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02340F2-7994-FD43-A0E9-220901AC9528}" xr6:coauthVersionLast="47" xr6:coauthVersionMax="47" xr10:uidLastSave="{00000000-0000-0000-0000-000000000000}"/>
  <bookViews>
    <workbookView xWindow="0" yWindow="500" windowWidth="29100" windowHeight="19160" tabRatio="500" activeTab="2" xr2:uid="{00000000-000D-0000-FFFF-FFFF00000000}"/>
  </bookViews>
  <sheets>
    <sheet name="Const names" sheetId="17" r:id="rId1"/>
    <sheet name="Sheet1" sheetId="18" r:id="rId2"/>
    <sheet name="SOURCE" sheetId="1" r:id="rId3"/>
    <sheet name="REMOVED" sheetId="16" r:id="rId4"/>
    <sheet name="NEW XEQM.c" sheetId="15" r:id="rId5"/>
    <sheet name="XEQM.c" sheetId="9" r:id="rId6"/>
    <sheet name="XEQM Shortlist" sheetId="12" r:id="rId7"/>
    <sheet name="TEST" sheetId="10" r:id="rId8"/>
    <sheet name="EXPORT.C" sheetId="4" r:id="rId9"/>
    <sheet name="EXPORT.H" sheetId="7" r:id="rId10"/>
    <sheet name="lookups" sheetId="3" r:id="rId11"/>
    <sheet name="temp" sheetId="8" r:id="rId12"/>
  </sheets>
  <definedNames>
    <definedName name="_xlnm._FilterDatabase" localSheetId="4" hidden="1">'NEW XEQM.c'!$A$2:$J$669</definedName>
    <definedName name="_xlnm._FilterDatabase" localSheetId="2" hidden="1">SOURCE!$A$3:$AG$2201</definedName>
    <definedName name="_xlnm._FilterDatabase" localSheetId="5" hidden="1">XEQM.c!$A$1:$AD$734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8" i="15" l="1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AC2172" i="1"/>
  <c r="Z2172" i="1"/>
  <c r="AA2172" i="1" s="1"/>
  <c r="T2172" i="1"/>
  <c r="S2172" i="1"/>
  <c r="AC2163" i="1"/>
  <c r="Z2163" i="1"/>
  <c r="AA2163" i="1" s="1"/>
  <c r="T2163" i="1"/>
  <c r="S2163" i="1"/>
  <c r="B2163" i="1"/>
  <c r="AB2163" i="1" s="1"/>
  <c r="B2162" i="1"/>
  <c r="B2161" i="1"/>
  <c r="AC2169" i="1"/>
  <c r="Z2169" i="1"/>
  <c r="AA2169" i="1" s="1"/>
  <c r="T2169" i="1"/>
  <c r="S2169" i="1"/>
  <c r="AC2168" i="1"/>
  <c r="Z2168" i="1"/>
  <c r="AA2168" i="1" s="1"/>
  <c r="T2168" i="1"/>
  <c r="S2168" i="1"/>
  <c r="AC2171" i="1"/>
  <c r="Z2171" i="1"/>
  <c r="AA2171" i="1" s="1"/>
  <c r="T2171" i="1"/>
  <c r="S2171" i="1"/>
  <c r="AC2170" i="1"/>
  <c r="Z2170" i="1"/>
  <c r="AA2170" i="1" s="1"/>
  <c r="T2170" i="1"/>
  <c r="S2170" i="1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S2160" i="1"/>
  <c r="T2160" i="1"/>
  <c r="Z2160" i="1"/>
  <c r="AA2160" i="1" s="1"/>
  <c r="AC2160" i="1"/>
  <c r="S2161" i="1"/>
  <c r="T2161" i="1"/>
  <c r="Z2161" i="1"/>
  <c r="AA2161" i="1"/>
  <c r="AD2161" i="1" s="1"/>
  <c r="AC2161" i="1"/>
  <c r="S2162" i="1"/>
  <c r="T2162" i="1"/>
  <c r="Z2162" i="1"/>
  <c r="AA2162" i="1" s="1"/>
  <c r="AC2162" i="1"/>
  <c r="S2159" i="1"/>
  <c r="T2159" i="1"/>
  <c r="Z2159" i="1"/>
  <c r="AA2159" i="1" s="1"/>
  <c r="AC2159" i="1"/>
  <c r="S2173" i="1"/>
  <c r="T2173" i="1"/>
  <c r="Z2173" i="1"/>
  <c r="AA2173" i="1"/>
  <c r="AD2173" i="1" s="1"/>
  <c r="AC2173" i="1"/>
  <c r="S2174" i="1"/>
  <c r="T2174" i="1"/>
  <c r="Z2174" i="1"/>
  <c r="AA2174" i="1"/>
  <c r="AD2174" i="1" s="1"/>
  <c r="AC2174" i="1"/>
  <c r="S2175" i="1"/>
  <c r="T2175" i="1"/>
  <c r="Z2175" i="1"/>
  <c r="AA2175" i="1"/>
  <c r="AF2175" i="1" s="1"/>
  <c r="AC2175" i="1"/>
  <c r="AD2175" i="1"/>
  <c r="S2176" i="1"/>
  <c r="T2176" i="1"/>
  <c r="Z2176" i="1"/>
  <c r="AA2176" i="1"/>
  <c r="AG2176" i="1" s="1"/>
  <c r="AC2176" i="1"/>
  <c r="AD2176" i="1"/>
  <c r="AF2176" i="1"/>
  <c r="S2177" i="1"/>
  <c r="T2177" i="1"/>
  <c r="Z2177" i="1"/>
  <c r="AA2177" i="1"/>
  <c r="AC2177" i="1"/>
  <c r="AD2177" i="1"/>
  <c r="AF2177" i="1"/>
  <c r="AG2177" i="1"/>
  <c r="S2178" i="1"/>
  <c r="T2178" i="1"/>
  <c r="Z2178" i="1"/>
  <c r="AA2178" i="1"/>
  <c r="AC2178" i="1"/>
  <c r="AD2178" i="1"/>
  <c r="AF2178" i="1"/>
  <c r="AG2178" i="1"/>
  <c r="S2179" i="1"/>
  <c r="T2179" i="1"/>
  <c r="Z2179" i="1"/>
  <c r="AA2179" i="1" s="1"/>
  <c r="AC2179" i="1"/>
  <c r="S2180" i="1"/>
  <c r="T2180" i="1"/>
  <c r="Z2180" i="1"/>
  <c r="AA2180" i="1" s="1"/>
  <c r="AC2180" i="1"/>
  <c r="S2181" i="1"/>
  <c r="T2181" i="1"/>
  <c r="Z2181" i="1"/>
  <c r="AA2181" i="1" s="1"/>
  <c r="AC2181" i="1"/>
  <c r="S2182" i="1"/>
  <c r="T2182" i="1"/>
  <c r="Z2182" i="1"/>
  <c r="AA2182" i="1"/>
  <c r="AC2182" i="1"/>
  <c r="S2183" i="1"/>
  <c r="T2183" i="1"/>
  <c r="Z2183" i="1"/>
  <c r="AA2183" i="1" s="1"/>
  <c r="AC2183" i="1"/>
  <c r="S2184" i="1"/>
  <c r="T2184" i="1"/>
  <c r="Z2184" i="1"/>
  <c r="AA2184" i="1"/>
  <c r="AD2184" i="1" s="1"/>
  <c r="AC2184" i="1"/>
  <c r="S2185" i="1"/>
  <c r="T2185" i="1"/>
  <c r="Z2185" i="1"/>
  <c r="AA2185" i="1"/>
  <c r="AF2185" i="1" s="1"/>
  <c r="AC2185" i="1"/>
  <c r="AD2185" i="1"/>
  <c r="S2164" i="1"/>
  <c r="T2164" i="1"/>
  <c r="Z2164" i="1"/>
  <c r="AA2164" i="1"/>
  <c r="AC2164" i="1"/>
  <c r="AD2164" i="1"/>
  <c r="AF2164" i="1"/>
  <c r="AG2164" i="1" s="1"/>
  <c r="S2165" i="1"/>
  <c r="T2165" i="1"/>
  <c r="Z2165" i="1"/>
  <c r="AA2165" i="1"/>
  <c r="AC2165" i="1"/>
  <c r="AD2165" i="1"/>
  <c r="AF2165" i="1"/>
  <c r="AG2165" i="1"/>
  <c r="S2166" i="1"/>
  <c r="T2166" i="1"/>
  <c r="Z2166" i="1"/>
  <c r="AA2166" i="1"/>
  <c r="AC2166" i="1"/>
  <c r="AD2166" i="1"/>
  <c r="AF2166" i="1"/>
  <c r="AG2166" i="1" s="1"/>
  <c r="S2167" i="1"/>
  <c r="T2167" i="1"/>
  <c r="Z2167" i="1"/>
  <c r="AA2167" i="1" s="1"/>
  <c r="AC2167" i="1"/>
  <c r="AC1610" i="1"/>
  <c r="Z1610" i="1"/>
  <c r="AA1610" i="1" s="1"/>
  <c r="T1610" i="1"/>
  <c r="S1610" i="1"/>
  <c r="AC1609" i="1"/>
  <c r="Z1609" i="1"/>
  <c r="AA1609" i="1" s="1"/>
  <c r="T1609" i="1"/>
  <c r="S1609" i="1"/>
  <c r="A219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C2158" i="1"/>
  <c r="Z2158" i="1"/>
  <c r="AA2158" i="1" s="1"/>
  <c r="T2158" i="1"/>
  <c r="S2158" i="1"/>
  <c r="AC2157" i="1"/>
  <c r="Z2157" i="1"/>
  <c r="AA2157" i="1" s="1"/>
  <c r="T2157" i="1"/>
  <c r="S2157" i="1"/>
  <c r="AC2156" i="1"/>
  <c r="Z2156" i="1"/>
  <c r="AA2156" i="1" s="1"/>
  <c r="T2156" i="1"/>
  <c r="S2156" i="1"/>
  <c r="AC2155" i="1"/>
  <c r="Z2155" i="1"/>
  <c r="AA2155" i="1" s="1"/>
  <c r="T2155" i="1"/>
  <c r="S2155" i="1"/>
  <c r="AC2154" i="1"/>
  <c r="Z2154" i="1"/>
  <c r="AA2154" i="1" s="1"/>
  <c r="T2154" i="1"/>
  <c r="S2154" i="1"/>
  <c r="AC1938" i="1"/>
  <c r="Z1938" i="1"/>
  <c r="AA1938" i="1" s="1"/>
  <c r="T1938" i="1"/>
  <c r="S1938" i="1"/>
  <c r="AC1957" i="1"/>
  <c r="Z1957" i="1"/>
  <c r="AA1957" i="1" s="1"/>
  <c r="T1957" i="1"/>
  <c r="S1957" i="1"/>
  <c r="H215" i="15"/>
  <c r="H214" i="15"/>
  <c r="H213" i="15"/>
  <c r="AC2103" i="1"/>
  <c r="Z2103" i="1"/>
  <c r="AA2103" i="1" s="1"/>
  <c r="T2103" i="1"/>
  <c r="S2103" i="1"/>
  <c r="AC2102" i="1"/>
  <c r="Z2102" i="1"/>
  <c r="AA2102" i="1" s="1"/>
  <c r="T2102" i="1"/>
  <c r="S2102" i="1"/>
  <c r="AC2101" i="1"/>
  <c r="Z2101" i="1"/>
  <c r="AA2101" i="1" s="1"/>
  <c r="T2101" i="1"/>
  <c r="S2101" i="1"/>
  <c r="AF2167" i="1" l="1"/>
  <c r="AG2167" i="1" s="1"/>
  <c r="AD2167" i="1"/>
  <c r="AF2163" i="1"/>
  <c r="AG2163" i="1" s="1"/>
  <c r="AD2163" i="1"/>
  <c r="V2163" i="1"/>
  <c r="AF2172" i="1"/>
  <c r="AG2172" i="1" s="1"/>
  <c r="AD2172" i="1"/>
  <c r="V2172" i="1"/>
  <c r="A2163" i="1"/>
  <c r="A2163" i="4" s="1"/>
  <c r="AF2168" i="1"/>
  <c r="AG2168" i="1" s="1"/>
  <c r="AD2168" i="1"/>
  <c r="V2168" i="1"/>
  <c r="AD2170" i="1"/>
  <c r="V2170" i="1"/>
  <c r="AF2170" i="1"/>
  <c r="AG2170" i="1" s="1"/>
  <c r="AF2171" i="1"/>
  <c r="AD2171" i="1"/>
  <c r="V2171" i="1"/>
  <c r="AG2171" i="1"/>
  <c r="AF2169" i="1"/>
  <c r="AG2169" i="1" s="1"/>
  <c r="V2169" i="1"/>
  <c r="AD2169" i="1"/>
  <c r="B2164" i="1"/>
  <c r="B2165" i="1" s="1"/>
  <c r="B2166" i="1" s="1"/>
  <c r="B2167" i="1" s="1"/>
  <c r="B2168" i="1" s="1"/>
  <c r="AD2183" i="1"/>
  <c r="AF2183" i="1"/>
  <c r="AG2183" i="1"/>
  <c r="AD2181" i="1"/>
  <c r="AF2181" i="1"/>
  <c r="AG2181" i="1" s="1"/>
  <c r="AG2180" i="1"/>
  <c r="AD2180" i="1"/>
  <c r="AF2180" i="1"/>
  <c r="AD2160" i="1"/>
  <c r="AF2160" i="1"/>
  <c r="AG2160" i="1"/>
  <c r="AF2179" i="1"/>
  <c r="AG2179" i="1" s="1"/>
  <c r="AD2179" i="1"/>
  <c r="AD2162" i="1"/>
  <c r="AF2162" i="1"/>
  <c r="AG2162" i="1"/>
  <c r="AG2182" i="1"/>
  <c r="AF2182" i="1"/>
  <c r="AF2161" i="1"/>
  <c r="AG2161" i="1" s="1"/>
  <c r="AD2182" i="1"/>
  <c r="AG2185" i="1"/>
  <c r="AF2184" i="1"/>
  <c r="AG2184" i="1" s="1"/>
  <c r="AF2159" i="1"/>
  <c r="AG2159" i="1" s="1"/>
  <c r="AF2173" i="1"/>
  <c r="AG2173" i="1" s="1"/>
  <c r="AD2159" i="1"/>
  <c r="AG2175" i="1"/>
  <c r="AF2174" i="1"/>
  <c r="AG2174" i="1" s="1"/>
  <c r="AF1609" i="1"/>
  <c r="AG1609" i="1" s="1"/>
  <c r="AD1609" i="1"/>
  <c r="AF1610" i="1"/>
  <c r="AG1610" i="1" s="1"/>
  <c r="AD1610" i="1"/>
  <c r="AF2154" i="1"/>
  <c r="AG2154" i="1" s="1"/>
  <c r="AD2154" i="1"/>
  <c r="AF2156" i="1"/>
  <c r="AG2156" i="1" s="1"/>
  <c r="AD2156" i="1"/>
  <c r="AF2155" i="1"/>
  <c r="AG2155" i="1" s="1"/>
  <c r="AD2155" i="1"/>
  <c r="AF2158" i="1"/>
  <c r="AG2158" i="1" s="1"/>
  <c r="AD2158" i="1"/>
  <c r="AF2157" i="1"/>
  <c r="AG2157" i="1" s="1"/>
  <c r="AD2157" i="1"/>
  <c r="AF1938" i="1"/>
  <c r="AG1938" i="1" s="1"/>
  <c r="AD1938" i="1"/>
  <c r="AF1957" i="1"/>
  <c r="AG1957" i="1" s="1"/>
  <c r="AD1957" i="1"/>
  <c r="AF2101" i="1"/>
  <c r="AG2101" i="1" s="1"/>
  <c r="AD2101" i="1"/>
  <c r="AF2102" i="1"/>
  <c r="AG2102" i="1" s="1"/>
  <c r="AD2102" i="1"/>
  <c r="AF2103" i="1"/>
  <c r="AG2103" i="1" s="1"/>
  <c r="AD2103" i="1"/>
  <c r="B2169" i="1" l="1"/>
  <c r="AB2168" i="1"/>
  <c r="A2168" i="1"/>
  <c r="A2168" i="4" s="1"/>
  <c r="Z1839" i="1"/>
  <c r="AA1839" i="1" s="1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1" i="17"/>
  <c r="H211" i="15"/>
  <c r="H210" i="15"/>
  <c r="H209" i="15"/>
  <c r="H208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AC1936" i="1"/>
  <c r="Z1936" i="1"/>
  <c r="AA1936" i="1" s="1"/>
  <c r="T1936" i="1"/>
  <c r="S1936" i="1"/>
  <c r="Z1905" i="1"/>
  <c r="AA1905" i="1" s="1"/>
  <c r="AC1634" i="1"/>
  <c r="Z1634" i="1"/>
  <c r="AA1634" i="1" s="1"/>
  <c r="T1634" i="1"/>
  <c r="S1634" i="1"/>
  <c r="AC1486" i="1"/>
  <c r="Z1486" i="1"/>
  <c r="AA1486" i="1" s="1"/>
  <c r="T1486" i="1"/>
  <c r="S1486" i="1"/>
  <c r="AC1961" i="1"/>
  <c r="Z1961" i="1"/>
  <c r="AA1961" i="1" s="1"/>
  <c r="T1961" i="1"/>
  <c r="S1961" i="1"/>
  <c r="AC527" i="1"/>
  <c r="Z527" i="1"/>
  <c r="AA527" i="1" s="1"/>
  <c r="T527" i="1"/>
  <c r="S527" i="1"/>
  <c r="AC1842" i="1"/>
  <c r="Z1842" i="1"/>
  <c r="AA1842" i="1" s="1"/>
  <c r="T1842" i="1"/>
  <c r="S1842" i="1"/>
  <c r="AC1939" i="1"/>
  <c r="Z1939" i="1"/>
  <c r="AA1939" i="1" s="1"/>
  <c r="T1939" i="1"/>
  <c r="S1939" i="1"/>
  <c r="Z1439" i="1"/>
  <c r="AA1439" i="1" s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Z339" i="1"/>
  <c r="AA339" i="1" s="1"/>
  <c r="Z337" i="1"/>
  <c r="AA337" i="1" s="1"/>
  <c r="Z331" i="1"/>
  <c r="AA331" i="1" s="1"/>
  <c r="Z329" i="1"/>
  <c r="AA329" i="1" s="1"/>
  <c r="Z327" i="1"/>
  <c r="AA327" i="1" s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Z311" i="1"/>
  <c r="AA311" i="1" s="1"/>
  <c r="Z309" i="1"/>
  <c r="AA309" i="1" s="1"/>
  <c r="Z299" i="1"/>
  <c r="AA299" i="1" s="1"/>
  <c r="Z297" i="1"/>
  <c r="AA29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6" i="1"/>
  <c r="AA276" i="1" s="1"/>
  <c r="AD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AC2003" i="1"/>
  <c r="Z2003" i="1"/>
  <c r="AA2003" i="1" s="1"/>
  <c r="T2003" i="1"/>
  <c r="S2003" i="1"/>
  <c r="AC2007" i="1"/>
  <c r="Z2007" i="1"/>
  <c r="AA2007" i="1" s="1"/>
  <c r="T2007" i="1"/>
  <c r="S2007" i="1"/>
  <c r="AC2006" i="1"/>
  <c r="Z2006" i="1"/>
  <c r="AA2006" i="1" s="1"/>
  <c r="T2006" i="1"/>
  <c r="S2006" i="1"/>
  <c r="AC2005" i="1"/>
  <c r="Z2005" i="1"/>
  <c r="AA2005" i="1" s="1"/>
  <c r="T2005" i="1"/>
  <c r="S2005" i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490" i="1"/>
  <c r="AA1490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094" i="1"/>
  <c r="AA2094" i="1" s="1"/>
  <c r="Z2093" i="1"/>
  <c r="AA2093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V2202" i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S220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169" i="1" l="1"/>
  <c r="A2169" i="4" s="1"/>
  <c r="B2170" i="1"/>
  <c r="AB2169" i="1"/>
  <c r="AF1839" i="1"/>
  <c r="AG1839" i="1" s="1"/>
  <c r="AD1839" i="1"/>
  <c r="AF1936" i="1"/>
  <c r="AG1936" i="1" s="1"/>
  <c r="AD1936" i="1"/>
  <c r="AF1905" i="1"/>
  <c r="AG1905" i="1" s="1"/>
  <c r="AD1905" i="1"/>
  <c r="AF1634" i="1"/>
  <c r="AG1634" i="1" s="1"/>
  <c r="AD1634" i="1"/>
  <c r="AF1486" i="1"/>
  <c r="AG1486" i="1" s="1"/>
  <c r="AD1486" i="1"/>
  <c r="AF527" i="1"/>
  <c r="AG527" i="1" s="1"/>
  <c r="AD527" i="1"/>
  <c r="AF1961" i="1"/>
  <c r="AG1961" i="1" s="1"/>
  <c r="AD1961" i="1"/>
  <c r="AF1842" i="1"/>
  <c r="AG1842" i="1" s="1"/>
  <c r="AD1842" i="1"/>
  <c r="AF1939" i="1"/>
  <c r="AG1939" i="1" s="1"/>
  <c r="AD1939" i="1"/>
  <c r="AF1439" i="1"/>
  <c r="AG1439" i="1" s="1"/>
  <c r="AD1439" i="1"/>
  <c r="AF2153" i="1"/>
  <c r="AG2153" i="1" s="1"/>
  <c r="AD2153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F311" i="1"/>
  <c r="AG311" i="1" s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F285" i="1"/>
  <c r="AG285" i="1" s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F327" i="1"/>
  <c r="AG327" i="1" s="1"/>
  <c r="AD327" i="1"/>
  <c r="AF379" i="1"/>
  <c r="AG379" i="1" s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2006" i="1"/>
  <c r="AG2006" i="1" s="1"/>
  <c r="AD2006" i="1"/>
  <c r="AF2005" i="1"/>
  <c r="AG2005" i="1" s="1"/>
  <c r="AD2005" i="1"/>
  <c r="AF2008" i="1"/>
  <c r="AG2008" i="1" s="1"/>
  <c r="AD2008" i="1"/>
  <c r="AD2007" i="1"/>
  <c r="AF2007" i="1"/>
  <c r="AG2007" i="1" s="1"/>
  <c r="AD2004" i="1"/>
  <c r="AD2003" i="1"/>
  <c r="AF2004" i="1"/>
  <c r="AG2004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725" i="1"/>
  <c r="AF1725" i="1"/>
  <c r="AG1725" i="1" s="1"/>
  <c r="AD1489" i="1"/>
  <c r="AF1489" i="1"/>
  <c r="AG1489" i="1" s="1"/>
  <c r="AF2094" i="1"/>
  <c r="AG2094" i="1" s="1"/>
  <c r="AD2094" i="1"/>
  <c r="AD2093" i="1"/>
  <c r="AF2093" i="1"/>
  <c r="AG2093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201" i="1"/>
  <c r="AB2201" i="1"/>
  <c r="Z2201" i="1"/>
  <c r="AA2201" i="1" s="1"/>
  <c r="AC2200" i="1"/>
  <c r="AB2200" i="1"/>
  <c r="Z2200" i="1"/>
  <c r="AA220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B2171" i="1" l="1"/>
  <c r="B2172" i="1" s="1"/>
  <c r="AB2170" i="1"/>
  <c r="A2170" i="1"/>
  <c r="A2170" i="4" s="1"/>
  <c r="T5" i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B2172" i="1" l="1"/>
  <c r="A2172" i="1"/>
  <c r="A2172" i="4" s="1"/>
  <c r="B2173" i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A2171" i="1"/>
  <c r="A2171" i="4" s="1"/>
  <c r="AB2171" i="1"/>
  <c r="L28" i="10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202" i="1"/>
  <c r="AD1709" i="1"/>
  <c r="AD1697" i="1"/>
  <c r="AD1649" i="1"/>
  <c r="AD1625" i="1"/>
  <c r="AD1541" i="1"/>
  <c r="AD1493" i="1"/>
  <c r="AD2201" i="1"/>
  <c r="AD1838" i="1"/>
  <c r="AD1732" i="1"/>
  <c r="AD1696" i="1"/>
  <c r="AD1564" i="1"/>
  <c r="AD1552" i="1"/>
  <c r="AD1468" i="1"/>
  <c r="AD1456" i="1"/>
  <c r="AD1348" i="1"/>
  <c r="AD220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C9" i="7" l="1"/>
  <c r="A10" i="7" s="1"/>
  <c r="B9" i="7"/>
  <c r="D9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E23" i="8"/>
  <c r="A24" i="8"/>
  <c r="AB13" i="1"/>
  <c r="V13" i="1"/>
  <c r="C13" i="7" l="1"/>
  <c r="A14" i="7" s="1"/>
  <c r="B13" i="7"/>
  <c r="D13" i="7" s="1"/>
  <c r="B1609" i="1"/>
  <c r="A16" i="1"/>
  <c r="A16" i="4" s="1"/>
  <c r="E24" i="8"/>
  <c r="A25" i="8"/>
  <c r="AB14" i="1"/>
  <c r="V14" i="1"/>
  <c r="C14" i="7" l="1"/>
  <c r="A15" i="7" s="1"/>
  <c r="B14" i="7"/>
  <c r="D14" i="7" s="1"/>
  <c r="AB1609" i="1"/>
  <c r="B1610" i="1"/>
  <c r="A1609" i="1"/>
  <c r="AB18" i="1"/>
  <c r="A17" i="1"/>
  <c r="A17" i="4" s="1"/>
  <c r="A26" i="8"/>
  <c r="E25" i="8"/>
  <c r="AB15" i="1"/>
  <c r="V15" i="1"/>
  <c r="B15" i="7" l="1"/>
  <c r="D15" i="7" s="1"/>
  <c r="C15" i="7"/>
  <c r="A16" i="7" s="1"/>
  <c r="AB1610" i="1"/>
  <c r="A1610" i="1"/>
  <c r="B1611" i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AB19" i="1"/>
  <c r="A18" i="1"/>
  <c r="A18" i="4" s="1"/>
  <c r="E26" i="8"/>
  <c r="A27" i="8"/>
  <c r="AB16" i="1"/>
  <c r="C16" i="7" l="1"/>
  <c r="A17" i="7" s="1"/>
  <c r="B16" i="7"/>
  <c r="D16" i="7" s="1"/>
  <c r="B2160" i="1"/>
  <c r="AB2159" i="1"/>
  <c r="A2159" i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E27" i="8"/>
  <c r="A28" i="8"/>
  <c r="AB17" i="1"/>
  <c r="C17" i="7" l="1"/>
  <c r="A18" i="7" s="1"/>
  <c r="B17" i="7"/>
  <c r="D17" i="7" s="1"/>
  <c r="A2160" i="1"/>
  <c r="AB2160" i="1"/>
  <c r="V54" i="1"/>
  <c r="V55" i="1" s="1"/>
  <c r="V56" i="1" s="1"/>
  <c r="V57" i="1" s="1"/>
  <c r="V58" i="1" s="1"/>
  <c r="V59" i="1" s="1"/>
  <c r="V60" i="1" s="1"/>
  <c r="V61" i="1" s="1"/>
  <c r="A20" i="1"/>
  <c r="A20" i="4" s="1"/>
  <c r="E28" i="8"/>
  <c r="A29" i="8"/>
  <c r="E29" i="8" s="1"/>
  <c r="C18" i="7" l="1"/>
  <c r="A19" i="7" s="1"/>
  <c r="B18" i="7"/>
  <c r="D18" i="7" s="1"/>
  <c r="AB2161" i="1"/>
  <c r="A2161" i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C19" i="7" l="1"/>
  <c r="A20" i="7" s="1"/>
  <c r="B19" i="7"/>
  <c r="D19" i="7" s="1"/>
  <c r="AB2162" i="1"/>
  <c r="A2162" i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AB21" i="1"/>
  <c r="C21" i="7" l="1"/>
  <c r="A22" i="7" s="1"/>
  <c r="B21" i="7"/>
  <c r="D21" i="7" s="1"/>
  <c r="A2164" i="1"/>
  <c r="A2164" i="4" s="1"/>
  <c r="AB2164" i="1"/>
  <c r="V104" i="1"/>
  <c r="A24" i="1"/>
  <c r="A24" i="4" s="1"/>
  <c r="AB22" i="1"/>
  <c r="C22" i="7" l="1"/>
  <c r="A23" i="7" s="1"/>
  <c r="B22" i="7"/>
  <c r="D22" i="7" s="1"/>
  <c r="A2165" i="1"/>
  <c r="A2165" i="4" s="1"/>
  <c r="AB2165" i="1"/>
  <c r="V105" i="1"/>
  <c r="A25" i="1"/>
  <c r="A25" i="4" s="1"/>
  <c r="AB23" i="1"/>
  <c r="C23" i="7" l="1"/>
  <c r="A24" i="7" s="1"/>
  <c r="B23" i="7"/>
  <c r="D23" i="7" s="1"/>
  <c r="A2166" i="1"/>
  <c r="A2166" i="4" s="1"/>
  <c r="AB2166" i="1"/>
  <c r="V106" i="1"/>
  <c r="A26" i="1"/>
  <c r="A26" i="4" s="1"/>
  <c r="AB27" i="1"/>
  <c r="AB24" i="1"/>
  <c r="C24" i="7" l="1"/>
  <c r="A25" i="7" s="1"/>
  <c r="B24" i="7"/>
  <c r="D24" i="7" s="1"/>
  <c r="A2167" i="1"/>
  <c r="A2167" i="4" s="1"/>
  <c r="AB2167" i="1"/>
  <c r="V107" i="1"/>
  <c r="A27" i="1"/>
  <c r="A27" i="4" s="1"/>
  <c r="AB28" i="1"/>
  <c r="AB25" i="1"/>
  <c r="C25" i="7" l="1"/>
  <c r="A26" i="7" s="1"/>
  <c r="B25" i="7"/>
  <c r="D25" i="7" s="1"/>
  <c r="V108" i="1"/>
  <c r="AB29" i="1"/>
  <c r="A28" i="1"/>
  <c r="A28" i="4" s="1"/>
  <c r="AB26" i="1"/>
  <c r="C26" i="7" l="1"/>
  <c r="A27" i="7" s="1"/>
  <c r="B26" i="7"/>
  <c r="D26" i="7" s="1"/>
  <c r="V109" i="1"/>
  <c r="AB30" i="1"/>
  <c r="A29" i="1"/>
  <c r="A29" i="4" s="1"/>
  <c r="B27" i="7" l="1"/>
  <c r="D27" i="7" s="1"/>
  <c r="C27" i="7"/>
  <c r="A28" i="7" s="1"/>
  <c r="V110" i="1"/>
  <c r="A30" i="1"/>
  <c r="A30" i="4" s="1"/>
  <c r="AB31" i="1"/>
  <c r="C28" i="7" l="1"/>
  <c r="A29" i="7" s="1"/>
  <c r="B28" i="7"/>
  <c r="D28" i="7" s="1"/>
  <c r="V111" i="1"/>
  <c r="A31" i="1"/>
  <c r="A31" i="4" s="1"/>
  <c r="AB32" i="1"/>
  <c r="C29" i="7" l="1"/>
  <c r="A30" i="7" s="1"/>
  <c r="B29" i="7"/>
  <c r="D29" i="7" s="1"/>
  <c r="V112" i="1"/>
  <c r="A32" i="1"/>
  <c r="A32" i="4" s="1"/>
  <c r="AB33" i="1"/>
  <c r="B30" i="7" l="1"/>
  <c r="D30" i="7" s="1"/>
  <c r="C30" i="7"/>
  <c r="A31" i="7" s="1"/>
  <c r="AB2173" i="1"/>
  <c r="A2173" i="1"/>
  <c r="A2173" i="4" s="1"/>
  <c r="V113" i="1"/>
  <c r="A33" i="1"/>
  <c r="A33" i="4" s="1"/>
  <c r="AB34" i="1"/>
  <c r="C31" i="7" l="1"/>
  <c r="A32" i="7" s="1"/>
  <c r="B31" i="7"/>
  <c r="D31" i="7"/>
  <c r="AB2174" i="1"/>
  <c r="A2174" i="1"/>
  <c r="A2174" i="4" s="1"/>
  <c r="V114" i="1"/>
  <c r="AB35" i="1"/>
  <c r="A34" i="1"/>
  <c r="A34" i="4" s="1"/>
  <c r="C32" i="7" l="1"/>
  <c r="A33" i="7" s="1"/>
  <c r="B32" i="7"/>
  <c r="D32" i="7" s="1"/>
  <c r="AB2175" i="1"/>
  <c r="A2175" i="1"/>
  <c r="A2175" i="4" s="1"/>
  <c r="V115" i="1"/>
  <c r="AB36" i="1"/>
  <c r="A35" i="1"/>
  <c r="A35" i="4" s="1"/>
  <c r="C33" i="7" l="1"/>
  <c r="A34" i="7" s="1"/>
  <c r="B33" i="7"/>
  <c r="D33" i="7" s="1"/>
  <c r="A2176" i="1"/>
  <c r="A2176" i="4" s="1"/>
  <c r="AB2176" i="1"/>
  <c r="V116" i="1"/>
  <c r="AB37" i="1"/>
  <c r="A36" i="1"/>
  <c r="A36" i="4" s="1"/>
  <c r="B34" i="7" l="1"/>
  <c r="D34" i="7" s="1"/>
  <c r="C34" i="7"/>
  <c r="A35" i="7" s="1"/>
  <c r="A2177" i="1"/>
  <c r="A2177" i="4" s="1"/>
  <c r="AB2177" i="1"/>
  <c r="V117" i="1"/>
  <c r="A37" i="1"/>
  <c r="A37" i="4" s="1"/>
  <c r="AB38" i="1"/>
  <c r="B2" i="15" s="1"/>
  <c r="C35" i="7" l="1"/>
  <c r="A36" i="7" s="1"/>
  <c r="B35" i="7"/>
  <c r="D35" i="7" s="1"/>
  <c r="A2178" i="1"/>
  <c r="A2178" i="4" s="1"/>
  <c r="AB2178" i="1"/>
  <c r="V118" i="1"/>
  <c r="A38" i="1"/>
  <c r="A38" i="4" s="1"/>
  <c r="AB39" i="1"/>
  <c r="B36" i="7" l="1"/>
  <c r="D36" i="7" s="1"/>
  <c r="C36" i="7"/>
  <c r="A37" i="7" s="1"/>
  <c r="A2179" i="1"/>
  <c r="A2179" i="4" s="1"/>
  <c r="AB2179" i="1"/>
  <c r="V119" i="1"/>
  <c r="A39" i="1"/>
  <c r="A39" i="4" s="1"/>
  <c r="AB40" i="1"/>
  <c r="B3" i="15" s="1"/>
  <c r="C37" i="7" l="1"/>
  <c r="A38" i="7" s="1"/>
  <c r="B37" i="7"/>
  <c r="D37" i="7" s="1"/>
  <c r="A2180" i="1"/>
  <c r="A2180" i="4" s="1"/>
  <c r="AB2180" i="1"/>
  <c r="V120" i="1"/>
  <c r="AB41" i="1"/>
  <c r="B4" i="15" s="1"/>
  <c r="A40" i="1"/>
  <c r="A40" i="4" s="1"/>
  <c r="B38" i="7" l="1"/>
  <c r="D38" i="7" s="1"/>
  <c r="C38" i="7"/>
  <c r="A39" i="7" s="1"/>
  <c r="AB2181" i="1"/>
  <c r="A2181" i="1"/>
  <c r="A2181" i="4" s="1"/>
  <c r="V121" i="1"/>
  <c r="V122" i="1" s="1"/>
  <c r="V123" i="1" s="1"/>
  <c r="V124" i="1" s="1"/>
  <c r="AB42" i="1"/>
  <c r="B5" i="15" s="1"/>
  <c r="A41" i="1"/>
  <c r="A41" i="4" s="1"/>
  <c r="C39" i="7" l="1"/>
  <c r="A40" i="7" s="1"/>
  <c r="B39" i="7"/>
  <c r="D39" i="7" s="1"/>
  <c r="AB2182" i="1"/>
  <c r="A2182" i="1"/>
  <c r="A2182" i="4" s="1"/>
  <c r="V125" i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A42" i="1"/>
  <c r="A42" i="4" s="1"/>
  <c r="C40" i="7" l="1"/>
  <c r="A41" i="7" s="1"/>
  <c r="B40" i="7"/>
  <c r="D40" i="7" s="1"/>
  <c r="AB2183" i="1"/>
  <c r="A2183" i="1"/>
  <c r="A2183" i="4" s="1"/>
  <c r="V235" i="1"/>
  <c r="V236" i="1" s="1"/>
  <c r="V237" i="1" s="1"/>
  <c r="V238" i="1" s="1"/>
  <c r="V239" i="1" s="1"/>
  <c r="V240" i="1" s="1"/>
  <c r="A43" i="1"/>
  <c r="A43" i="4" s="1"/>
  <c r="AB44" i="1"/>
  <c r="B41" i="7" l="1"/>
  <c r="D41" i="7" s="1"/>
  <c r="C41" i="7"/>
  <c r="A42" i="7" s="1"/>
  <c r="AB2184" i="1"/>
  <c r="A2184" i="1"/>
  <c r="A2184" i="4" s="1"/>
  <c r="V241" i="1"/>
  <c r="V242" i="1" s="1"/>
  <c r="V243" i="1" s="1"/>
  <c r="A44" i="1"/>
  <c r="A44" i="4" s="1"/>
  <c r="AB45" i="1"/>
  <c r="B42" i="7" l="1"/>
  <c r="D42" i="7" s="1"/>
  <c r="C42" i="7"/>
  <c r="A43" i="7" s="1"/>
  <c r="AB2185" i="1"/>
  <c r="A2185" i="1"/>
  <c r="A2185" i="4" s="1"/>
  <c r="V244" i="1"/>
  <c r="V245" i="1" s="1"/>
  <c r="V246" i="1" s="1"/>
  <c r="A45" i="1"/>
  <c r="A45" i="4" s="1"/>
  <c r="AB46" i="1"/>
  <c r="B6" i="15" s="1"/>
  <c r="AB43" i="1"/>
  <c r="B43" i="7" l="1"/>
  <c r="D43" i="7" s="1"/>
  <c r="C43" i="7"/>
  <c r="A44" i="7" s="1"/>
  <c r="V247" i="1"/>
  <c r="V248" i="1" s="1"/>
  <c r="A46" i="1"/>
  <c r="A46" i="4" s="1"/>
  <c r="AB47" i="1"/>
  <c r="B7" i="15" s="1"/>
  <c r="C44" i="7" l="1"/>
  <c r="A45" i="7" s="1"/>
  <c r="B44" i="7"/>
  <c r="D44" i="7" s="1"/>
  <c r="V249" i="1"/>
  <c r="V250" i="1" s="1"/>
  <c r="A47" i="1"/>
  <c r="A47" i="4" s="1"/>
  <c r="C45" i="7" l="1"/>
  <c r="A46" i="7" s="1"/>
  <c r="B45" i="7"/>
  <c r="D45" i="7" s="1"/>
  <c r="V251" i="1"/>
  <c r="V252" i="1" s="1"/>
  <c r="A48" i="1"/>
  <c r="A48" i="4" s="1"/>
  <c r="C46" i="7" l="1"/>
  <c r="A47" i="7" s="1"/>
  <c r="B46" i="7"/>
  <c r="D46" i="7" s="1"/>
  <c r="V253" i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A49" i="1"/>
  <c r="A49" i="4" s="1"/>
  <c r="C47" i="7" l="1"/>
  <c r="A48" i="7" s="1"/>
  <c r="B47" i="7"/>
  <c r="D47" i="7" s="1"/>
  <c r="V265" i="1"/>
  <c r="V266" i="1" s="1"/>
  <c r="A50" i="1"/>
  <c r="A50" i="4" s="1"/>
  <c r="AB48" i="1"/>
  <c r="C48" i="7" l="1"/>
  <c r="A49" i="7" s="1"/>
  <c r="B48" i="7"/>
  <c r="D48" i="7" s="1"/>
  <c r="V267" i="1"/>
  <c r="V268" i="1" s="1"/>
  <c r="V269" i="1" s="1"/>
  <c r="V270" i="1" s="1"/>
  <c r="V271" i="1" s="1"/>
  <c r="V272" i="1" s="1"/>
  <c r="A51" i="1"/>
  <c r="A51" i="4" s="1"/>
  <c r="AB49" i="1"/>
  <c r="B8" i="15" s="1"/>
  <c r="C49" i="7" l="1"/>
  <c r="A50" i="7" s="1"/>
  <c r="B49" i="7"/>
  <c r="D49" i="7" s="1"/>
  <c r="V273" i="1"/>
  <c r="V274" i="1" s="1"/>
  <c r="V275" i="1" s="1"/>
  <c r="A52" i="1"/>
  <c r="A52" i="4" s="1"/>
  <c r="AB50" i="1"/>
  <c r="C50" i="7" l="1"/>
  <c r="A51" i="7" s="1"/>
  <c r="B50" i="7"/>
  <c r="D50" i="7" s="1"/>
  <c r="V276" i="1"/>
  <c r="V277" i="1" s="1"/>
  <c r="V278" i="1" s="1"/>
  <c r="AB54" i="1"/>
  <c r="B9" i="15" s="1"/>
  <c r="A53" i="1"/>
  <c r="A53" i="4" s="1"/>
  <c r="AB51" i="1"/>
  <c r="B51" i="7" l="1"/>
  <c r="D51" i="7" s="1"/>
  <c r="C51" i="7"/>
  <c r="A52" i="7" s="1"/>
  <c r="V279" i="1"/>
  <c r="V280" i="1" s="1"/>
  <c r="A54" i="1"/>
  <c r="A54" i="4" s="1"/>
  <c r="AB55" i="1"/>
  <c r="B10" i="15" s="1"/>
  <c r="AB52" i="1"/>
  <c r="C52" i="7" l="1"/>
  <c r="A53" i="7" s="1"/>
  <c r="B52" i="7"/>
  <c r="D52" i="7" s="1"/>
  <c r="V281" i="1"/>
  <c r="V282" i="1" s="1"/>
  <c r="A55" i="1"/>
  <c r="A55" i="4" s="1"/>
  <c r="AB53" i="1"/>
  <c r="C53" i="7" l="1"/>
  <c r="A54" i="7" s="1"/>
  <c r="B53" i="7"/>
  <c r="D53" i="7" s="1"/>
  <c r="V283" i="1"/>
  <c r="V284" i="1" s="1"/>
  <c r="A56" i="1"/>
  <c r="A56" i="4" s="1"/>
  <c r="C54" i="7" l="1"/>
  <c r="A55" i="7" s="1"/>
  <c r="B54" i="7"/>
  <c r="D54" i="7" s="1"/>
  <c r="V285" i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A57" i="1"/>
  <c r="A57" i="4" s="1"/>
  <c r="B55" i="7" l="1"/>
  <c r="D55" i="7" s="1"/>
  <c r="C55" i="7"/>
  <c r="A56" i="7" s="1"/>
  <c r="V297" i="1"/>
  <c r="V298" i="1" s="1"/>
  <c r="A58" i="1"/>
  <c r="A58" i="4" s="1"/>
  <c r="AB56" i="1"/>
  <c r="B11" i="15" s="1"/>
  <c r="C56" i="7" l="1"/>
  <c r="A57" i="7" s="1"/>
  <c r="B56" i="7"/>
  <c r="D56" i="7" s="1"/>
  <c r="V299" i="1"/>
  <c r="V300" i="1" s="1"/>
  <c r="V301" i="1" s="1"/>
  <c r="V302" i="1" s="1"/>
  <c r="V303" i="1" s="1"/>
  <c r="V304" i="1" s="1"/>
  <c r="V305" i="1" s="1"/>
  <c r="V306" i="1" s="1"/>
  <c r="V307" i="1" s="1"/>
  <c r="V308" i="1" s="1"/>
  <c r="A59" i="1"/>
  <c r="A59" i="4" s="1"/>
  <c r="AB57" i="1"/>
  <c r="C57" i="7" l="1"/>
  <c r="A58" i="7" s="1"/>
  <c r="B57" i="7"/>
  <c r="D57" i="7" s="1"/>
  <c r="V309" i="1"/>
  <c r="V310" i="1" s="1"/>
  <c r="A60" i="1"/>
  <c r="A60" i="4" s="1"/>
  <c r="AB58" i="1"/>
  <c r="C58" i="7" l="1"/>
  <c r="A59" i="7" s="1"/>
  <c r="B58" i="7"/>
  <c r="D58" i="7" s="1"/>
  <c r="V311" i="1"/>
  <c r="V312" i="1" s="1"/>
  <c r="A61" i="1"/>
  <c r="A61" i="4" s="1"/>
  <c r="AB62" i="1"/>
  <c r="AB59" i="1"/>
  <c r="C59" i="7" l="1"/>
  <c r="A60" i="7" s="1"/>
  <c r="B59" i="7"/>
  <c r="D59" i="7" s="1"/>
  <c r="V313" i="1"/>
  <c r="V314" i="1" s="1"/>
  <c r="A62" i="1"/>
  <c r="A62" i="4" s="1"/>
  <c r="AB63" i="1"/>
  <c r="B12" i="15" s="1"/>
  <c r="AB60" i="1"/>
  <c r="C60" i="7" l="1"/>
  <c r="A61" i="7" s="1"/>
  <c r="B60" i="7"/>
  <c r="D60" i="7" s="1"/>
  <c r="V315" i="1"/>
  <c r="V316" i="1" s="1"/>
  <c r="A63" i="1"/>
  <c r="A63" i="4" s="1"/>
  <c r="AB64" i="1"/>
  <c r="B13" i="15" s="1"/>
  <c r="AB61" i="1"/>
  <c r="C61" i="7" l="1"/>
  <c r="A62" i="7" s="1"/>
  <c r="B61" i="7"/>
  <c r="D61" i="7" s="1"/>
  <c r="V317" i="1"/>
  <c r="V318" i="1" s="1"/>
  <c r="V319" i="1" s="1"/>
  <c r="AB65" i="1"/>
  <c r="B14" i="15" s="1"/>
  <c r="A64" i="1"/>
  <c r="A64" i="4" s="1"/>
  <c r="C62" i="7" l="1"/>
  <c r="A63" i="7" s="1"/>
  <c r="B62" i="7"/>
  <c r="D62" i="7" s="1"/>
  <c r="V320" i="1"/>
  <c r="V321" i="1" s="1"/>
  <c r="V322" i="1" s="1"/>
  <c r="V323" i="1" s="1"/>
  <c r="AB66" i="1"/>
  <c r="B15" i="15" s="1"/>
  <c r="A65" i="1"/>
  <c r="A65" i="4" s="1"/>
  <c r="B63" i="7" l="1"/>
  <c r="D63" i="7" s="1"/>
  <c r="C63" i="7"/>
  <c r="A64" i="7" s="1"/>
  <c r="V324" i="1"/>
  <c r="V325" i="1" s="1"/>
  <c r="V326" i="1" s="1"/>
  <c r="AB67" i="1"/>
  <c r="B16" i="15" s="1"/>
  <c r="A66" i="1"/>
  <c r="A66" i="4" s="1"/>
  <c r="B64" i="7" l="1"/>
  <c r="D64" i="7" s="1"/>
  <c r="C64" i="7"/>
  <c r="A65" i="7" s="1"/>
  <c r="V327" i="1"/>
  <c r="V328" i="1" s="1"/>
  <c r="A67" i="1"/>
  <c r="A67" i="4" s="1"/>
  <c r="AB68" i="1"/>
  <c r="B17" i="15" s="1"/>
  <c r="B65" i="7" l="1"/>
  <c r="D65" i="7" s="1"/>
  <c r="C65" i="7"/>
  <c r="A66" i="7" s="1"/>
  <c r="V329" i="1"/>
  <c r="V330" i="1" s="1"/>
  <c r="A68" i="1"/>
  <c r="A68" i="4" s="1"/>
  <c r="AB69" i="1"/>
  <c r="B18" i="15" s="1"/>
  <c r="C66" i="7" l="1"/>
  <c r="A67" i="7" s="1"/>
  <c r="B66" i="7"/>
  <c r="D66" i="7" s="1"/>
  <c r="V331" i="1"/>
  <c r="V332" i="1" s="1"/>
  <c r="V333" i="1" s="1"/>
  <c r="V334" i="1" s="1"/>
  <c r="V335" i="1" s="1"/>
  <c r="V336" i="1" s="1"/>
  <c r="A69" i="1"/>
  <c r="A69" i="4" s="1"/>
  <c r="C67" i="7" l="1"/>
  <c r="A68" i="7" s="1"/>
  <c r="B67" i="7"/>
  <c r="D67" i="7" s="1"/>
  <c r="V337" i="1"/>
  <c r="V338" i="1" s="1"/>
  <c r="AB70" i="1"/>
  <c r="B19" i="15" s="1"/>
  <c r="E71" i="1"/>
  <c r="A70" i="1"/>
  <c r="A70" i="4" s="1"/>
  <c r="C68" i="7" l="1"/>
  <c r="A69" i="7" s="1"/>
  <c r="B68" i="7"/>
  <c r="D68" i="7" s="1"/>
  <c r="V339" i="1"/>
  <c r="V340" i="1" s="1"/>
  <c r="V341" i="1" s="1"/>
  <c r="V342" i="1" s="1"/>
  <c r="V343" i="1" s="1"/>
  <c r="V344" i="1" s="1"/>
  <c r="V345" i="1" s="1"/>
  <c r="V346" i="1" s="1"/>
  <c r="A71" i="1"/>
  <c r="AB71" i="1"/>
  <c r="P71" i="1"/>
  <c r="AB72" i="1"/>
  <c r="B20" i="15" s="1"/>
  <c r="C69" i="7" l="1"/>
  <c r="A70" i="7" s="1"/>
  <c r="B69" i="7"/>
  <c r="D69" i="7" s="1"/>
  <c r="V347" i="1"/>
  <c r="V348" i="1" s="1"/>
  <c r="V349" i="1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AB73" i="1"/>
  <c r="B21" i="15" s="1"/>
  <c r="A72" i="1"/>
  <c r="A72" i="4" s="1"/>
  <c r="C70" i="7" l="1"/>
  <c r="A71" i="7" s="1"/>
  <c r="B70" i="7"/>
  <c r="D70" i="7" s="1"/>
  <c r="V350" i="1"/>
  <c r="V351" i="1" s="1"/>
  <c r="V352" i="1" s="1"/>
  <c r="V353" i="1" s="1"/>
  <c r="V354" i="1" s="1"/>
  <c r="V355" i="1" s="1"/>
  <c r="V356" i="1" s="1"/>
  <c r="S71" i="1"/>
  <c r="A73" i="1"/>
  <c r="A73" i="4" s="1"/>
  <c r="AB74" i="1"/>
  <c r="B22" i="15" s="1"/>
  <c r="C71" i="7" l="1"/>
  <c r="A72" i="7" s="1"/>
  <c r="B71" i="7"/>
  <c r="D71" i="7" s="1"/>
  <c r="V357" i="1"/>
  <c r="V358" i="1" s="1"/>
  <c r="A74" i="1"/>
  <c r="A74" i="4" s="1"/>
  <c r="AB75" i="1"/>
  <c r="C72" i="7" l="1"/>
  <c r="A73" i="7" s="1"/>
  <c r="B72" i="7"/>
  <c r="D72" i="7" s="1"/>
  <c r="V359" i="1"/>
  <c r="V360" i="1" s="1"/>
  <c r="V361" i="1" s="1"/>
  <c r="V362" i="1" s="1"/>
  <c r="A75" i="1"/>
  <c r="A75" i="4" s="1"/>
  <c r="AB76" i="1"/>
  <c r="B23" i="15" s="1"/>
  <c r="C73" i="7" l="1"/>
  <c r="A74" i="7" s="1"/>
  <c r="B73" i="7"/>
  <c r="D73" i="7" s="1"/>
  <c r="V363" i="1"/>
  <c r="V364" i="1" s="1"/>
  <c r="V365" i="1" s="1"/>
  <c r="AB77" i="1"/>
  <c r="B24" i="15" s="1"/>
  <c r="A76" i="1"/>
  <c r="A76" i="4" s="1"/>
  <c r="C74" i="7" l="1"/>
  <c r="A75" i="7" s="1"/>
  <c r="B74" i="7"/>
  <c r="D74" i="7" s="1"/>
  <c r="V366" i="1"/>
  <c r="V367" i="1" s="1"/>
  <c r="V368" i="1" s="1"/>
  <c r="V369" i="1" s="1"/>
  <c r="V370" i="1" s="1"/>
  <c r="AB78" i="1"/>
  <c r="B25" i="15" s="1"/>
  <c r="A77" i="1"/>
  <c r="A77" i="4" s="1"/>
  <c r="B75" i="7" l="1"/>
  <c r="D75" i="7" s="1"/>
  <c r="C75" i="7"/>
  <c r="A76" i="7" s="1"/>
  <c r="V371" i="1"/>
  <c r="V372" i="1" s="1"/>
  <c r="V373" i="1" s="1"/>
  <c r="A78" i="1"/>
  <c r="A78" i="4" s="1"/>
  <c r="AB79" i="1"/>
  <c r="B26" i="15" s="1"/>
  <c r="C76" i="7" l="1"/>
  <c r="A77" i="7" s="1"/>
  <c r="B76" i="7"/>
  <c r="D76" i="7" s="1"/>
  <c r="V374" i="1"/>
  <c r="V375" i="1" s="1"/>
  <c r="V376" i="1" s="1"/>
  <c r="A79" i="1"/>
  <c r="A79" i="4" s="1"/>
  <c r="AB80" i="1"/>
  <c r="B27" i="15" s="1"/>
  <c r="B77" i="7" l="1"/>
  <c r="D77" i="7" s="1"/>
  <c r="C77" i="7"/>
  <c r="A78" i="7" s="1"/>
  <c r="V377" i="1"/>
  <c r="V378" i="1" s="1"/>
  <c r="A80" i="1"/>
  <c r="A80" i="4" s="1"/>
  <c r="AB81" i="1"/>
  <c r="B28" i="15" s="1"/>
  <c r="C78" i="7" l="1"/>
  <c r="A79" i="7" s="1"/>
  <c r="B78" i="7"/>
  <c r="D78" i="7" s="1"/>
  <c r="V379" i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A81" i="1"/>
  <c r="A81" i="4" s="1"/>
  <c r="C79" i="7" l="1"/>
  <c r="A80" i="7" s="1"/>
  <c r="B79" i="7"/>
  <c r="D79" i="7" s="1"/>
  <c r="V527" i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AB83" i="1"/>
  <c r="B29" i="15" s="1"/>
  <c r="A82" i="1"/>
  <c r="A82" i="4" s="1"/>
  <c r="C80" i="7" l="1"/>
  <c r="A81" i="7" s="1"/>
  <c r="B80" i="7"/>
  <c r="D80" i="7" s="1"/>
  <c r="V1486" i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AB84" i="1"/>
  <c r="B30" i="15" s="1"/>
  <c r="A83" i="1"/>
  <c r="A83" i="4" s="1"/>
  <c r="C81" i="7" l="1"/>
  <c r="A82" i="7" s="1"/>
  <c r="B81" i="7"/>
  <c r="D81" i="7" s="1"/>
  <c r="V1609" i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AB85" i="1"/>
  <c r="B31" i="15" s="1"/>
  <c r="A84" i="1"/>
  <c r="A84" i="4" s="1"/>
  <c r="AB82" i="1"/>
  <c r="C82" i="7" l="1"/>
  <c r="A83" i="7" s="1"/>
  <c r="B82" i="7"/>
  <c r="D82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AB86" i="1"/>
  <c r="B32" i="15" s="1"/>
  <c r="C83" i="7" l="1"/>
  <c r="A84" i="7" s="1"/>
  <c r="B83" i="7"/>
  <c r="D83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AB87" i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A87" i="1"/>
  <c r="A87" i="4" s="1"/>
  <c r="AB88" i="1"/>
  <c r="B34" i="15" s="1"/>
  <c r="C85" i="7" l="1"/>
  <c r="A86" i="7" s="1"/>
  <c r="B85" i="7"/>
  <c r="D85" i="7" s="1"/>
  <c r="V1839" i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835" i="1"/>
  <c r="V1836" i="1" s="1"/>
  <c r="V1837" i="1" s="1"/>
  <c r="V1826" i="1"/>
  <c r="AB89" i="1"/>
  <c r="B35" i="15" s="1"/>
  <c r="A88" i="1"/>
  <c r="A88" i="4" s="1"/>
  <c r="C86" i="7" l="1"/>
  <c r="A87" i="7" s="1"/>
  <c r="B86" i="7"/>
  <c r="D86" i="7" s="1"/>
  <c r="V1905" i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827" i="1"/>
  <c r="AB90" i="1"/>
  <c r="B36" i="15" s="1"/>
  <c r="A89" i="1"/>
  <c r="A89" i="4" s="1"/>
  <c r="B87" i="7" l="1"/>
  <c r="D87" i="7" s="1"/>
  <c r="C87" i="7"/>
  <c r="A88" i="7" s="1"/>
  <c r="V1936" i="1"/>
  <c r="V1937" i="1" s="1"/>
  <c r="V1938" i="1" s="1"/>
  <c r="V1828" i="1"/>
  <c r="AB91" i="1"/>
  <c r="B37" i="15" s="1"/>
  <c r="A90" i="1"/>
  <c r="A90" i="4" s="1"/>
  <c r="B88" i="7" l="1"/>
  <c r="D88" i="7" s="1"/>
  <c r="C88" i="7"/>
  <c r="A89" i="7" s="1"/>
  <c r="V1939" i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829" i="1"/>
  <c r="A91" i="1"/>
  <c r="A91" i="4" s="1"/>
  <c r="AB92" i="1"/>
  <c r="C89" i="7" l="1"/>
  <c r="A90" i="7" s="1"/>
  <c r="B89" i="7"/>
  <c r="D89" i="7" s="1"/>
  <c r="V1957" i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1830" i="1"/>
  <c r="B141" i="15"/>
  <c r="A92" i="1"/>
  <c r="A92" i="4" s="1"/>
  <c r="AB93" i="1"/>
  <c r="C90" i="7" l="1"/>
  <c r="A91" i="7" s="1"/>
  <c r="B90" i="7"/>
  <c r="D90" i="7" s="1"/>
  <c r="E3" i="9"/>
  <c r="D3" i="9"/>
  <c r="V1831" i="1"/>
  <c r="B142" i="15"/>
  <c r="A93" i="1"/>
  <c r="A93" i="4" s="1"/>
  <c r="AB94" i="1"/>
  <c r="C91" i="7" l="1"/>
  <c r="A92" i="7" s="1"/>
  <c r="B91" i="7"/>
  <c r="D91" i="7" s="1"/>
  <c r="F3" i="9"/>
  <c r="V1832" i="1"/>
  <c r="B38" i="15"/>
  <c r="A94" i="1"/>
  <c r="A94" i="4" s="1"/>
  <c r="AB95" i="1"/>
  <c r="C92" i="7" l="1"/>
  <c r="A93" i="7" s="1"/>
  <c r="B92" i="7"/>
  <c r="D92" i="7" s="1"/>
  <c r="V1833" i="1"/>
  <c r="B39" i="15"/>
  <c r="A95" i="1"/>
  <c r="A95" i="4" s="1"/>
  <c r="C93" i="7" l="1"/>
  <c r="A94" i="7" s="1"/>
  <c r="B93" i="7"/>
  <c r="D93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D613" i="9"/>
  <c r="A613" i="9" s="1"/>
  <c r="D624" i="9"/>
  <c r="A624" i="9" s="1"/>
  <c r="L649" i="9"/>
  <c r="D562" i="9"/>
  <c r="A562" i="9" s="1"/>
  <c r="E595" i="9"/>
  <c r="B595" i="9" s="1"/>
  <c r="D616" i="9"/>
  <c r="A616" i="9" s="1"/>
  <c r="L600" i="9"/>
  <c r="D602" i="9"/>
  <c r="A602" i="9" s="1"/>
  <c r="E609" i="9"/>
  <c r="B609" i="9" s="1"/>
  <c r="J647" i="9"/>
  <c r="L595" i="9"/>
  <c r="J612" i="9"/>
  <c r="J604" i="9"/>
  <c r="J649" i="9"/>
  <c r="E572" i="9"/>
  <c r="B572" i="9" s="1"/>
  <c r="E588" i="9"/>
  <c r="B588" i="9" s="1"/>
  <c r="E586" i="9"/>
  <c r="B586" i="9" s="1"/>
  <c r="D585" i="9"/>
  <c r="A585" i="9" s="1"/>
  <c r="D592" i="9"/>
  <c r="A592" i="9" s="1"/>
  <c r="E642" i="9"/>
  <c r="B642" i="9" s="1"/>
  <c r="J566" i="9"/>
  <c r="L617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D559" i="9"/>
  <c r="A559" i="9" s="1"/>
  <c r="L620" i="9"/>
  <c r="D626" i="9"/>
  <c r="A626" i="9" s="1"/>
  <c r="E605" i="9"/>
  <c r="B605" i="9" s="1"/>
  <c r="J643" i="9"/>
  <c r="D621" i="9"/>
  <c r="A621" i="9" s="1"/>
  <c r="D603" i="9"/>
  <c r="A603" i="9" s="1"/>
  <c r="L621" i="9"/>
  <c r="L608" i="9"/>
  <c r="J560" i="9"/>
  <c r="E602" i="9"/>
  <c r="B602" i="9" s="1"/>
  <c r="E578" i="9"/>
  <c r="B578" i="9" s="1"/>
  <c r="E585" i="9"/>
  <c r="B585" i="9" s="1"/>
  <c r="J618" i="9"/>
  <c r="E599" i="9"/>
  <c r="B599" i="9" s="1"/>
  <c r="L622" i="9"/>
  <c r="L607" i="9"/>
  <c r="E597" i="9"/>
  <c r="B597" i="9" s="1"/>
  <c r="E580" i="9"/>
  <c r="B580" i="9" s="1"/>
  <c r="E589" i="9"/>
  <c r="B589" i="9" s="1"/>
  <c r="E568" i="9"/>
  <c r="B568" i="9" s="1"/>
  <c r="E567" i="9"/>
  <c r="B567" i="9" s="1"/>
  <c r="J574" i="9"/>
  <c r="E610" i="9"/>
  <c r="B610" i="9" s="1"/>
  <c r="D623" i="9"/>
  <c r="A623" i="9" s="1"/>
  <c r="E574" i="9"/>
  <c r="B574" i="9" s="1"/>
  <c r="L584" i="9"/>
  <c r="E607" i="9"/>
  <c r="B607" i="9" s="1"/>
  <c r="L591" i="9"/>
  <c r="J588" i="9"/>
  <c r="E603" i="9"/>
  <c r="B603" i="9" s="1"/>
  <c r="L623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D604" i="9"/>
  <c r="A604" i="9" s="1"/>
  <c r="J602" i="9"/>
  <c r="L589" i="9"/>
  <c r="D607" i="9"/>
  <c r="A607" i="9" s="1"/>
  <c r="D632" i="9"/>
  <c r="A632" i="9" s="1"/>
  <c r="L582" i="9"/>
  <c r="E594" i="9"/>
  <c r="B594" i="9" s="1"/>
  <c r="L634" i="9"/>
  <c r="E616" i="9"/>
  <c r="B616" i="9" s="1"/>
  <c r="D594" i="9"/>
  <c r="A594" i="9" s="1"/>
  <c r="E596" i="9"/>
  <c r="B596" i="9" s="1"/>
  <c r="J572" i="9"/>
  <c r="L585" i="9"/>
  <c r="J598" i="9"/>
  <c r="L594" i="9"/>
  <c r="D569" i="9"/>
  <c r="A569" i="9" s="1"/>
  <c r="L566" i="9"/>
  <c r="L576" i="9"/>
  <c r="J641" i="9"/>
  <c r="D593" i="9"/>
  <c r="A593" i="9" s="1"/>
  <c r="L599" i="9"/>
  <c r="J600" i="9"/>
  <c r="J625" i="9"/>
  <c r="J570" i="9"/>
  <c r="J599" i="9"/>
  <c r="D578" i="9"/>
  <c r="A578" i="9" s="1"/>
  <c r="D566" i="9"/>
  <c r="A566" i="9" s="1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44" i="9"/>
  <c r="B644" i="9" s="1"/>
  <c r="D642" i="9"/>
  <c r="A642" i="9" s="1"/>
  <c r="D565" i="9"/>
  <c r="A565" i="9" s="1"/>
  <c r="D615" i="9"/>
  <c r="A615" i="9" s="1"/>
  <c r="D622" i="9"/>
  <c r="A622" i="9" s="1"/>
  <c r="D636" i="9"/>
  <c r="A636" i="9" s="1"/>
  <c r="J595" i="9"/>
  <c r="D580" i="9"/>
  <c r="A580" i="9" s="1"/>
  <c r="L581" i="9"/>
  <c r="D629" i="9"/>
  <c r="A629" i="9" s="1"/>
  <c r="E591" i="9"/>
  <c r="B591" i="9" s="1"/>
  <c r="E575" i="9"/>
  <c r="B575" i="9" s="1"/>
  <c r="L614" i="9"/>
  <c r="E576" i="9"/>
  <c r="B576" i="9" s="1"/>
  <c r="E558" i="9"/>
  <c r="B558" i="9" s="1"/>
  <c r="J573" i="9"/>
  <c r="D576" i="9"/>
  <c r="A576" i="9" s="1"/>
  <c r="D564" i="9"/>
  <c r="A564" i="9" s="1"/>
  <c r="E566" i="9"/>
  <c r="B566" i="9" s="1"/>
  <c r="J614" i="9"/>
  <c r="J640" i="9"/>
  <c r="E627" i="9"/>
  <c r="B627" i="9" s="1"/>
  <c r="J606" i="9"/>
  <c r="D563" i="9"/>
  <c r="A563" i="9" s="1"/>
  <c r="D581" i="9"/>
  <c r="A581" i="9" s="1"/>
  <c r="E562" i="9"/>
  <c r="B562" i="9" s="1"/>
  <c r="D633" i="9"/>
  <c r="A633" i="9" s="1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J551" i="9"/>
  <c r="E539" i="9"/>
  <c r="B539" i="9" s="1"/>
  <c r="D557" i="9"/>
  <c r="A557" i="9" s="1"/>
  <c r="J590" i="9"/>
  <c r="E569" i="9"/>
  <c r="B569" i="9" s="1"/>
  <c r="J568" i="9"/>
  <c r="D644" i="9"/>
  <c r="A644" i="9" s="1"/>
  <c r="J646" i="9"/>
  <c r="L559" i="9"/>
  <c r="D558" i="9"/>
  <c r="A558" i="9" s="1"/>
  <c r="D573" i="9"/>
  <c r="A573" i="9" s="1"/>
  <c r="E639" i="9"/>
  <c r="B639" i="9" s="1"/>
  <c r="E583" i="9"/>
  <c r="B583" i="9" s="1"/>
  <c r="J589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J648" i="9"/>
  <c r="L630" i="9"/>
  <c r="J575" i="9"/>
  <c r="E600" i="9"/>
  <c r="B600" i="9" s="1"/>
  <c r="E617" i="9"/>
  <c r="B617" i="9" s="1"/>
  <c r="L615" i="9"/>
  <c r="D582" i="9"/>
  <c r="A582" i="9" s="1"/>
  <c r="D627" i="9"/>
  <c r="A627" i="9" s="1"/>
  <c r="E621" i="9"/>
  <c r="B62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D614" i="9"/>
  <c r="A614" i="9" s="1"/>
  <c r="E590" i="9"/>
  <c r="B590" i="9" s="1"/>
  <c r="L618" i="9"/>
  <c r="D625" i="9"/>
  <c r="A625" i="9" s="1"/>
  <c r="E559" i="9"/>
  <c r="B559" i="9" s="1"/>
  <c r="L645" i="9"/>
  <c r="J619" i="9"/>
  <c r="D638" i="9"/>
  <c r="A638" i="9" s="1"/>
  <c r="J627" i="9"/>
  <c r="D608" i="9"/>
  <c r="A608" i="9" s="1"/>
  <c r="J578" i="9"/>
  <c r="L605" i="9"/>
  <c r="D645" i="9"/>
  <c r="A645" i="9" s="1"/>
  <c r="D646" i="9"/>
  <c r="A646" i="9" s="1"/>
  <c r="L632" i="9"/>
  <c r="E573" i="9"/>
  <c r="B573" i="9" s="1"/>
  <c r="D568" i="9"/>
  <c r="A568" i="9" s="1"/>
  <c r="J635" i="9"/>
  <c r="J561" i="9"/>
  <c r="E646" i="9"/>
  <c r="B646" i="9" s="1"/>
  <c r="D618" i="9"/>
  <c r="A618" i="9" s="1"/>
  <c r="E636" i="9"/>
  <c r="B636" i="9" s="1"/>
  <c r="L590" i="9"/>
  <c r="J601" i="9"/>
  <c r="L567" i="9"/>
  <c r="J630" i="9"/>
  <c r="J564" i="9"/>
  <c r="L563" i="9"/>
  <c r="J596" i="9"/>
  <c r="E625" i="9"/>
  <c r="B625" i="9" s="1"/>
  <c r="L573" i="9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D577" i="9"/>
  <c r="A577" i="9" s="1"/>
  <c r="L574" i="9"/>
  <c r="L601" i="9"/>
  <c r="D612" i="9"/>
  <c r="A612" i="9" s="1"/>
  <c r="E592" i="9"/>
  <c r="B592" i="9" s="1"/>
  <c r="D589" i="9"/>
  <c r="A589" i="9" s="1"/>
  <c r="D640" i="9"/>
  <c r="A640" i="9" s="1"/>
  <c r="E611" i="9"/>
  <c r="B611" i="9" s="1"/>
  <c r="E622" i="9"/>
  <c r="B622" i="9" s="1"/>
  <c r="J583" i="9"/>
  <c r="J634" i="9"/>
  <c r="E648" i="9"/>
  <c r="B648" i="9" s="1"/>
  <c r="J645" i="9"/>
  <c r="L588" i="9"/>
  <c r="J611" i="9"/>
  <c r="L561" i="9"/>
  <c r="L641" i="9"/>
  <c r="D574" i="9"/>
  <c r="A574" i="9" s="1"/>
  <c r="D591" i="9"/>
  <c r="A591" i="9" s="1"/>
  <c r="J615" i="9"/>
  <c r="E619" i="9"/>
  <c r="B619" i="9" s="1"/>
  <c r="E643" i="9"/>
  <c r="B643" i="9" s="1"/>
  <c r="L633" i="9"/>
  <c r="L596" i="9"/>
  <c r="E577" i="9"/>
  <c r="B577" i="9" s="1"/>
  <c r="L575" i="9"/>
  <c r="J644" i="9"/>
  <c r="D570" i="9"/>
  <c r="A570" i="9" s="1"/>
  <c r="L639" i="9"/>
  <c r="J582" i="9"/>
  <c r="D583" i="9"/>
  <c r="A583" i="9" s="1"/>
  <c r="D596" i="9"/>
  <c r="A596" i="9" s="1"/>
  <c r="L637" i="9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L626" i="9"/>
  <c r="D643" i="9"/>
  <c r="A643" i="9" s="1"/>
  <c r="E634" i="9"/>
  <c r="B634" i="9" s="1"/>
  <c r="E620" i="9"/>
  <c r="B620" i="9" s="1"/>
  <c r="J622" i="9"/>
  <c r="L611" i="9"/>
  <c r="D619" i="9"/>
  <c r="A619" i="9" s="1"/>
  <c r="J638" i="9"/>
  <c r="J636" i="9"/>
  <c r="J626" i="9"/>
  <c r="J632" i="9"/>
  <c r="L593" i="9"/>
  <c r="D631" i="9"/>
  <c r="A631" i="9" s="1"/>
  <c r="D648" i="9"/>
  <c r="A648" i="9" s="1"/>
  <c r="D567" i="9"/>
  <c r="A567" i="9" s="1"/>
  <c r="L562" i="9"/>
  <c r="J633" i="9"/>
  <c r="E582" i="9"/>
  <c r="B582" i="9" s="1"/>
  <c r="D649" i="9"/>
  <c r="A649" i="9" s="1"/>
  <c r="L598" i="9"/>
  <c r="J631" i="9"/>
  <c r="J628" i="9"/>
  <c r="E650" i="9"/>
  <c r="B650" i="9" s="1"/>
  <c r="L610" i="9"/>
  <c r="E628" i="9"/>
  <c r="B628" i="9" s="1"/>
  <c r="J567" i="9"/>
  <c r="L560" i="9"/>
  <c r="E623" i="9"/>
  <c r="B623" i="9" s="1"/>
  <c r="D606" i="9"/>
  <c r="A606" i="9" s="1"/>
  <c r="L580" i="9"/>
  <c r="E647" i="9"/>
  <c r="B647" i="9" s="1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J629" i="9"/>
  <c r="L648" i="9"/>
  <c r="L568" i="9"/>
  <c r="J569" i="9"/>
  <c r="D610" i="9"/>
  <c r="A610" i="9" s="1"/>
  <c r="L646" i="9"/>
  <c r="L631" i="9"/>
  <c r="E613" i="9"/>
  <c r="B613" i="9" s="1"/>
  <c r="J577" i="9"/>
  <c r="J639" i="9"/>
  <c r="J610" i="9"/>
  <c r="L558" i="9"/>
  <c r="L578" i="9"/>
  <c r="J617" i="9"/>
  <c r="D601" i="9"/>
  <c r="A601" i="9" s="1"/>
  <c r="D637" i="9"/>
  <c r="A637" i="9" s="1"/>
  <c r="J586" i="9"/>
  <c r="D561" i="9"/>
  <c r="A561" i="9" s="1"/>
  <c r="J607" i="9"/>
  <c r="J613" i="9"/>
  <c r="L619" i="9"/>
  <c r="J609" i="9"/>
  <c r="J594" i="9"/>
  <c r="D635" i="9"/>
  <c r="A635" i="9" s="1"/>
  <c r="E563" i="9"/>
  <c r="B563" i="9" s="1"/>
  <c r="E630" i="9"/>
  <c r="B63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D84" i="9"/>
  <c r="E549" i="9"/>
  <c r="B549" i="9" s="1"/>
  <c r="J540" i="9"/>
  <c r="L552" i="9"/>
  <c r="J547" i="9"/>
  <c r="E557" i="9"/>
  <c r="B557" i="9" s="1"/>
  <c r="D641" i="9"/>
  <c r="A641" i="9" s="1"/>
  <c r="L624" i="9"/>
  <c r="J650" i="9"/>
  <c r="E651" i="9"/>
  <c r="B651" i="9" s="1"/>
  <c r="E560" i="9"/>
  <c r="B560" i="9" s="1"/>
  <c r="L625" i="9"/>
  <c r="L651" i="9"/>
  <c r="E615" i="9"/>
  <c r="B615" i="9" s="1"/>
  <c r="E638" i="9"/>
  <c r="B638" i="9" s="1"/>
  <c r="E598" i="9"/>
  <c r="B598" i="9" s="1"/>
  <c r="D617" i="9"/>
  <c r="A617" i="9" s="1"/>
  <c r="L571" i="9"/>
  <c r="E571" i="9"/>
  <c r="B571" i="9" s="1"/>
  <c r="L579" i="9"/>
  <c r="E584" i="9"/>
  <c r="B584" i="9" s="1"/>
  <c r="L603" i="9"/>
  <c r="J603" i="9"/>
  <c r="L647" i="9"/>
  <c r="L587" i="9"/>
  <c r="D609" i="9"/>
  <c r="A609" i="9" s="1"/>
  <c r="E564" i="9"/>
  <c r="B564" i="9" s="1"/>
  <c r="L609" i="9"/>
  <c r="J616" i="9"/>
  <c r="E601" i="9"/>
  <c r="B601" i="9" s="1"/>
  <c r="D584" i="9"/>
  <c r="A584" i="9" s="1"/>
  <c r="J562" i="9"/>
  <c r="E626" i="9"/>
  <c r="B626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J608" i="9"/>
  <c r="J592" i="9"/>
  <c r="E631" i="9"/>
  <c r="B631" i="9" s="1"/>
  <c r="L650" i="9"/>
  <c r="E608" i="9"/>
  <c r="B608" i="9" s="1"/>
  <c r="E632" i="9"/>
  <c r="B632" i="9" s="1"/>
  <c r="E635" i="9"/>
  <c r="B635" i="9" s="1"/>
  <c r="E645" i="9"/>
  <c r="B645" i="9" s="1"/>
  <c r="D650" i="9"/>
  <c r="A650" i="9" s="1"/>
  <c r="D651" i="9"/>
  <c r="A651" i="9" s="1"/>
  <c r="L583" i="9"/>
  <c r="D572" i="9"/>
  <c r="A572" i="9" s="1"/>
  <c r="L635" i="9"/>
  <c r="L577" i="9"/>
  <c r="E606" i="9"/>
  <c r="B606" i="9" s="1"/>
  <c r="E612" i="9"/>
  <c r="B612" i="9" s="1"/>
  <c r="E649" i="9"/>
  <c r="B649" i="9" s="1"/>
  <c r="E581" i="9"/>
  <c r="B581" i="9" s="1"/>
  <c r="L606" i="9"/>
  <c r="D586" i="9"/>
  <c r="A586" i="9" s="1"/>
  <c r="D605" i="9"/>
  <c r="A605" i="9" s="1"/>
  <c r="D588" i="9"/>
  <c r="A588" i="9" s="1"/>
  <c r="J593" i="9"/>
  <c r="D597" i="9"/>
  <c r="A597" i="9" s="1"/>
  <c r="L604" i="9"/>
  <c r="J585" i="9"/>
  <c r="J584" i="9"/>
  <c r="D620" i="9"/>
  <c r="A620" i="9" s="1"/>
  <c r="E604" i="9"/>
  <c r="B604" i="9" s="1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D575" i="9"/>
  <c r="A575" i="9" s="1"/>
  <c r="E629" i="9"/>
  <c r="B629" i="9" s="1"/>
  <c r="L616" i="9"/>
  <c r="J605" i="9"/>
  <c r="L586" i="9"/>
  <c r="E618" i="9"/>
  <c r="B618" i="9" s="1"/>
  <c r="D595" i="9"/>
  <c r="A595" i="9" s="1"/>
  <c r="L613" i="9"/>
  <c r="L602" i="9"/>
  <c r="E570" i="9"/>
  <c r="B570" i="9" s="1"/>
  <c r="J624" i="9"/>
  <c r="J623" i="9"/>
  <c r="L643" i="9"/>
  <c r="E641" i="9"/>
  <c r="B641" i="9" s="1"/>
  <c r="D599" i="9"/>
  <c r="A599" i="9" s="1"/>
  <c r="J579" i="9"/>
  <c r="E640" i="9"/>
  <c r="B640" i="9" s="1"/>
  <c r="J565" i="9"/>
  <c r="J591" i="9"/>
  <c r="L570" i="9"/>
  <c r="E624" i="9"/>
  <c r="B624" i="9" s="1"/>
  <c r="J642" i="9"/>
  <c r="J563" i="9"/>
  <c r="L565" i="9"/>
  <c r="L642" i="9"/>
  <c r="D571" i="9"/>
  <c r="A571" i="9" s="1"/>
  <c r="D587" i="9"/>
  <c r="A587" i="9" s="1"/>
  <c r="J621" i="9"/>
  <c r="J580" i="9"/>
  <c r="J620" i="9"/>
  <c r="J597" i="9"/>
  <c r="E587" i="9"/>
  <c r="B587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A96" i="1"/>
  <c r="A96" i="4" s="1"/>
  <c r="C94" i="7" l="1"/>
  <c r="A95" i="7" s="1"/>
  <c r="B94" i="7"/>
  <c r="D94" i="7" s="1"/>
  <c r="F267" i="9"/>
  <c r="F242" i="9"/>
  <c r="F194" i="9"/>
  <c r="F154" i="9"/>
  <c r="F302" i="9"/>
  <c r="F301" i="9"/>
  <c r="F513" i="9"/>
  <c r="F115" i="9"/>
  <c r="F183" i="9"/>
  <c r="F480" i="9"/>
  <c r="F70" i="9"/>
  <c r="F402" i="9"/>
  <c r="F644" i="9"/>
  <c r="F243" i="9"/>
  <c r="F603" i="9"/>
  <c r="F198" i="9"/>
  <c r="F562" i="9"/>
  <c r="F345" i="9"/>
  <c r="F568" i="9"/>
  <c r="X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310" i="9"/>
  <c r="H78" i="9"/>
  <c r="F75" i="9"/>
  <c r="F628" i="9"/>
  <c r="F349" i="9"/>
  <c r="F125" i="9"/>
  <c r="F166" i="9"/>
  <c r="F69" i="9"/>
  <c r="F572" i="9"/>
  <c r="F596" i="9"/>
  <c r="F618" i="9"/>
  <c r="F621" i="9"/>
  <c r="F643" i="9"/>
  <c r="F197" i="9"/>
  <c r="F365" i="9"/>
  <c r="F72" i="9"/>
  <c r="F195" i="9"/>
  <c r="F169" i="9"/>
  <c r="F73" i="9"/>
  <c r="F165" i="9"/>
  <c r="F296" i="9"/>
  <c r="F162" i="9"/>
  <c r="F284" i="9"/>
  <c r="F153" i="9"/>
  <c r="B78" i="9"/>
  <c r="F465" i="9"/>
  <c r="F472" i="9"/>
  <c r="F490" i="9"/>
  <c r="F81" i="9"/>
  <c r="F178" i="9"/>
  <c r="F278" i="9"/>
  <c r="F619" i="9"/>
  <c r="F648" i="9"/>
  <c r="F593" i="9"/>
  <c r="F200" i="9"/>
  <c r="F253" i="9"/>
  <c r="F86" i="9"/>
  <c r="F469" i="9"/>
  <c r="F601" i="9"/>
  <c r="F158" i="9"/>
  <c r="F571" i="9"/>
  <c r="F609" i="9"/>
  <c r="F493" i="9"/>
  <c r="F587" i="9"/>
  <c r="F604" i="9"/>
  <c r="F577" i="9"/>
  <c r="F232" i="9"/>
  <c r="F88" i="9"/>
  <c r="F238" i="9"/>
  <c r="F68" i="9"/>
  <c r="F106" i="9"/>
  <c r="F624" i="9"/>
  <c r="Q70" i="9"/>
  <c r="K70" i="9" s="1"/>
  <c r="F422" i="9"/>
  <c r="F429" i="9"/>
  <c r="F563" i="9"/>
  <c r="F626" i="9"/>
  <c r="F203" i="9"/>
  <c r="F470" i="9"/>
  <c r="F157" i="9"/>
  <c r="F177" i="9"/>
  <c r="F459" i="9"/>
  <c r="F104" i="9"/>
  <c r="F160" i="9"/>
  <c r="F93" i="9"/>
  <c r="F217" i="9"/>
  <c r="F76" i="9"/>
  <c r="F424" i="9"/>
  <c r="F419" i="9"/>
  <c r="F257" i="9"/>
  <c r="F84" i="9"/>
  <c r="F374" i="9"/>
  <c r="M70" i="9"/>
  <c r="F561" i="9"/>
  <c r="F606" i="9"/>
  <c r="W70" i="9"/>
  <c r="F612" i="9"/>
  <c r="F91" i="9"/>
  <c r="F80" i="9"/>
  <c r="F208" i="9"/>
  <c r="F237" i="9"/>
  <c r="F560" i="9"/>
  <c r="F613" i="9"/>
  <c r="F458" i="9"/>
  <c r="F437" i="9"/>
  <c r="F507" i="9"/>
  <c r="F98" i="9"/>
  <c r="F519" i="9"/>
  <c r="F225" i="9"/>
  <c r="F446" i="9"/>
  <c r="M69" i="9"/>
  <c r="X69" i="9"/>
  <c r="Q69" i="9"/>
  <c r="K69" i="9" s="1"/>
  <c r="W69" i="9"/>
  <c r="F640" i="9"/>
  <c r="F565" i="9"/>
  <c r="F85" i="9"/>
  <c r="Q67" i="9"/>
  <c r="K67" i="9" s="1"/>
  <c r="W67" i="9"/>
  <c r="M67" i="9"/>
  <c r="X67" i="9"/>
  <c r="F514" i="9"/>
  <c r="F105" i="9"/>
  <c r="F511" i="9"/>
  <c r="F285" i="9"/>
  <c r="F445" i="9"/>
  <c r="F467" i="9"/>
  <c r="F634" i="9"/>
  <c r="F599" i="9"/>
  <c r="F631" i="9"/>
  <c r="F559" i="9"/>
  <c r="F641" i="9"/>
  <c r="F642" i="9"/>
  <c r="F410" i="9"/>
  <c r="M68" i="9"/>
  <c r="Q68" i="9"/>
  <c r="K68" i="9" s="1"/>
  <c r="F395" i="9"/>
  <c r="F509" i="9"/>
  <c r="F515" i="9"/>
  <c r="F247" i="9"/>
  <c r="F564" i="9"/>
  <c r="F580" i="9"/>
  <c r="F589" i="9"/>
  <c r="F518" i="9"/>
  <c r="F585" i="9"/>
  <c r="F630" i="9"/>
  <c r="F632" i="9"/>
  <c r="F578" i="9"/>
  <c r="F637" i="9"/>
  <c r="F531" i="9"/>
  <c r="F79" i="9"/>
  <c r="F495" i="9"/>
  <c r="F454" i="9"/>
  <c r="F650" i="9"/>
  <c r="F520" i="9"/>
  <c r="F611" i="9"/>
  <c r="F226" i="9"/>
  <c r="F567" i="9"/>
  <c r="F417" i="9"/>
  <c r="F579" i="9"/>
  <c r="F439" i="9"/>
  <c r="F435" i="9"/>
  <c r="F570" i="9"/>
  <c r="F582" i="9"/>
  <c r="F620" i="9"/>
  <c r="F403" i="9"/>
  <c r="F598" i="9"/>
  <c r="F592" i="9"/>
  <c r="F595" i="9"/>
  <c r="F635" i="9"/>
  <c r="F575" i="9"/>
  <c r="F464" i="9"/>
  <c r="F375" i="9"/>
  <c r="F299" i="9"/>
  <c r="F510" i="9"/>
  <c r="F549" i="9"/>
  <c r="F479" i="9"/>
  <c r="F485" i="9"/>
  <c r="F385" i="9"/>
  <c r="F616" i="9"/>
  <c r="F639" i="9"/>
  <c r="F625" i="9"/>
  <c r="F645" i="9"/>
  <c r="F646" i="9"/>
  <c r="F505" i="9"/>
  <c r="F600" i="9"/>
  <c r="F574" i="9"/>
  <c r="F617" i="9"/>
  <c r="F471" i="9"/>
  <c r="F581" i="9"/>
  <c r="F78" i="9"/>
  <c r="F605" i="9"/>
  <c r="F566" i="9"/>
  <c r="F602" i="9"/>
  <c r="F610" i="9"/>
  <c r="F576" i="9"/>
  <c r="F594" i="9"/>
  <c r="F607" i="9"/>
  <c r="F647" i="9"/>
  <c r="F584" i="9"/>
  <c r="F557" i="9"/>
  <c r="F586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J94" i="9"/>
  <c r="D161" i="9"/>
  <c r="E140" i="9"/>
  <c r="F140" i="9" s="1"/>
  <c r="L70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E155" i="9"/>
  <c r="E504" i="9"/>
  <c r="B504" i="9" s="1"/>
  <c r="J478" i="9"/>
  <c r="F476" i="9"/>
  <c r="D373" i="9"/>
  <c r="D171" i="9"/>
  <c r="J441" i="9"/>
  <c r="J392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J474" i="9"/>
  <c r="E269" i="9"/>
  <c r="L230" i="9"/>
  <c r="F638" i="9"/>
  <c r="F271" i="9"/>
  <c r="D297" i="9"/>
  <c r="F297" i="9" s="1"/>
  <c r="E338" i="9"/>
  <c r="F338" i="9" s="1"/>
  <c r="L194" i="9"/>
  <c r="J204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E127" i="9"/>
  <c r="F127" i="9" s="1"/>
  <c r="J531" i="9"/>
  <c r="F432" i="9"/>
  <c r="F627" i="9"/>
  <c r="E312" i="9"/>
  <c r="E179" i="9"/>
  <c r="F179" i="9" s="1"/>
  <c r="D397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08" i="9"/>
  <c r="E473" i="9"/>
  <c r="B473" i="9" s="1"/>
  <c r="L86" i="9"/>
  <c r="A97" i="1"/>
  <c r="A97" i="4" s="1"/>
  <c r="AB98" i="1"/>
  <c r="C95" i="7" l="1"/>
  <c r="A96" i="7" s="1"/>
  <c r="B95" i="7"/>
  <c r="D95" i="7" s="1"/>
  <c r="F220" i="9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AB99" i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AB100" i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AB101" i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AB102" i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AB103" i="1"/>
  <c r="B100" i="7" l="1"/>
  <c r="D100" i="7" s="1"/>
  <c r="C100" i="7"/>
  <c r="A101" i="7" s="1"/>
  <c r="W77" i="9"/>
  <c r="X77" i="9"/>
  <c r="M77" i="9"/>
  <c r="I78" i="9"/>
  <c r="Q78" i="9" s="1"/>
  <c r="K78" i="9" s="1"/>
  <c r="B169" i="15"/>
  <c r="B47" i="15"/>
  <c r="A103" i="1"/>
  <c r="A103" i="4" s="1"/>
  <c r="AB104" i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AB105" i="1"/>
  <c r="C102" i="7" l="1"/>
  <c r="A103" i="7" s="1"/>
  <c r="B102" i="7"/>
  <c r="D102" i="7" s="1"/>
  <c r="M79" i="9"/>
  <c r="W79" i="9"/>
  <c r="X79" i="9"/>
  <c r="I80" i="9"/>
  <c r="Q80" i="9" s="1"/>
  <c r="K80" i="9" s="1"/>
  <c r="B49" i="15"/>
  <c r="A105" i="1"/>
  <c r="A105" i="4" s="1"/>
  <c r="C103" i="7" l="1"/>
  <c r="A104" i="7" s="1"/>
  <c r="B103" i="7"/>
  <c r="D103" i="7" s="1"/>
  <c r="W80" i="9"/>
  <c r="M80" i="9"/>
  <c r="X80" i="9"/>
  <c r="AB107" i="1"/>
  <c r="A106" i="1"/>
  <c r="A106" i="4" s="1"/>
  <c r="C104" i="7" l="1"/>
  <c r="A105" i="7" s="1"/>
  <c r="B104" i="7"/>
  <c r="D104" i="7" s="1"/>
  <c r="I82" i="9"/>
  <c r="W82" i="9" s="1"/>
  <c r="B51" i="15"/>
  <c r="AB108" i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AB109" i="1"/>
  <c r="A108" i="1"/>
  <c r="A108" i="4" s="1"/>
  <c r="AB106" i="1"/>
  <c r="C106" i="7" l="1"/>
  <c r="A107" i="7" s="1"/>
  <c r="B106" i="7"/>
  <c r="D106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AB110" i="1"/>
  <c r="C107" i="7" l="1"/>
  <c r="A108" i="7" s="1"/>
  <c r="B107" i="7"/>
  <c r="D107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AB111" i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AB112" i="1"/>
  <c r="C109" i="7" l="1"/>
  <c r="A110" i="7" s="1"/>
  <c r="B109" i="7"/>
  <c r="D109" i="7" s="1"/>
  <c r="I87" i="9"/>
  <c r="Q87" i="9" s="1"/>
  <c r="K87" i="9" s="1"/>
  <c r="B55" i="15"/>
  <c r="AB113" i="1"/>
  <c r="A112" i="1"/>
  <c r="A112" i="4" s="1"/>
  <c r="B110" i="7" l="1"/>
  <c r="D110" i="7" s="1"/>
  <c r="C110" i="7"/>
  <c r="A111" i="7" s="1"/>
  <c r="X87" i="9"/>
  <c r="W87" i="9"/>
  <c r="M87" i="9"/>
  <c r="I88" i="9"/>
  <c r="M88" i="9" s="1"/>
  <c r="B143" i="15"/>
  <c r="AB114" i="1"/>
  <c r="A113" i="1"/>
  <c r="A113" i="4" s="1"/>
  <c r="C111" i="7" l="1"/>
  <c r="A112" i="7" s="1"/>
  <c r="B111" i="7"/>
  <c r="D111" i="7" s="1"/>
  <c r="X88" i="9"/>
  <c r="Q88" i="9"/>
  <c r="K88" i="9" s="1"/>
  <c r="W88" i="9"/>
  <c r="I89" i="9"/>
  <c r="M89" i="9" s="1"/>
  <c r="B56" i="15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3" i="7" l="1"/>
  <c r="D113" i="7" s="1"/>
  <c r="C113" i="7"/>
  <c r="A114" i="7" s="1"/>
  <c r="A116" i="1"/>
  <c r="A116" i="4" s="1"/>
  <c r="B114" i="7" l="1"/>
  <c r="D114" i="7" s="1"/>
  <c r="C114" i="7"/>
  <c r="A115" i="7" s="1"/>
  <c r="A117" i="1"/>
  <c r="A117" i="4" s="1"/>
  <c r="AB118" i="1"/>
  <c r="I93" i="9" s="1"/>
  <c r="AB115" i="1"/>
  <c r="I90" i="9" s="1"/>
  <c r="B115" i="7" l="1"/>
  <c r="D115" i="7" s="1"/>
  <c r="C115" i="7"/>
  <c r="A116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AB116" i="1"/>
  <c r="I91" i="9" s="1"/>
  <c r="C116" i="7" l="1"/>
  <c r="A117" i="7" s="1"/>
  <c r="B116" i="7"/>
  <c r="D116" i="7" s="1"/>
  <c r="AB120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A121" i="1"/>
  <c r="A121" i="4" s="1"/>
  <c r="W92" i="9"/>
  <c r="M92" i="9"/>
  <c r="Q92" i="9"/>
  <c r="K92" i="9" s="1"/>
  <c r="X92" i="9"/>
  <c r="C118" i="7" l="1"/>
  <c r="A119" i="7" s="1"/>
  <c r="B118" i="7"/>
  <c r="D118" i="7" s="1"/>
  <c r="AB122" i="1"/>
  <c r="A122" i="1"/>
  <c r="A122" i="4" s="1"/>
  <c r="AB119" i="1"/>
  <c r="C119" i="7" l="1"/>
  <c r="A120" i="7" s="1"/>
  <c r="B119" i="7"/>
  <c r="D119" i="7" s="1"/>
  <c r="AB123" i="1"/>
  <c r="A123" i="1"/>
  <c r="A123" i="4" s="1"/>
  <c r="B120" i="7" l="1"/>
  <c r="D120" i="7" s="1"/>
  <c r="C120" i="7"/>
  <c r="A121" i="7" s="1"/>
  <c r="E125" i="1"/>
  <c r="F125" i="1" s="1"/>
  <c r="S125" i="1" s="1"/>
  <c r="P125" i="1"/>
  <c r="AB125" i="1"/>
  <c r="A125" i="1"/>
  <c r="A125" i="4" s="1"/>
  <c r="AB124" i="1"/>
  <c r="A124" i="1"/>
  <c r="A124" i="4" s="1"/>
  <c r="B121" i="7" l="1"/>
  <c r="D121" i="7" s="1"/>
  <c r="C121" i="7"/>
  <c r="A122" i="7" s="1"/>
  <c r="AC125" i="1"/>
  <c r="T125" i="1"/>
  <c r="C122" i="7" l="1"/>
  <c r="A123" i="7" s="1"/>
  <c r="B122" i="7"/>
  <c r="D122" i="7" s="1"/>
  <c r="AB126" i="1"/>
  <c r="A126" i="1"/>
  <c r="A126" i="4" s="1"/>
  <c r="D144" i="15"/>
  <c r="B123" i="7" l="1"/>
  <c r="D123" i="7" s="1"/>
  <c r="C123" i="7"/>
  <c r="A124" i="7" s="1"/>
  <c r="D65" i="15"/>
  <c r="C65" i="15"/>
  <c r="C66" i="15"/>
  <c r="D66" i="15"/>
  <c r="C144" i="15"/>
  <c r="AB127" i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AB128" i="1"/>
  <c r="C125" i="7" l="1"/>
  <c r="A126" i="7" s="1"/>
  <c r="B125" i="7"/>
  <c r="D125" i="7" s="1"/>
  <c r="I95" i="9"/>
  <c r="A128" i="1"/>
  <c r="A128" i="4" s="1"/>
  <c r="AB129" i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AB130" i="1"/>
  <c r="B127" i="7" l="1"/>
  <c r="D127" i="7" s="1"/>
  <c r="C127" i="7"/>
  <c r="A128" i="7" s="1"/>
  <c r="X96" i="9"/>
  <c r="W96" i="9"/>
  <c r="M96" i="9"/>
  <c r="Q96" i="9"/>
  <c r="K96" i="9" s="1"/>
  <c r="I97" i="9"/>
  <c r="AB131" i="1"/>
  <c r="A130" i="1"/>
  <c r="A130" i="4" s="1"/>
  <c r="B128" i="7" l="1"/>
  <c r="D128" i="7" s="1"/>
  <c r="C128" i="7"/>
  <c r="A129" i="7" s="1"/>
  <c r="X97" i="9"/>
  <c r="W97" i="9"/>
  <c r="M97" i="9"/>
  <c r="Q97" i="9"/>
  <c r="K97" i="9" s="1"/>
  <c r="I98" i="9"/>
  <c r="A131" i="1"/>
  <c r="A131" i="4" s="1"/>
  <c r="C129" i="7" l="1"/>
  <c r="A130" i="7" s="1"/>
  <c r="B129" i="7"/>
  <c r="D129" i="7" s="1"/>
  <c r="Q98" i="9"/>
  <c r="K98" i="9" s="1"/>
  <c r="W98" i="9"/>
  <c r="X98" i="9"/>
  <c r="M98" i="9"/>
  <c r="A132" i="1"/>
  <c r="A132" i="4" s="1"/>
  <c r="C130" i="7" l="1"/>
  <c r="A131" i="7" s="1"/>
  <c r="B130" i="7"/>
  <c r="D130" i="7" s="1"/>
  <c r="A133" i="1"/>
  <c r="A133" i="4" s="1"/>
  <c r="B131" i="7" l="1"/>
  <c r="D131" i="7" s="1"/>
  <c r="C131" i="7"/>
  <c r="A132" i="7" s="1"/>
  <c r="A134" i="1"/>
  <c r="A134" i="4" s="1"/>
  <c r="AB132" i="1"/>
  <c r="C132" i="7" l="1"/>
  <c r="A133" i="7" s="1"/>
  <c r="B132" i="7"/>
  <c r="D132" i="7" s="1"/>
  <c r="I99" i="9"/>
  <c r="A135" i="1"/>
  <c r="A135" i="4" s="1"/>
  <c r="AB133" i="1"/>
  <c r="B133" i="7" l="1"/>
  <c r="D133" i="7" s="1"/>
  <c r="C133" i="7"/>
  <c r="A134" i="7" s="1"/>
  <c r="Q99" i="9"/>
  <c r="K99" i="9" s="1"/>
  <c r="M99" i="9"/>
  <c r="W99" i="9"/>
  <c r="X99" i="9"/>
  <c r="AB137" i="1"/>
  <c r="A136" i="1"/>
  <c r="A136" i="4" s="1"/>
  <c r="AB134" i="1"/>
  <c r="B134" i="7" l="1"/>
  <c r="D134" i="7" s="1"/>
  <c r="C134" i="7"/>
  <c r="A135" i="7" s="1"/>
  <c r="AB138" i="1"/>
  <c r="A137" i="1"/>
  <c r="A137" i="4" s="1"/>
  <c r="AB135" i="1"/>
  <c r="C135" i="7" l="1"/>
  <c r="A136" i="7" s="1"/>
  <c r="B135" i="7"/>
  <c r="D135" i="7" s="1"/>
  <c r="AB139" i="1"/>
  <c r="A138" i="1"/>
  <c r="A138" i="4" s="1"/>
  <c r="AB136" i="1"/>
  <c r="C136" i="7" l="1"/>
  <c r="A137" i="7" s="1"/>
  <c r="B136" i="7"/>
  <c r="D136" i="7" s="1"/>
  <c r="A139" i="1"/>
  <c r="A139" i="4" s="1"/>
  <c r="AB140" i="1"/>
  <c r="C137" i="7" l="1"/>
  <c r="A138" i="7" s="1"/>
  <c r="B137" i="7"/>
  <c r="D137" i="7" s="1"/>
  <c r="A140" i="1"/>
  <c r="A140" i="4" s="1"/>
  <c r="AB141" i="1"/>
  <c r="I100" i="9" s="1"/>
  <c r="B138" i="7" l="1"/>
  <c r="D138" i="7" s="1"/>
  <c r="C138" i="7"/>
  <c r="A139" i="7" s="1"/>
  <c r="W100" i="9"/>
  <c r="Q100" i="9"/>
  <c r="K100" i="9" s="1"/>
  <c r="M100" i="9"/>
  <c r="X100" i="9"/>
  <c r="B65" i="15"/>
  <c r="A141" i="1"/>
  <c r="A141" i="4" s="1"/>
  <c r="AB142" i="1"/>
  <c r="C139" i="7" l="1"/>
  <c r="A140" i="7" s="1"/>
  <c r="B139" i="7"/>
  <c r="D139" i="7" s="1"/>
  <c r="A142" i="1"/>
  <c r="A142" i="4" s="1"/>
  <c r="AB143" i="1"/>
  <c r="C140" i="7" l="1"/>
  <c r="A141" i="7" s="1"/>
  <c r="B140" i="7"/>
  <c r="D140" i="7" s="1"/>
  <c r="A143" i="1"/>
  <c r="A143" i="4" s="1"/>
  <c r="AB144" i="1"/>
  <c r="C141" i="7" l="1"/>
  <c r="A142" i="7" s="1"/>
  <c r="B141" i="7"/>
  <c r="D141" i="7" s="1"/>
  <c r="I101" i="9"/>
  <c r="AB145" i="1"/>
  <c r="A144" i="1"/>
  <c r="A144" i="4" s="1"/>
  <c r="C142" i="7" l="1"/>
  <c r="A143" i="7" s="1"/>
  <c r="B142" i="7"/>
  <c r="D142" i="7" s="1"/>
  <c r="W101" i="9"/>
  <c r="M101" i="9"/>
  <c r="Q101" i="9"/>
  <c r="K101" i="9" s="1"/>
  <c r="X101" i="9"/>
  <c r="A145" i="1"/>
  <c r="A145" i="4" s="1"/>
  <c r="AB146" i="1"/>
  <c r="B143" i="7" l="1"/>
  <c r="D143" i="7" s="1"/>
  <c r="C143" i="7"/>
  <c r="A144" i="7" s="1"/>
  <c r="A146" i="1"/>
  <c r="A146" i="4" s="1"/>
  <c r="AB147" i="1"/>
  <c r="C144" i="7" l="1"/>
  <c r="A145" i="7" s="1"/>
  <c r="B144" i="7"/>
  <c r="D144" i="7" s="1"/>
  <c r="A147" i="1"/>
  <c r="A147" i="4" s="1"/>
  <c r="AB148" i="1"/>
  <c r="C145" i="7" l="1"/>
  <c r="A146" i="7" s="1"/>
  <c r="B145" i="7"/>
  <c r="D145" i="7" s="1"/>
  <c r="AB149" i="1"/>
  <c r="A148" i="1"/>
  <c r="A148" i="4" s="1"/>
  <c r="C146" i="7" l="1"/>
  <c r="A147" i="7" s="1"/>
  <c r="B146" i="7"/>
  <c r="D146" i="7" s="1"/>
  <c r="AB150" i="1"/>
  <c r="A149" i="1"/>
  <c r="A149" i="4" s="1"/>
  <c r="C147" i="7" l="1"/>
  <c r="A148" i="7" s="1"/>
  <c r="B147" i="7"/>
  <c r="D147" i="7" s="1"/>
  <c r="A150" i="1"/>
  <c r="A150" i="4" s="1"/>
  <c r="AB151" i="1"/>
  <c r="C148" i="7" l="1"/>
  <c r="A149" i="7" s="1"/>
  <c r="B148" i="7"/>
  <c r="D148" i="7" s="1"/>
  <c r="A151" i="1"/>
  <c r="A151" i="4" s="1"/>
  <c r="AB152" i="1"/>
  <c r="B149" i="7" l="1"/>
  <c r="D149" i="7" s="1"/>
  <c r="C149" i="7"/>
  <c r="A150" i="7" s="1"/>
  <c r="I102" i="9"/>
  <c r="A152" i="1"/>
  <c r="A152" i="4" s="1"/>
  <c r="AB153" i="1"/>
  <c r="B150" i="7" l="1"/>
  <c r="D150" i="7" s="1"/>
  <c r="C150" i="7"/>
  <c r="A151" i="7" s="1"/>
  <c r="M102" i="9"/>
  <c r="Q102" i="9"/>
  <c r="K102" i="9" s="1"/>
  <c r="X102" i="9"/>
  <c r="W102" i="9"/>
  <c r="A153" i="1"/>
  <c r="A153" i="4" s="1"/>
  <c r="AB154" i="1"/>
  <c r="B151" i="7" l="1"/>
  <c r="D151" i="7" s="1"/>
  <c r="C151" i="7"/>
  <c r="A152" i="7" s="1"/>
  <c r="I103" i="9"/>
  <c r="AB155" i="1"/>
  <c r="A154" i="1"/>
  <c r="A154" i="4" s="1"/>
  <c r="C152" i="7" l="1"/>
  <c r="A153" i="7" s="1"/>
  <c r="B152" i="7"/>
  <c r="D152" i="7" s="1"/>
  <c r="W103" i="9"/>
  <c r="X103" i="9"/>
  <c r="Q103" i="9"/>
  <c r="K103" i="9" s="1"/>
  <c r="M103" i="9"/>
  <c r="AB156" i="1"/>
  <c r="A155" i="1"/>
  <c r="A155" i="4" s="1"/>
  <c r="C153" i="7" l="1"/>
  <c r="A154" i="7" s="1"/>
  <c r="B153" i="7"/>
  <c r="D153" i="7" s="1"/>
  <c r="AB157" i="1"/>
  <c r="A156" i="1"/>
  <c r="A156" i="4" s="1"/>
  <c r="C154" i="7" l="1"/>
  <c r="A155" i="7" s="1"/>
  <c r="B154" i="7"/>
  <c r="D154" i="7" s="1"/>
  <c r="A157" i="1"/>
  <c r="A157" i="4" s="1"/>
  <c r="AB158" i="1"/>
  <c r="C155" i="7" l="1"/>
  <c r="A156" i="7" s="1"/>
  <c r="B155" i="7"/>
  <c r="D155" i="7" s="1"/>
  <c r="A158" i="1"/>
  <c r="A158" i="4" s="1"/>
  <c r="AB159" i="1"/>
  <c r="C156" i="7" l="1"/>
  <c r="A157" i="7" s="1"/>
  <c r="B156" i="7"/>
  <c r="D156" i="7" s="1"/>
  <c r="A159" i="1"/>
  <c r="A159" i="4" s="1"/>
  <c r="AB160" i="1"/>
  <c r="C157" i="7" l="1"/>
  <c r="A158" i="7" s="1"/>
  <c r="B157" i="7"/>
  <c r="D157" i="7" s="1"/>
  <c r="AB161" i="1"/>
  <c r="A160" i="1"/>
  <c r="A160" i="4" s="1"/>
  <c r="C158" i="7" l="1"/>
  <c r="A159" i="7" s="1"/>
  <c r="B158" i="7"/>
  <c r="D158" i="7" s="1"/>
  <c r="AB162" i="1"/>
  <c r="A161" i="1"/>
  <c r="A161" i="4" s="1"/>
  <c r="B159" i="7" l="1"/>
  <c r="D159" i="7" s="1"/>
  <c r="C159" i="7"/>
  <c r="A160" i="7" s="1"/>
  <c r="AB163" i="1"/>
  <c r="A162" i="1"/>
  <c r="A162" i="4" s="1"/>
  <c r="C160" i="7" l="1"/>
  <c r="A161" i="7" s="1"/>
  <c r="B160" i="7"/>
  <c r="D160" i="7" s="1"/>
  <c r="A163" i="1"/>
  <c r="A163" i="4" s="1"/>
  <c r="AB164" i="1"/>
  <c r="C161" i="7" l="1"/>
  <c r="A162" i="7" s="1"/>
  <c r="B161" i="7"/>
  <c r="D161" i="7" s="1"/>
  <c r="A164" i="1"/>
  <c r="A164" i="4" s="1"/>
  <c r="AB165" i="1"/>
  <c r="C162" i="7" l="1"/>
  <c r="A163" i="7" s="1"/>
  <c r="B162" i="7"/>
  <c r="D162" i="7" s="1"/>
  <c r="A165" i="1"/>
  <c r="A165" i="4" s="1"/>
  <c r="AB166" i="1"/>
  <c r="C163" i="7" l="1"/>
  <c r="A164" i="7" s="1"/>
  <c r="B163" i="7"/>
  <c r="D163" i="7" s="1"/>
  <c r="A166" i="1"/>
  <c r="A166" i="4" s="1"/>
  <c r="AB167" i="1"/>
  <c r="C164" i="7" l="1"/>
  <c r="A165" i="7" s="1"/>
  <c r="B164" i="7"/>
  <c r="D164" i="7" s="1"/>
  <c r="A167" i="1"/>
  <c r="A167" i="4" s="1"/>
  <c r="AB168" i="1"/>
  <c r="C165" i="7" l="1"/>
  <c r="A166" i="7" s="1"/>
  <c r="B165" i="7"/>
  <c r="D165" i="7" s="1"/>
  <c r="AB169" i="1"/>
  <c r="A168" i="1"/>
  <c r="A168" i="4" s="1"/>
  <c r="B166" i="7" l="1"/>
  <c r="D166" i="7" s="1"/>
  <c r="C166" i="7"/>
  <c r="A167" i="7" s="1"/>
  <c r="A169" i="1"/>
  <c r="A169" i="4" s="1"/>
  <c r="AB170" i="1"/>
  <c r="C167" i="7" l="1"/>
  <c r="A168" i="7" s="1"/>
  <c r="B167" i="7"/>
  <c r="D167" i="7" s="1"/>
  <c r="A170" i="1"/>
  <c r="A170" i="4" s="1"/>
  <c r="AB171" i="1"/>
  <c r="C168" i="7" l="1"/>
  <c r="A169" i="7" s="1"/>
  <c r="B168" i="7"/>
  <c r="D168" i="7" s="1"/>
  <c r="A171" i="1"/>
  <c r="A171" i="4" s="1"/>
  <c r="AB172" i="1"/>
  <c r="C169" i="7" l="1"/>
  <c r="A170" i="7" s="1"/>
  <c r="B169" i="7"/>
  <c r="D169" i="7" s="1"/>
  <c r="AB173" i="1"/>
  <c r="A172" i="1"/>
  <c r="A172" i="4" s="1"/>
  <c r="C170" i="7" l="1"/>
  <c r="A171" i="7" s="1"/>
  <c r="B170" i="7"/>
  <c r="D170" i="7" s="1"/>
  <c r="AB174" i="1"/>
  <c r="A173" i="1"/>
  <c r="A173" i="4" s="1"/>
  <c r="C171" i="7" l="1"/>
  <c r="A172" i="7" s="1"/>
  <c r="B171" i="7"/>
  <c r="D171" i="7" s="1"/>
  <c r="A174" i="1"/>
  <c r="A174" i="4" s="1"/>
  <c r="AB175" i="1"/>
  <c r="B172" i="7" l="1"/>
  <c r="D172" i="7" s="1"/>
  <c r="C172" i="7"/>
  <c r="A173" i="7" s="1"/>
  <c r="AB176" i="1"/>
  <c r="A175" i="1"/>
  <c r="A175" i="4" s="1"/>
  <c r="B173" i="7" l="1"/>
  <c r="D173" i="7" s="1"/>
  <c r="C173" i="7"/>
  <c r="A174" i="7" s="1"/>
  <c r="AB177" i="1"/>
  <c r="A176" i="1"/>
  <c r="A176" i="4" s="1"/>
  <c r="C174" i="7" l="1"/>
  <c r="A175" i="7" s="1"/>
  <c r="B174" i="7"/>
  <c r="D174" i="7" s="1"/>
  <c r="A177" i="1"/>
  <c r="A177" i="4" s="1"/>
  <c r="AB178" i="1"/>
  <c r="C175" i="7" l="1"/>
  <c r="A176" i="7" s="1"/>
  <c r="B175" i="7"/>
  <c r="D175" i="7" s="1"/>
  <c r="AB179" i="1"/>
  <c r="A178" i="1"/>
  <c r="A178" i="4" s="1"/>
  <c r="C176" i="7" l="1"/>
  <c r="A177" i="7" s="1"/>
  <c r="B176" i="7"/>
  <c r="D176" i="7" s="1"/>
  <c r="AB180" i="1"/>
  <c r="A179" i="1"/>
  <c r="A179" i="4" s="1"/>
  <c r="C177" i="7" l="1"/>
  <c r="A178" i="7" s="1"/>
  <c r="B177" i="7"/>
  <c r="D177" i="7" s="1"/>
  <c r="AB181" i="1"/>
  <c r="A180" i="1"/>
  <c r="A180" i="4" s="1"/>
  <c r="C178" i="7" l="1"/>
  <c r="A179" i="7" s="1"/>
  <c r="B178" i="7"/>
  <c r="D178" i="7" s="1"/>
  <c r="AB182" i="1"/>
  <c r="A181" i="1"/>
  <c r="A181" i="4" s="1"/>
  <c r="C179" i="7" l="1"/>
  <c r="A180" i="7" s="1"/>
  <c r="B179" i="7"/>
  <c r="D179" i="7" s="1"/>
  <c r="AB183" i="1"/>
  <c r="A182" i="1"/>
  <c r="A182" i="4" s="1"/>
  <c r="C180" i="7" l="1"/>
  <c r="A181" i="7" s="1"/>
  <c r="B180" i="7"/>
  <c r="D180" i="7" s="1"/>
  <c r="A183" i="1"/>
  <c r="A183" i="4" s="1"/>
  <c r="AB184" i="1"/>
  <c r="C181" i="7" l="1"/>
  <c r="A182" i="7" s="1"/>
  <c r="B181" i="7"/>
  <c r="D181" i="7" s="1"/>
  <c r="AB185" i="1"/>
  <c r="A184" i="1"/>
  <c r="A184" i="4" s="1"/>
  <c r="C182" i="7" l="1"/>
  <c r="A183" i="7" s="1"/>
  <c r="B182" i="7"/>
  <c r="D182" i="7" s="1"/>
  <c r="A185" i="1"/>
  <c r="A185" i="4" s="1"/>
  <c r="AB186" i="1"/>
  <c r="C183" i="7" l="1"/>
  <c r="A184" i="7" s="1"/>
  <c r="B183" i="7"/>
  <c r="D183" i="7" s="1"/>
  <c r="A186" i="1"/>
  <c r="A186" i="4" s="1"/>
  <c r="AB187" i="1"/>
  <c r="C184" i="7" l="1"/>
  <c r="A185" i="7" s="1"/>
  <c r="B184" i="7"/>
  <c r="D184" i="7" s="1"/>
  <c r="AB188" i="1"/>
  <c r="A187" i="1"/>
  <c r="A187" i="4" s="1"/>
  <c r="B185" i="7" l="1"/>
  <c r="D185" i="7" s="1"/>
  <c r="C185" i="7"/>
  <c r="A186" i="7" s="1"/>
  <c r="AB189" i="1"/>
  <c r="A188" i="1"/>
  <c r="A188" i="4" s="1"/>
  <c r="C186" i="7" l="1"/>
  <c r="A187" i="7" s="1"/>
  <c r="B186" i="7"/>
  <c r="D186" i="7" s="1"/>
  <c r="A189" i="1"/>
  <c r="A189" i="4" s="1"/>
  <c r="AB190" i="1"/>
  <c r="C187" i="7" l="1"/>
  <c r="A188" i="7" s="1"/>
  <c r="B187" i="7"/>
  <c r="D187" i="7" s="1"/>
  <c r="AB191" i="1"/>
  <c r="A190" i="1"/>
  <c r="A190" i="4" s="1"/>
  <c r="C188" i="7" l="1"/>
  <c r="A189" i="7" s="1"/>
  <c r="B188" i="7"/>
  <c r="D188" i="7" s="1"/>
  <c r="A191" i="1"/>
  <c r="A191" i="4" s="1"/>
  <c r="AB192" i="1"/>
  <c r="B189" i="7" l="1"/>
  <c r="D189" i="7" s="1"/>
  <c r="C189" i="7"/>
  <c r="A190" i="7" s="1"/>
  <c r="A192" i="1"/>
  <c r="A192" i="4" s="1"/>
  <c r="AB193" i="1"/>
  <c r="C190" i="7" l="1"/>
  <c r="A191" i="7" s="1"/>
  <c r="B190" i="7"/>
  <c r="D190" i="7" s="1"/>
  <c r="AB194" i="1"/>
  <c r="A193" i="1"/>
  <c r="A193" i="4" s="1"/>
  <c r="C191" i="7" l="1"/>
  <c r="A192" i="7" s="1"/>
  <c r="B191" i="7"/>
  <c r="D191" i="7" s="1"/>
  <c r="AB195" i="1"/>
  <c r="A194" i="1"/>
  <c r="A194" i="4" s="1"/>
  <c r="C192" i="7" l="1"/>
  <c r="A193" i="7" s="1"/>
  <c r="B192" i="7"/>
  <c r="D192" i="7" s="1"/>
  <c r="A195" i="1"/>
  <c r="A195" i="4" s="1"/>
  <c r="AB196" i="1"/>
  <c r="C193" i="7" l="1"/>
  <c r="A194" i="7" s="1"/>
  <c r="B193" i="7"/>
  <c r="D193" i="7" s="1"/>
  <c r="AB197" i="1"/>
  <c r="A196" i="1"/>
  <c r="A196" i="4" s="1"/>
  <c r="C194" i="7" l="1"/>
  <c r="A195" i="7" s="1"/>
  <c r="B194" i="7"/>
  <c r="D194" i="7" s="1"/>
  <c r="A197" i="1"/>
  <c r="A197" i="4" s="1"/>
  <c r="AB198" i="1"/>
  <c r="B195" i="7" l="1"/>
  <c r="D195" i="7" s="1"/>
  <c r="C195" i="7"/>
  <c r="A196" i="7" s="1"/>
  <c r="A198" i="1"/>
  <c r="A198" i="4" s="1"/>
  <c r="AB199" i="1"/>
  <c r="C196" i="7" l="1"/>
  <c r="A197" i="7" s="1"/>
  <c r="B196" i="7"/>
  <c r="D196" i="7" s="1"/>
  <c r="AB200" i="1"/>
  <c r="A199" i="1"/>
  <c r="A199" i="4" s="1"/>
  <c r="C197" i="7" l="1"/>
  <c r="A198" i="7" s="1"/>
  <c r="B197" i="7"/>
  <c r="D197" i="7" s="1"/>
  <c r="AB201" i="1"/>
  <c r="A200" i="1"/>
  <c r="A200" i="4" s="1"/>
  <c r="C198" i="7" l="1"/>
  <c r="A199" i="7" s="1"/>
  <c r="B198" i="7"/>
  <c r="D198" i="7" s="1"/>
  <c r="I104" i="9"/>
  <c r="A201" i="1"/>
  <c r="A201" i="4" s="1"/>
  <c r="AB202" i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AB203" i="1"/>
  <c r="C200" i="7" l="1"/>
  <c r="A201" i="7" s="1"/>
  <c r="B200" i="7"/>
  <c r="D200" i="7" s="1"/>
  <c r="A203" i="1"/>
  <c r="A203" i="4" s="1"/>
  <c r="AB204" i="1"/>
  <c r="C201" i="7" l="1"/>
  <c r="A202" i="7" s="1"/>
  <c r="B201" i="7"/>
  <c r="D201" i="7" s="1"/>
  <c r="A204" i="1"/>
  <c r="A204" i="4" s="1"/>
  <c r="AB205" i="1"/>
  <c r="C202" i="7" l="1"/>
  <c r="A203" i="7" s="1"/>
  <c r="B202" i="7"/>
  <c r="D202" i="7" s="1"/>
  <c r="AB206" i="1"/>
  <c r="A205" i="1"/>
  <c r="A205" i="4" s="1"/>
  <c r="C203" i="7" l="1"/>
  <c r="A204" i="7" s="1"/>
  <c r="B203" i="7"/>
  <c r="D203" i="7" s="1"/>
  <c r="AB207" i="1"/>
  <c r="A206" i="1"/>
  <c r="A206" i="4" s="1"/>
  <c r="C204" i="7" l="1"/>
  <c r="A205" i="7" s="1"/>
  <c r="B204" i="7"/>
  <c r="D204" i="7" s="1"/>
  <c r="A207" i="1"/>
  <c r="A207" i="4" s="1"/>
  <c r="AB208" i="1"/>
  <c r="C205" i="7" l="1"/>
  <c r="A206" i="7" s="1"/>
  <c r="B205" i="7"/>
  <c r="D205" i="7" s="1"/>
  <c r="AB209" i="1"/>
  <c r="A208" i="1"/>
  <c r="A208" i="4" s="1"/>
  <c r="C206" i="7" l="1"/>
  <c r="A207" i="7" s="1"/>
  <c r="B206" i="7"/>
  <c r="D206" i="7" s="1"/>
  <c r="A209" i="1"/>
  <c r="A209" i="4" s="1"/>
  <c r="AB210" i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AB211" i="1"/>
  <c r="B208" i="7" l="1"/>
  <c r="D208" i="7" s="1"/>
  <c r="C208" i="7"/>
  <c r="A209" i="7" s="1"/>
  <c r="AB212" i="1"/>
  <c r="A211" i="1"/>
  <c r="A211" i="4" s="1"/>
  <c r="C209" i="7" l="1"/>
  <c r="A210" i="7" s="1"/>
  <c r="B209" i="7"/>
  <c r="D209" i="7" s="1"/>
  <c r="AB213" i="1"/>
  <c r="A212" i="1"/>
  <c r="A212" i="4" s="1"/>
  <c r="C210" i="7" l="1"/>
  <c r="A211" i="7" s="1"/>
  <c r="B210" i="7"/>
  <c r="D210" i="7" s="1"/>
  <c r="I106" i="9"/>
  <c r="A213" i="1"/>
  <c r="A213" i="4" s="1"/>
  <c r="AB214" i="1"/>
  <c r="C211" i="7" l="1"/>
  <c r="A212" i="7" s="1"/>
  <c r="B211" i="7"/>
  <c r="D211" i="7" s="1"/>
  <c r="I107" i="9"/>
  <c r="X106" i="9"/>
  <c r="M106" i="9"/>
  <c r="W106" i="9"/>
  <c r="Q106" i="9"/>
  <c r="K106" i="9" s="1"/>
  <c r="AB215" i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C213" i="7" l="1"/>
  <c r="A214" i="7" s="1"/>
  <c r="B213" i="7"/>
  <c r="D213" i="7" s="1"/>
  <c r="A216" i="1"/>
  <c r="A216" i="4" s="1"/>
  <c r="AB217" i="1"/>
  <c r="C214" i="7" l="1"/>
  <c r="A215" i="7" s="1"/>
  <c r="B214" i="7"/>
  <c r="D214" i="7" s="1"/>
  <c r="AB218" i="1"/>
  <c r="A217" i="1"/>
  <c r="A217" i="4" s="1"/>
  <c r="C215" i="7" l="1"/>
  <c r="A216" i="7" s="1"/>
  <c r="B215" i="7"/>
  <c r="D215" i="7" s="1"/>
  <c r="AB219" i="1"/>
  <c r="A218" i="1"/>
  <c r="A218" i="4" s="1"/>
  <c r="AB216" i="1"/>
  <c r="C216" i="7" l="1"/>
  <c r="A217" i="7" s="1"/>
  <c r="B216" i="7"/>
  <c r="D216" i="7" s="1"/>
  <c r="A219" i="1"/>
  <c r="A219" i="4" s="1"/>
  <c r="AB220" i="1"/>
  <c r="C217" i="7" l="1"/>
  <c r="A218" i="7" s="1"/>
  <c r="B217" i="7"/>
  <c r="D217" i="7" s="1"/>
  <c r="AB221" i="1"/>
  <c r="A220" i="1"/>
  <c r="A220" i="4" s="1"/>
  <c r="C218" i="7" l="1"/>
  <c r="A219" i="7" s="1"/>
  <c r="B218" i="7"/>
  <c r="D218" i="7" s="1"/>
  <c r="A221" i="1"/>
  <c r="A221" i="4" s="1"/>
  <c r="AB222" i="1"/>
  <c r="B219" i="7" l="1"/>
  <c r="D219" i="7" s="1"/>
  <c r="C219" i="7"/>
  <c r="A220" i="7" s="1"/>
  <c r="A222" i="1"/>
  <c r="A222" i="4" s="1"/>
  <c r="AB223" i="1"/>
  <c r="C220" i="7" l="1"/>
  <c r="A221" i="7" s="1"/>
  <c r="B220" i="7"/>
  <c r="D220" i="7" s="1"/>
  <c r="AB224" i="1"/>
  <c r="A223" i="1"/>
  <c r="A223" i="4" s="1"/>
  <c r="B221" i="7" l="1"/>
  <c r="D221" i="7" s="1"/>
  <c r="C221" i="7"/>
  <c r="A222" i="7" s="1"/>
  <c r="AB225" i="1"/>
  <c r="A224" i="1"/>
  <c r="A224" i="4" s="1"/>
  <c r="C222" i="7" l="1"/>
  <c r="A223" i="7" s="1"/>
  <c r="B222" i="7"/>
  <c r="D222" i="7" s="1"/>
  <c r="A225" i="1"/>
  <c r="A225" i="4" s="1"/>
  <c r="AB226" i="1"/>
  <c r="C223" i="7" l="1"/>
  <c r="A224" i="7" s="1"/>
  <c r="B223" i="7"/>
  <c r="D223" i="7" s="1"/>
  <c r="AB227" i="1"/>
  <c r="A226" i="1"/>
  <c r="A226" i="4" s="1"/>
  <c r="C224" i="7" l="1"/>
  <c r="A225" i="7" s="1"/>
  <c r="B224" i="7"/>
  <c r="D224" i="7" s="1"/>
  <c r="A227" i="1"/>
  <c r="A227" i="4" s="1"/>
  <c r="AB228" i="1"/>
  <c r="C225" i="7" l="1"/>
  <c r="A226" i="7" s="1"/>
  <c r="B225" i="7"/>
  <c r="D225" i="7" s="1"/>
  <c r="A228" i="1"/>
  <c r="A228" i="4" s="1"/>
  <c r="C226" i="7" l="1"/>
  <c r="A227" i="7" s="1"/>
  <c r="B226" i="7"/>
  <c r="D226" i="7" s="1"/>
  <c r="A229" i="1"/>
  <c r="A229" i="4" s="1"/>
  <c r="C227" i="7" l="1"/>
  <c r="A228" i="7" s="1"/>
  <c r="B227" i="7"/>
  <c r="D227" i="7" s="1"/>
  <c r="A230" i="1"/>
  <c r="A230" i="4" s="1"/>
  <c r="C228" i="7" l="1"/>
  <c r="A229" i="7" s="1"/>
  <c r="B228" i="7"/>
  <c r="D228" i="7" s="1"/>
  <c r="A231" i="1"/>
  <c r="A231" i="4" s="1"/>
  <c r="AB232" i="1"/>
  <c r="AB229" i="1"/>
  <c r="C229" i="7" l="1"/>
  <c r="A230" i="7" s="1"/>
  <c r="B229" i="7"/>
  <c r="D229" i="7" s="1"/>
  <c r="AB233" i="1"/>
  <c r="A232" i="1"/>
  <c r="A232" i="4" s="1"/>
  <c r="AB230" i="1"/>
  <c r="C230" i="7" l="1"/>
  <c r="A231" i="7" s="1"/>
  <c r="B230" i="7"/>
  <c r="D230" i="7" s="1"/>
  <c r="A233" i="1"/>
  <c r="A233" i="4" s="1"/>
  <c r="AB231" i="1"/>
  <c r="B231" i="7" l="1"/>
  <c r="D231" i="7" s="1"/>
  <c r="C231" i="7"/>
  <c r="A232" i="7" s="1"/>
  <c r="AB234" i="1"/>
  <c r="A234" i="1"/>
  <c r="A234" i="4" s="1"/>
  <c r="C232" i="7" l="1"/>
  <c r="A233" i="7" s="1"/>
  <c r="B232" i="7"/>
  <c r="D232" i="7" s="1"/>
  <c r="AB235" i="1"/>
  <c r="A235" i="1"/>
  <c r="E235" i="1"/>
  <c r="F235" i="1" s="1"/>
  <c r="S235" i="1" s="1"/>
  <c r="P235" i="1"/>
  <c r="C233" i="7" l="1"/>
  <c r="A234" i="7" s="1"/>
  <c r="B233" i="7"/>
  <c r="D233" i="7" s="1"/>
  <c r="A235" i="4"/>
  <c r="P236" i="1"/>
  <c r="E236" i="1"/>
  <c r="F236" i="1" s="1"/>
  <c r="S236" i="1" s="1"/>
  <c r="A236" i="1"/>
  <c r="A236" i="4" s="1"/>
  <c r="AB236" i="1"/>
  <c r="AC235" i="1"/>
  <c r="T235" i="1"/>
  <c r="C234" i="7" l="1"/>
  <c r="A235" i="7" s="1"/>
  <c r="B234" i="7"/>
  <c r="D234" i="7" s="1"/>
  <c r="T236" i="1"/>
  <c r="AC236" i="1"/>
  <c r="AB237" i="1"/>
  <c r="A237" i="1"/>
  <c r="A237" i="4" s="1"/>
  <c r="B235" i="7" l="1"/>
  <c r="D235" i="7" s="1"/>
  <c r="C235" i="7"/>
  <c r="A236" i="7" s="1"/>
  <c r="P238" i="1"/>
  <c r="E238" i="1"/>
  <c r="A238" i="1"/>
  <c r="AB238" i="1"/>
  <c r="C236" i="7" l="1"/>
  <c r="A237" i="7" s="1"/>
  <c r="B236" i="7"/>
  <c r="D236" i="7" s="1"/>
  <c r="A238" i="4"/>
  <c r="F238" i="1"/>
  <c r="AC238" i="1"/>
  <c r="T238" i="1"/>
  <c r="E239" i="1"/>
  <c r="A239" i="1"/>
  <c r="AB239" i="1"/>
  <c r="P239" i="1"/>
  <c r="C237" i="7" l="1"/>
  <c r="A238" i="7" s="1"/>
  <c r="B237" i="7"/>
  <c r="D237" i="7" s="1"/>
  <c r="A239" i="4"/>
  <c r="AB240" i="1"/>
  <c r="AC239" i="1"/>
  <c r="T239" i="1"/>
  <c r="F239" i="1"/>
  <c r="S238" i="1"/>
  <c r="A240" i="1"/>
  <c r="A240" i="4" s="1"/>
  <c r="C238" i="7" l="1"/>
  <c r="A239" i="7" s="1"/>
  <c r="B238" i="7"/>
  <c r="D238" i="7" s="1"/>
  <c r="S239" i="1"/>
  <c r="AB241" i="1"/>
  <c r="E241" i="1"/>
  <c r="P241" i="1"/>
  <c r="A241" i="1"/>
  <c r="C239" i="7" l="1"/>
  <c r="A240" i="7" s="1"/>
  <c r="B239" i="7"/>
  <c r="D239" i="7" s="1"/>
  <c r="AB242" i="1"/>
  <c r="P242" i="1"/>
  <c r="E242" i="1"/>
  <c r="A242" i="1"/>
  <c r="AC241" i="1"/>
  <c r="T241" i="1"/>
  <c r="F241" i="1"/>
  <c r="A241" i="4" s="1"/>
  <c r="C240" i="7" l="1"/>
  <c r="A241" i="7" s="1"/>
  <c r="B240" i="7"/>
  <c r="D240" i="7" s="1"/>
  <c r="AB243" i="1"/>
  <c r="T242" i="1"/>
  <c r="AC242" i="1"/>
  <c r="S241" i="1"/>
  <c r="F242" i="1"/>
  <c r="A242" i="4" s="1"/>
  <c r="A243" i="1"/>
  <c r="A243" i="4" s="1"/>
  <c r="C241" i="7" l="1"/>
  <c r="A242" i="7" s="1"/>
  <c r="B241" i="7"/>
  <c r="D241" i="7" s="1"/>
  <c r="S242" i="1"/>
  <c r="P244" i="1"/>
  <c r="E244" i="1"/>
  <c r="A244" i="1"/>
  <c r="AB244" i="1"/>
  <c r="C242" i="7" l="1"/>
  <c r="A243" i="7" s="1"/>
  <c r="B242" i="7"/>
  <c r="D242" i="7" s="1"/>
  <c r="A244" i="4"/>
  <c r="F244" i="1"/>
  <c r="E245" i="1"/>
  <c r="A245" i="1"/>
  <c r="AB245" i="1"/>
  <c r="P245" i="1"/>
  <c r="AC244" i="1"/>
  <c r="T244" i="1"/>
  <c r="C243" i="7" l="1"/>
  <c r="A244" i="7" s="1"/>
  <c r="B243" i="7"/>
  <c r="D243" i="7" s="1"/>
  <c r="AB246" i="1"/>
  <c r="AC245" i="1"/>
  <c r="T245" i="1"/>
  <c r="F245" i="1"/>
  <c r="A245" i="4" s="1"/>
  <c r="S244" i="1"/>
  <c r="A246" i="1"/>
  <c r="A246" i="4" s="1"/>
  <c r="B244" i="7" l="1"/>
  <c r="D244" i="7" s="1"/>
  <c r="C244" i="7"/>
  <c r="A245" i="7" s="1"/>
  <c r="S245" i="1"/>
  <c r="AB247" i="1"/>
  <c r="P247" i="1"/>
  <c r="E247" i="1"/>
  <c r="A247" i="1"/>
  <c r="C245" i="7" l="1"/>
  <c r="A246" i="7" s="1"/>
  <c r="B245" i="7"/>
  <c r="D245" i="7" s="1"/>
  <c r="A247" i="4"/>
  <c r="AB248" i="1"/>
  <c r="F247" i="1"/>
  <c r="AC247" i="1"/>
  <c r="T247" i="1"/>
  <c r="A248" i="1"/>
  <c r="A248" i="4" s="1"/>
  <c r="C246" i="7" l="1"/>
  <c r="A247" i="7" s="1"/>
  <c r="B246" i="7"/>
  <c r="D246" i="7" s="1"/>
  <c r="AB249" i="1"/>
  <c r="P249" i="1"/>
  <c r="E249" i="1"/>
  <c r="A249" i="1"/>
  <c r="S247" i="1"/>
  <c r="C247" i="7" l="1"/>
  <c r="A248" i="7" s="1"/>
  <c r="B247" i="7"/>
  <c r="D247" i="7" s="1"/>
  <c r="A249" i="4"/>
  <c r="AB250" i="1"/>
  <c r="T249" i="1"/>
  <c r="AC249" i="1"/>
  <c r="F249" i="1"/>
  <c r="A250" i="1"/>
  <c r="A250" i="4" s="1"/>
  <c r="C248" i="7" l="1"/>
  <c r="A249" i="7" s="1"/>
  <c r="B248" i="7"/>
  <c r="D248" i="7" s="1"/>
  <c r="S249" i="1"/>
  <c r="P251" i="1"/>
  <c r="E251" i="1"/>
  <c r="A251" i="1"/>
  <c r="AB251" i="1"/>
  <c r="C249" i="7" l="1"/>
  <c r="A250" i="7" s="1"/>
  <c r="B249" i="7"/>
  <c r="D249" i="7" s="1"/>
  <c r="A251" i="4"/>
  <c r="AB252" i="1"/>
  <c r="AC251" i="1"/>
  <c r="T251" i="1"/>
  <c r="F251" i="1"/>
  <c r="A252" i="1"/>
  <c r="A252" i="4" s="1"/>
  <c r="C250" i="7" l="1"/>
  <c r="A251" i="7" s="1"/>
  <c r="B250" i="7"/>
  <c r="D250" i="7" s="1"/>
  <c r="S251" i="1"/>
  <c r="E253" i="1"/>
  <c r="A253" i="1"/>
  <c r="P253" i="1"/>
  <c r="AB253" i="1"/>
  <c r="AB254" i="1"/>
  <c r="C251" i="7" l="1"/>
  <c r="A252" i="7" s="1"/>
  <c r="B251" i="7"/>
  <c r="D251" i="7" s="1"/>
  <c r="A253" i="4"/>
  <c r="AC253" i="1"/>
  <c r="T253" i="1"/>
  <c r="F253" i="1"/>
  <c r="AB255" i="1"/>
  <c r="A254" i="1"/>
  <c r="A254" i="4" s="1"/>
  <c r="C252" i="7" l="1"/>
  <c r="A253" i="7" s="1"/>
  <c r="B252" i="7"/>
  <c r="D252" i="7" s="1"/>
  <c r="S253" i="1"/>
  <c r="A255" i="1"/>
  <c r="A255" i="4" s="1"/>
  <c r="AB256" i="1"/>
  <c r="C253" i="7" l="1"/>
  <c r="A254" i="7" s="1"/>
  <c r="B253" i="7"/>
  <c r="D253" i="7" s="1"/>
  <c r="A256" i="1"/>
  <c r="A256" i="4" s="1"/>
  <c r="AB257" i="1"/>
  <c r="C254" i="7" l="1"/>
  <c r="A255" i="7" s="1"/>
  <c r="B254" i="7"/>
  <c r="D254" i="7" s="1"/>
  <c r="A257" i="1"/>
  <c r="A257" i="4" s="1"/>
  <c r="AB258" i="1"/>
  <c r="C255" i="7" l="1"/>
  <c r="A256" i="7" s="1"/>
  <c r="B255" i="7"/>
  <c r="D255" i="7" s="1"/>
  <c r="AB259" i="1"/>
  <c r="A258" i="1"/>
  <c r="A258" i="4" s="1"/>
  <c r="C256" i="7" l="1"/>
  <c r="A257" i="7" s="1"/>
  <c r="B256" i="7"/>
  <c r="D256" i="7" s="1"/>
  <c r="AB260" i="1"/>
  <c r="A259" i="1"/>
  <c r="A259" i="4" s="1"/>
  <c r="B257" i="7" l="1"/>
  <c r="D257" i="7" s="1"/>
  <c r="C257" i="7"/>
  <c r="A258" i="7" s="1"/>
  <c r="AB261" i="1"/>
  <c r="A260" i="1"/>
  <c r="A260" i="4" s="1"/>
  <c r="B258" i="7" l="1"/>
  <c r="D258" i="7" s="1"/>
  <c r="C258" i="7"/>
  <c r="A259" i="7" s="1"/>
  <c r="A261" i="1"/>
  <c r="A261" i="4" s="1"/>
  <c r="AB262" i="1"/>
  <c r="C259" i="7" l="1"/>
  <c r="A260" i="7" s="1"/>
  <c r="B259" i="7"/>
  <c r="D259" i="7" s="1"/>
  <c r="A262" i="1"/>
  <c r="A262" i="4" s="1"/>
  <c r="AB263" i="1"/>
  <c r="C260" i="7" l="1"/>
  <c r="A261" i="7" s="1"/>
  <c r="B260" i="7"/>
  <c r="D260" i="7" s="1"/>
  <c r="A263" i="1"/>
  <c r="A263" i="4" s="1"/>
  <c r="B261" i="7" l="1"/>
  <c r="D261" i="7" s="1"/>
  <c r="C261" i="7"/>
  <c r="A262" i="7" s="1"/>
  <c r="AB264" i="1"/>
  <c r="A264" i="1"/>
  <c r="A264" i="4" s="1"/>
  <c r="C262" i="7" l="1"/>
  <c r="A263" i="7" s="1"/>
  <c r="B262" i="7"/>
  <c r="D262" i="7" s="1"/>
  <c r="AB265" i="1"/>
  <c r="P265" i="1"/>
  <c r="E265" i="1"/>
  <c r="A265" i="1"/>
  <c r="C263" i="7" l="1"/>
  <c r="A264" i="7" s="1"/>
  <c r="B263" i="7"/>
  <c r="D263" i="7" s="1"/>
  <c r="A265" i="4"/>
  <c r="AB266" i="1"/>
  <c r="AC265" i="1"/>
  <c r="T265" i="1"/>
  <c r="F265" i="1"/>
  <c r="A266" i="1"/>
  <c r="A266" i="4" s="1"/>
  <c r="C264" i="7" l="1"/>
  <c r="A265" i="7" s="1"/>
  <c r="B264" i="7"/>
  <c r="D264" i="7" s="1"/>
  <c r="S265" i="1"/>
  <c r="P267" i="1"/>
  <c r="E267" i="1"/>
  <c r="AB267" i="1"/>
  <c r="A267" i="1"/>
  <c r="AB268" i="1"/>
  <c r="C265" i="7" l="1"/>
  <c r="A266" i="7" s="1"/>
  <c r="B265" i="7"/>
  <c r="D265" i="7" s="1"/>
  <c r="A267" i="4"/>
  <c r="AC267" i="1"/>
  <c r="T267" i="1"/>
  <c r="F267" i="1"/>
  <c r="S267" i="1" s="1"/>
  <c r="A268" i="1"/>
  <c r="A268" i="4" s="1"/>
  <c r="AB269" i="1"/>
  <c r="C266" i="7" l="1"/>
  <c r="A267" i="7" s="1"/>
  <c r="B266" i="7"/>
  <c r="D266" i="7" s="1"/>
  <c r="A269" i="1"/>
  <c r="A269" i="4" s="1"/>
  <c r="AB270" i="1"/>
  <c r="B267" i="7" l="1"/>
  <c r="D267" i="7" s="1"/>
  <c r="C267" i="7"/>
  <c r="A268" i="7" s="1"/>
  <c r="AB271" i="1"/>
  <c r="A270" i="1"/>
  <c r="A270" i="4" s="1"/>
  <c r="B268" i="7" l="1"/>
  <c r="D268" i="7" s="1"/>
  <c r="C268" i="7"/>
  <c r="A269" i="7" s="1"/>
  <c r="A271" i="1"/>
  <c r="A271" i="4" s="1"/>
  <c r="C269" i="7" l="1"/>
  <c r="A270" i="7" s="1"/>
  <c r="B269" i="7"/>
  <c r="D269" i="7" s="1"/>
  <c r="AB272" i="1"/>
  <c r="A272" i="1"/>
  <c r="A272" i="4" s="1"/>
  <c r="C270" i="7" l="1"/>
  <c r="A271" i="7" s="1"/>
  <c r="B270" i="7"/>
  <c r="D270" i="7" s="1"/>
  <c r="P273" i="1"/>
  <c r="E273" i="1"/>
  <c r="A273" i="1"/>
  <c r="AB273" i="1"/>
  <c r="C271" i="7" l="1"/>
  <c r="A272" i="7" s="1"/>
  <c r="B271" i="7"/>
  <c r="D271" i="7" s="1"/>
  <c r="A273" i="4"/>
  <c r="F273" i="1"/>
  <c r="AC273" i="1"/>
  <c r="T273" i="1"/>
  <c r="E274" i="1"/>
  <c r="P274" i="1"/>
  <c r="A274" i="1"/>
  <c r="AB274" i="1"/>
  <c r="C272" i="7" l="1"/>
  <c r="A273" i="7" s="1"/>
  <c r="B272" i="7"/>
  <c r="D272" i="7" s="1"/>
  <c r="AB275" i="1"/>
  <c r="AC274" i="1"/>
  <c r="T274" i="1"/>
  <c r="F274" i="1"/>
  <c r="A274" i="4" s="1"/>
  <c r="S273" i="1"/>
  <c r="A275" i="1"/>
  <c r="A275" i="4" s="1"/>
  <c r="C273" i="7" l="1"/>
  <c r="A274" i="7" s="1"/>
  <c r="B273" i="7"/>
  <c r="D273" i="7" s="1"/>
  <c r="S274" i="1"/>
  <c r="AB276" i="1"/>
  <c r="E276" i="1"/>
  <c r="P276" i="1"/>
  <c r="A276" i="1"/>
  <c r="B274" i="7" l="1"/>
  <c r="D274" i="7" s="1"/>
  <c r="C274" i="7"/>
  <c r="A275" i="7" s="1"/>
  <c r="AB277" i="1"/>
  <c r="P277" i="1"/>
  <c r="E277" i="1"/>
  <c r="A277" i="1"/>
  <c r="AC276" i="1"/>
  <c r="T276" i="1"/>
  <c r="F276" i="1"/>
  <c r="S276" i="1" s="1"/>
  <c r="C275" i="7" l="1"/>
  <c r="A276" i="7" s="1"/>
  <c r="B275" i="7"/>
  <c r="D275" i="7" s="1"/>
  <c r="A277" i="4"/>
  <c r="A276" i="4"/>
  <c r="AB278" i="1"/>
  <c r="F277" i="1"/>
  <c r="AC277" i="1"/>
  <c r="T277" i="1"/>
  <c r="A278" i="1"/>
  <c r="A278" i="4" s="1"/>
  <c r="C276" i="7" l="1"/>
  <c r="A277" i="7" s="1"/>
  <c r="B276" i="7"/>
  <c r="D276" i="7" s="1"/>
  <c r="S277" i="1"/>
  <c r="P279" i="1"/>
  <c r="E279" i="1"/>
  <c r="A279" i="1"/>
  <c r="AB279" i="1"/>
  <c r="B277" i="7" l="1"/>
  <c r="D277" i="7" s="1"/>
  <c r="C277" i="7"/>
  <c r="A278" i="7" s="1"/>
  <c r="AB280" i="1"/>
  <c r="AC279" i="1"/>
  <c r="T279" i="1"/>
  <c r="F279" i="1"/>
  <c r="S279" i="1" s="1"/>
  <c r="A280" i="1"/>
  <c r="A280" i="4" s="1"/>
  <c r="C278" i="7" l="1"/>
  <c r="A279" i="7" s="1"/>
  <c r="B278" i="7"/>
  <c r="D278" i="7" s="1"/>
  <c r="A279" i="4"/>
  <c r="E281" i="1"/>
  <c r="A281" i="1"/>
  <c r="AB281" i="1"/>
  <c r="P281" i="1"/>
  <c r="C279" i="7" l="1"/>
  <c r="A280" i="7" s="1"/>
  <c r="B279" i="7"/>
  <c r="D279" i="7" s="1"/>
  <c r="A281" i="4"/>
  <c r="AC281" i="1"/>
  <c r="T281" i="1"/>
  <c r="AB282" i="1"/>
  <c r="F281" i="1"/>
  <c r="A282" i="1"/>
  <c r="A282" i="4" s="1"/>
  <c r="B280" i="7" l="1"/>
  <c r="D280" i="7" s="1"/>
  <c r="C280" i="7"/>
  <c r="A281" i="7" s="1"/>
  <c r="S281" i="1"/>
  <c r="AB283" i="1"/>
  <c r="E283" i="1"/>
  <c r="P283" i="1"/>
  <c r="A283" i="1"/>
  <c r="B281" i="7" l="1"/>
  <c r="D281" i="7" s="1"/>
  <c r="C281" i="7"/>
  <c r="A282" i="7" s="1"/>
  <c r="A283" i="4"/>
  <c r="AC283" i="1"/>
  <c r="T283" i="1"/>
  <c r="AB284" i="1"/>
  <c r="F283" i="1"/>
  <c r="A284" i="1"/>
  <c r="A284" i="4" s="1"/>
  <c r="C282" i="7" l="1"/>
  <c r="A283" i="7" s="1"/>
  <c r="B282" i="7"/>
  <c r="D282" i="7" s="1"/>
  <c r="S283" i="1"/>
  <c r="P285" i="1"/>
  <c r="E285" i="1"/>
  <c r="A285" i="1"/>
  <c r="AB285" i="1"/>
  <c r="AB286" i="1"/>
  <c r="C283" i="7" l="1"/>
  <c r="A284" i="7" s="1"/>
  <c r="B283" i="7"/>
  <c r="D283" i="7" s="1"/>
  <c r="A285" i="4"/>
  <c r="F285" i="1"/>
  <c r="AC285" i="1"/>
  <c r="T285" i="1"/>
  <c r="A286" i="1"/>
  <c r="A286" i="4" s="1"/>
  <c r="AB287" i="1"/>
  <c r="C284" i="7" l="1"/>
  <c r="A285" i="7" s="1"/>
  <c r="B284" i="7"/>
  <c r="D284" i="7" s="1"/>
  <c r="S285" i="1"/>
  <c r="AB288" i="1"/>
  <c r="A287" i="1"/>
  <c r="A287" i="4" s="1"/>
  <c r="C285" i="7" l="1"/>
  <c r="A286" i="7" s="1"/>
  <c r="B285" i="7"/>
  <c r="D285" i="7" s="1"/>
  <c r="AB289" i="1"/>
  <c r="A288" i="1"/>
  <c r="A288" i="4" s="1"/>
  <c r="C286" i="7" l="1"/>
  <c r="A287" i="7" s="1"/>
  <c r="B286" i="7"/>
  <c r="D286" i="7" s="1"/>
  <c r="AB290" i="1"/>
  <c r="A289" i="1"/>
  <c r="A289" i="4" s="1"/>
  <c r="C287" i="7" l="1"/>
  <c r="A288" i="7" s="1"/>
  <c r="B287" i="7"/>
  <c r="D287" i="7" s="1"/>
  <c r="AB291" i="1"/>
  <c r="A290" i="1"/>
  <c r="A290" i="4" s="1"/>
  <c r="C288" i="7" l="1"/>
  <c r="A289" i="7" s="1"/>
  <c r="B288" i="7"/>
  <c r="D288" i="7" s="1"/>
  <c r="A291" i="1"/>
  <c r="A291" i="4" s="1"/>
  <c r="AB292" i="1"/>
  <c r="C289" i="7" l="1"/>
  <c r="A290" i="7" s="1"/>
  <c r="B289" i="7"/>
  <c r="D289" i="7" s="1"/>
  <c r="A292" i="1"/>
  <c r="A292" i="4" s="1"/>
  <c r="AB293" i="1"/>
  <c r="B290" i="7" l="1"/>
  <c r="D290" i="7" s="1"/>
  <c r="C290" i="7"/>
  <c r="A291" i="7" s="1"/>
  <c r="AB294" i="1"/>
  <c r="A293" i="1"/>
  <c r="A293" i="4" s="1"/>
  <c r="C291" i="7" l="1"/>
  <c r="A292" i="7" s="1"/>
  <c r="B291" i="7"/>
  <c r="D291" i="7" s="1"/>
  <c r="AB295" i="1"/>
  <c r="A294" i="1"/>
  <c r="A294" i="4" s="1"/>
  <c r="C292" i="7" l="1"/>
  <c r="A293" i="7" s="1"/>
  <c r="B292" i="7"/>
  <c r="D292" i="7" s="1"/>
  <c r="A295" i="1"/>
  <c r="A295" i="4" s="1"/>
  <c r="B293" i="7" l="1"/>
  <c r="D293" i="7" s="1"/>
  <c r="C293" i="7"/>
  <c r="A294" i="7" s="1"/>
  <c r="AB296" i="1"/>
  <c r="A296" i="1"/>
  <c r="A296" i="4" s="1"/>
  <c r="C294" i="7" l="1"/>
  <c r="A295" i="7" s="1"/>
  <c r="B294" i="7"/>
  <c r="D294" i="7" s="1"/>
  <c r="P297" i="1"/>
  <c r="E297" i="1"/>
  <c r="A297" i="1"/>
  <c r="AB297" i="1"/>
  <c r="C295" i="7" l="1"/>
  <c r="A296" i="7" s="1"/>
  <c r="B295" i="7"/>
  <c r="D295" i="7" s="1"/>
  <c r="A297" i="4"/>
  <c r="AB298" i="1"/>
  <c r="F297" i="1"/>
  <c r="S297" i="1" s="1"/>
  <c r="AC297" i="1"/>
  <c r="T297" i="1"/>
  <c r="A298" i="1"/>
  <c r="A298" i="4" s="1"/>
  <c r="C296" i="7" l="1"/>
  <c r="A297" i="7" s="1"/>
  <c r="B296" i="7"/>
  <c r="D296" i="7" s="1"/>
  <c r="E299" i="1"/>
  <c r="A299" i="1"/>
  <c r="AB299" i="1"/>
  <c r="P299" i="1"/>
  <c r="AB300" i="1"/>
  <c r="C297" i="7" l="1"/>
  <c r="A298" i="7" s="1"/>
  <c r="B297" i="7"/>
  <c r="D297" i="7" s="1"/>
  <c r="A299" i="4"/>
  <c r="AC299" i="1"/>
  <c r="T299" i="1"/>
  <c r="F299" i="1"/>
  <c r="AB301" i="1"/>
  <c r="A300" i="1"/>
  <c r="A300" i="4" s="1"/>
  <c r="C298" i="7" l="1"/>
  <c r="A299" i="7" s="1"/>
  <c r="B298" i="7"/>
  <c r="D298" i="7" s="1"/>
  <c r="S299" i="1"/>
  <c r="AB302" i="1"/>
  <c r="A301" i="1"/>
  <c r="A301" i="4" s="1"/>
  <c r="C299" i="7" l="1"/>
  <c r="A300" i="7" s="1"/>
  <c r="B299" i="7"/>
  <c r="D299" i="7" s="1"/>
  <c r="AB303" i="1"/>
  <c r="A302" i="1"/>
  <c r="A302" i="4" s="1"/>
  <c r="B300" i="7" l="1"/>
  <c r="D300" i="7" s="1"/>
  <c r="C300" i="7"/>
  <c r="A301" i="7" s="1"/>
  <c r="A303" i="1"/>
  <c r="A303" i="4" s="1"/>
  <c r="AB304" i="1"/>
  <c r="C301" i="7" l="1"/>
  <c r="A302" i="7" s="1"/>
  <c r="B301" i="7"/>
  <c r="D301" i="7" s="1"/>
  <c r="A304" i="1"/>
  <c r="A304" i="4" s="1"/>
  <c r="AB305" i="1"/>
  <c r="C302" i="7" l="1"/>
  <c r="A303" i="7" s="1"/>
  <c r="B302" i="7"/>
  <c r="D302" i="7" s="1"/>
  <c r="AB306" i="1"/>
  <c r="A305" i="1"/>
  <c r="A305" i="4" s="1"/>
  <c r="B303" i="7" l="1"/>
  <c r="D303" i="7" s="1"/>
  <c r="C303" i="7"/>
  <c r="A304" i="7" s="1"/>
  <c r="AB307" i="1"/>
  <c r="A306" i="1"/>
  <c r="A306" i="4" s="1"/>
  <c r="C304" i="7" l="1"/>
  <c r="A305" i="7" s="1"/>
  <c r="B304" i="7"/>
  <c r="D304" i="7" s="1"/>
  <c r="A307" i="1"/>
  <c r="A307" i="4" s="1"/>
  <c r="C305" i="7" l="1"/>
  <c r="A306" i="7" s="1"/>
  <c r="B305" i="7"/>
  <c r="D305" i="7" s="1"/>
  <c r="AB308" i="1"/>
  <c r="A308" i="1"/>
  <c r="A308" i="4" s="1"/>
  <c r="C306" i="7" l="1"/>
  <c r="A307" i="7" s="1"/>
  <c r="B306" i="7"/>
  <c r="D306" i="7" s="1"/>
  <c r="AB309" i="1"/>
  <c r="P309" i="1"/>
  <c r="E309" i="1"/>
  <c r="A309" i="1"/>
  <c r="C307" i="7" l="1"/>
  <c r="A308" i="7" s="1"/>
  <c r="B307" i="7"/>
  <c r="D307" i="7" s="1"/>
  <c r="A309" i="4"/>
  <c r="AB310" i="1"/>
  <c r="AC309" i="1"/>
  <c r="T309" i="1"/>
  <c r="F309" i="1"/>
  <c r="A310" i="1"/>
  <c r="A310" i="4" s="1"/>
  <c r="C308" i="7" l="1"/>
  <c r="A309" i="7" s="1"/>
  <c r="B308" i="7"/>
  <c r="D308" i="7" s="1"/>
  <c r="S309" i="1"/>
  <c r="AB311" i="1"/>
  <c r="P311" i="1"/>
  <c r="E311" i="1"/>
  <c r="A311" i="1"/>
  <c r="C309" i="7" l="1"/>
  <c r="A310" i="7" s="1"/>
  <c r="B309" i="7"/>
  <c r="D309" i="7" s="1"/>
  <c r="A311" i="4"/>
  <c r="AB312" i="1"/>
  <c r="F311" i="1"/>
  <c r="T311" i="1"/>
  <c r="AC311" i="1"/>
  <c r="A312" i="1"/>
  <c r="A312" i="4" s="1"/>
  <c r="C310" i="7" l="1"/>
  <c r="A311" i="7" s="1"/>
  <c r="B310" i="7"/>
  <c r="D310" i="7" s="1"/>
  <c r="S311" i="1"/>
  <c r="P313" i="1"/>
  <c r="E313" i="1"/>
  <c r="A313" i="1"/>
  <c r="AB313" i="1"/>
  <c r="C311" i="7" l="1"/>
  <c r="A312" i="7" s="1"/>
  <c r="B311" i="7"/>
  <c r="D311" i="7" s="1"/>
  <c r="AB314" i="1"/>
  <c r="AC313" i="1"/>
  <c r="T313" i="1"/>
  <c r="F313" i="1"/>
  <c r="A313" i="4" s="1"/>
  <c r="A314" i="1"/>
  <c r="A314" i="4" s="1"/>
  <c r="C312" i="7" l="1"/>
  <c r="A313" i="7" s="1"/>
  <c r="B312" i="7"/>
  <c r="D312" i="7" s="1"/>
  <c r="S313" i="1"/>
  <c r="E315" i="1"/>
  <c r="P315" i="1"/>
  <c r="A315" i="1"/>
  <c r="AB315" i="1"/>
  <c r="C313" i="7" l="1"/>
  <c r="A314" i="7" s="1"/>
  <c r="B313" i="7"/>
  <c r="D313" i="7" s="1"/>
  <c r="A315" i="4"/>
  <c r="AB316" i="1"/>
  <c r="F315" i="1"/>
  <c r="S315" i="1" s="1"/>
  <c r="AC315" i="1"/>
  <c r="T315" i="1"/>
  <c r="A316" i="1"/>
  <c r="A316" i="4" s="1"/>
  <c r="C314" i="7" l="1"/>
  <c r="A315" i="7" s="1"/>
  <c r="B314" i="7"/>
  <c r="D314" i="7" s="1"/>
  <c r="AB317" i="1"/>
  <c r="P317" i="1"/>
  <c r="E317" i="1"/>
  <c r="A317" i="1"/>
  <c r="C315" i="7" l="1"/>
  <c r="A316" i="7" s="1"/>
  <c r="B315" i="7"/>
  <c r="D315" i="7" s="1"/>
  <c r="A317" i="4"/>
  <c r="F317" i="1"/>
  <c r="S317" i="1" s="1"/>
  <c r="AC317" i="1"/>
  <c r="T317" i="1"/>
  <c r="AB318" i="1"/>
  <c r="P318" i="1"/>
  <c r="E318" i="1"/>
  <c r="A318" i="1"/>
  <c r="B316" i="7" l="1"/>
  <c r="D316" i="7" s="1"/>
  <c r="C316" i="7"/>
  <c r="A317" i="7" s="1"/>
  <c r="A318" i="4"/>
  <c r="AB319" i="1"/>
  <c r="T318" i="1"/>
  <c r="AC318" i="1"/>
  <c r="F318" i="1"/>
  <c r="A319" i="1"/>
  <c r="A319" i="4" s="1"/>
  <c r="C317" i="7" l="1"/>
  <c r="A318" i="7" s="1"/>
  <c r="B317" i="7"/>
  <c r="D317" i="7" s="1"/>
  <c r="S318" i="1"/>
  <c r="P320" i="1"/>
  <c r="E320" i="1"/>
  <c r="A320" i="1"/>
  <c r="AB320" i="1"/>
  <c r="C318" i="7" l="1"/>
  <c r="A319" i="7" s="1"/>
  <c r="B318" i="7"/>
  <c r="D318" i="7" s="1"/>
  <c r="A320" i="4"/>
  <c r="F320" i="1"/>
  <c r="S320" i="1" s="1"/>
  <c r="E321" i="1"/>
  <c r="P321" i="1"/>
  <c r="A321" i="1"/>
  <c r="AB321" i="1"/>
  <c r="AC320" i="1"/>
  <c r="T320" i="1"/>
  <c r="AB322" i="1"/>
  <c r="C319" i="7" l="1"/>
  <c r="A320" i="7" s="1"/>
  <c r="B319" i="7"/>
  <c r="D319" i="7" s="1"/>
  <c r="A321" i="4"/>
  <c r="AC321" i="1"/>
  <c r="T321" i="1"/>
  <c r="F321" i="1"/>
  <c r="A322" i="1"/>
  <c r="A322" i="4" s="1"/>
  <c r="C320" i="7" l="1"/>
  <c r="A321" i="7" s="1"/>
  <c r="B320" i="7"/>
  <c r="D320" i="7" s="1"/>
  <c r="AB323" i="1"/>
  <c r="S321" i="1"/>
  <c r="A323" i="1"/>
  <c r="A323" i="4" s="1"/>
  <c r="C321" i="7" l="1"/>
  <c r="A322" i="7" s="1"/>
  <c r="B321" i="7"/>
  <c r="D321" i="7" s="1"/>
  <c r="E324" i="1"/>
  <c r="AB324" i="1"/>
  <c r="P324" i="1"/>
  <c r="A324" i="1"/>
  <c r="AB325" i="1"/>
  <c r="C322" i="7" l="1"/>
  <c r="A323" i="7" s="1"/>
  <c r="B322" i="7"/>
  <c r="D322" i="7" s="1"/>
  <c r="A324" i="4"/>
  <c r="AC324" i="1"/>
  <c r="T324" i="1"/>
  <c r="F324" i="1"/>
  <c r="A325" i="1"/>
  <c r="A325" i="4" s="1"/>
  <c r="C323" i="7" l="1"/>
  <c r="A324" i="7" s="1"/>
  <c r="B323" i="7"/>
  <c r="D323" i="7" s="1"/>
  <c r="AB326" i="1"/>
  <c r="S324" i="1"/>
  <c r="A326" i="1"/>
  <c r="A326" i="4" s="1"/>
  <c r="C324" i="7" l="1"/>
  <c r="A325" i="7" s="1"/>
  <c r="B324" i="7"/>
  <c r="D324" i="7" s="1"/>
  <c r="P327" i="1"/>
  <c r="E327" i="1"/>
  <c r="AB327" i="1"/>
  <c r="A327" i="1"/>
  <c r="C325" i="7" l="1"/>
  <c r="A326" i="7" s="1"/>
  <c r="B325" i="7"/>
  <c r="D325" i="7" s="1"/>
  <c r="A327" i="4"/>
  <c r="F327" i="1"/>
  <c r="AB328" i="1"/>
  <c r="AC327" i="1"/>
  <c r="T327" i="1"/>
  <c r="A328" i="1"/>
  <c r="A328" i="4" s="1"/>
  <c r="C326" i="7" l="1"/>
  <c r="A327" i="7" s="1"/>
  <c r="B326" i="7"/>
  <c r="D326" i="7" s="1"/>
  <c r="P329" i="1"/>
  <c r="E329" i="1"/>
  <c r="A329" i="1"/>
  <c r="AB329" i="1"/>
  <c r="S327" i="1"/>
  <c r="C327" i="7" l="1"/>
  <c r="A328" i="7" s="1"/>
  <c r="B327" i="7"/>
  <c r="D327" i="7" s="1"/>
  <c r="A329" i="4"/>
  <c r="AB330" i="1"/>
  <c r="F329" i="1"/>
  <c r="AC329" i="1"/>
  <c r="T329" i="1"/>
  <c r="A330" i="1"/>
  <c r="A330" i="4" s="1"/>
  <c r="C328" i="7" l="1"/>
  <c r="A329" i="7" s="1"/>
  <c r="B328" i="7"/>
  <c r="D328" i="7" s="1"/>
  <c r="S329" i="1"/>
  <c r="E331" i="1"/>
  <c r="P331" i="1"/>
  <c r="A331" i="1"/>
  <c r="AB331" i="1"/>
  <c r="AB332" i="1"/>
  <c r="C329" i="7" l="1"/>
  <c r="A330" i="7" s="1"/>
  <c r="B329" i="7"/>
  <c r="D329" i="7" s="1"/>
  <c r="A331" i="4"/>
  <c r="F331" i="1"/>
  <c r="AC331" i="1"/>
  <c r="T331" i="1"/>
  <c r="AB333" i="1"/>
  <c r="A332" i="1"/>
  <c r="A332" i="4" s="1"/>
  <c r="B330" i="7" l="1"/>
  <c r="D330" i="7" s="1"/>
  <c r="C330" i="7"/>
  <c r="A331" i="7" s="1"/>
  <c r="S331" i="1"/>
  <c r="A333" i="1"/>
  <c r="A333" i="4" s="1"/>
  <c r="AB334" i="1"/>
  <c r="C331" i="7" l="1"/>
  <c r="A332" i="7" s="1"/>
  <c r="B331" i="7"/>
  <c r="D331" i="7" s="1"/>
  <c r="AB335" i="1"/>
  <c r="A334" i="1"/>
  <c r="A334" i="4" s="1"/>
  <c r="C332" i="7" l="1"/>
  <c r="A333" i="7" s="1"/>
  <c r="B332" i="7"/>
  <c r="D332" i="7" s="1"/>
  <c r="A335" i="1"/>
  <c r="A335" i="4" s="1"/>
  <c r="C333" i="7" l="1"/>
  <c r="A334" i="7" s="1"/>
  <c r="B333" i="7"/>
  <c r="D333" i="7" s="1"/>
  <c r="AB336" i="1"/>
  <c r="A336" i="1"/>
  <c r="A336" i="4" s="1"/>
  <c r="C334" i="7" l="1"/>
  <c r="A335" i="7" s="1"/>
  <c r="B334" i="7"/>
  <c r="D334" i="7" s="1"/>
  <c r="E337" i="1"/>
  <c r="A337" i="1"/>
  <c r="AB337" i="1"/>
  <c r="P337" i="1"/>
  <c r="C335" i="7" l="1"/>
  <c r="A336" i="7" s="1"/>
  <c r="B335" i="7"/>
  <c r="D335" i="7" s="1"/>
  <c r="A337" i="4"/>
  <c r="AC337" i="1"/>
  <c r="T337" i="1"/>
  <c r="AB338" i="1"/>
  <c r="F337" i="1"/>
  <c r="A338" i="1"/>
  <c r="A338" i="4" s="1"/>
  <c r="C336" i="7" l="1"/>
  <c r="A337" i="7" s="1"/>
  <c r="B336" i="7"/>
  <c r="D336" i="7" s="1"/>
  <c r="AB339" i="1"/>
  <c r="P339" i="1"/>
  <c r="E339" i="1"/>
  <c r="A339" i="1"/>
  <c r="S337" i="1"/>
  <c r="AB340" i="1"/>
  <c r="B337" i="7" l="1"/>
  <c r="D337" i="7" s="1"/>
  <c r="C337" i="7"/>
  <c r="A338" i="7" s="1"/>
  <c r="A339" i="4"/>
  <c r="F339" i="1"/>
  <c r="S339" i="1" s="1"/>
  <c r="AC339" i="1"/>
  <c r="T339" i="1"/>
  <c r="AB341" i="1"/>
  <c r="A340" i="1"/>
  <c r="A340" i="4" s="1"/>
  <c r="C338" i="7" l="1"/>
  <c r="A339" i="7" s="1"/>
  <c r="B338" i="7"/>
  <c r="D338" i="7" s="1"/>
  <c r="AB342" i="1"/>
  <c r="A341" i="1"/>
  <c r="A341" i="4" s="1"/>
  <c r="C339" i="7" l="1"/>
  <c r="A340" i="7" s="1"/>
  <c r="B339" i="7"/>
  <c r="D339" i="7" s="1"/>
  <c r="AB343" i="1"/>
  <c r="A342" i="1"/>
  <c r="A342" i="4" s="1"/>
  <c r="C340" i="7" l="1"/>
  <c r="A341" i="7" s="1"/>
  <c r="B340" i="7"/>
  <c r="D340" i="7" s="1"/>
  <c r="AB344" i="1"/>
  <c r="A343" i="1"/>
  <c r="A343" i="4" s="1"/>
  <c r="C341" i="7" l="1"/>
  <c r="A342" i="7" s="1"/>
  <c r="B341" i="7"/>
  <c r="D341" i="7" s="1"/>
  <c r="AB345" i="1"/>
  <c r="A344" i="1"/>
  <c r="A344" i="4" s="1"/>
  <c r="C342" i="7" l="1"/>
  <c r="A343" i="7" s="1"/>
  <c r="B342" i="7"/>
  <c r="D342" i="7" s="1"/>
  <c r="A345" i="1"/>
  <c r="A345" i="4" s="1"/>
  <c r="C343" i="7" l="1"/>
  <c r="A344" i="7" s="1"/>
  <c r="B343" i="7"/>
  <c r="D343" i="7" s="1"/>
  <c r="AB346" i="1"/>
  <c r="A346" i="1"/>
  <c r="A346" i="4" s="1"/>
  <c r="C344" i="7" l="1"/>
  <c r="A345" i="7" s="1"/>
  <c r="B344" i="7"/>
  <c r="D344" i="7" s="1"/>
  <c r="P347" i="1"/>
  <c r="E347" i="1"/>
  <c r="A347" i="1"/>
  <c r="AB347" i="1"/>
  <c r="AB348" i="1"/>
  <c r="C345" i="7" l="1"/>
  <c r="A346" i="7" s="1"/>
  <c r="B345" i="7"/>
  <c r="D345" i="7" s="1"/>
  <c r="A347" i="4"/>
  <c r="F347" i="1"/>
  <c r="T347" i="1"/>
  <c r="AC347" i="1"/>
  <c r="A348" i="1"/>
  <c r="A348" i="4" s="1"/>
  <c r="C346" i="7" l="1"/>
  <c r="A347" i="7" s="1"/>
  <c r="B346" i="7"/>
  <c r="D346" i="7" s="1"/>
  <c r="AB349" i="1"/>
  <c r="S347" i="1"/>
  <c r="A349" i="1"/>
  <c r="A349" i="4" s="1"/>
  <c r="C347" i="7" l="1"/>
  <c r="A348" i="7" s="1"/>
  <c r="B347" i="7"/>
  <c r="D347" i="7" s="1"/>
  <c r="E350" i="1"/>
  <c r="A350" i="1"/>
  <c r="AB350" i="1"/>
  <c r="P350" i="1"/>
  <c r="AB351" i="1"/>
  <c r="B348" i="7" l="1"/>
  <c r="D348" i="7" s="1"/>
  <c r="C348" i="7"/>
  <c r="A349" i="7" s="1"/>
  <c r="A350" i="4"/>
  <c r="AC350" i="1"/>
  <c r="T350" i="1"/>
  <c r="F350" i="1"/>
  <c r="A351" i="1"/>
  <c r="A351" i="4" s="1"/>
  <c r="AB352" i="1"/>
  <c r="B349" i="7" l="1"/>
  <c r="D349" i="7" s="1"/>
  <c r="C349" i="7"/>
  <c r="A350" i="7" s="1"/>
  <c r="S350" i="1"/>
  <c r="AB353" i="1"/>
  <c r="A352" i="1"/>
  <c r="A352" i="4" s="1"/>
  <c r="C350" i="7" l="1"/>
  <c r="A351" i="7" s="1"/>
  <c r="B350" i="7"/>
  <c r="D350" i="7" s="1"/>
  <c r="AB354" i="1"/>
  <c r="A353" i="1"/>
  <c r="A353" i="4" s="1"/>
  <c r="C351" i="7" l="1"/>
  <c r="A352" i="7" s="1"/>
  <c r="B351" i="7"/>
  <c r="D351" i="7" s="1"/>
  <c r="AB355" i="1"/>
  <c r="A354" i="1"/>
  <c r="A354" i="4" s="1"/>
  <c r="C352" i="7" l="1"/>
  <c r="A353" i="7" s="1"/>
  <c r="B352" i="7"/>
  <c r="D352" i="7" s="1"/>
  <c r="A355" i="1"/>
  <c r="A355" i="4" s="1"/>
  <c r="C353" i="7" l="1"/>
  <c r="A354" i="7" s="1"/>
  <c r="B353" i="7"/>
  <c r="D353" i="7" s="1"/>
  <c r="AB356" i="1"/>
  <c r="A356" i="1"/>
  <c r="A356" i="4" s="1"/>
  <c r="C354" i="7" l="1"/>
  <c r="A355" i="7" s="1"/>
  <c r="B354" i="7"/>
  <c r="D354" i="7" s="1"/>
  <c r="A357" i="1"/>
  <c r="AB357" i="1"/>
  <c r="P357" i="1"/>
  <c r="E357" i="1"/>
  <c r="B355" i="7" l="1"/>
  <c r="D355" i="7" s="1"/>
  <c r="C355" i="7"/>
  <c r="A356" i="7" s="1"/>
  <c r="A357" i="4"/>
  <c r="F357" i="1"/>
  <c r="AB358" i="1"/>
  <c r="AC357" i="1"/>
  <c r="T357" i="1"/>
  <c r="A358" i="1"/>
  <c r="A358" i="4" s="1"/>
  <c r="C356" i="7" l="1"/>
  <c r="A357" i="7" s="1"/>
  <c r="B356" i="7"/>
  <c r="D356" i="7" s="1"/>
  <c r="AB359" i="1"/>
  <c r="P359" i="1"/>
  <c r="E359" i="1"/>
  <c r="A359" i="1"/>
  <c r="S357" i="1"/>
  <c r="AB360" i="1"/>
  <c r="C357" i="7" l="1"/>
  <c r="A358" i="7" s="1"/>
  <c r="B357" i="7"/>
  <c r="D357" i="7" s="1"/>
  <c r="A359" i="4"/>
  <c r="F359" i="1"/>
  <c r="T359" i="1"/>
  <c r="AC359" i="1"/>
  <c r="AB361" i="1"/>
  <c r="A360" i="1"/>
  <c r="A360" i="4" s="1"/>
  <c r="C358" i="7" l="1"/>
  <c r="A359" i="7" s="1"/>
  <c r="B358" i="7"/>
  <c r="D358" i="7" s="1"/>
  <c r="S359" i="1"/>
  <c r="A361" i="1"/>
  <c r="A361" i="4" s="1"/>
  <c r="C359" i="7" l="1"/>
  <c r="A360" i="7" s="1"/>
  <c r="B359" i="7"/>
  <c r="D359" i="7" s="1"/>
  <c r="AB362" i="1"/>
  <c r="A362" i="1"/>
  <c r="A362" i="4" s="1"/>
  <c r="C360" i="7" l="1"/>
  <c r="A361" i="7" s="1"/>
  <c r="B360" i="7"/>
  <c r="D360" i="7" s="1"/>
  <c r="P363" i="1"/>
  <c r="E363" i="1"/>
  <c r="A363" i="1"/>
  <c r="AB363" i="1"/>
  <c r="AB364" i="1"/>
  <c r="C361" i="7" l="1"/>
  <c r="A362" i="7" s="1"/>
  <c r="B361" i="7"/>
  <c r="D361" i="7" s="1"/>
  <c r="A363" i="4"/>
  <c r="F363" i="1"/>
  <c r="S363" i="1" s="1"/>
  <c r="AC363" i="1"/>
  <c r="T363" i="1"/>
  <c r="A364" i="1"/>
  <c r="A364" i="4" s="1"/>
  <c r="C362" i="7" l="1"/>
  <c r="A363" i="7" s="1"/>
  <c r="B362" i="7"/>
  <c r="D362" i="7" s="1"/>
  <c r="AB365" i="1"/>
  <c r="A365" i="1"/>
  <c r="A365" i="4" s="1"/>
  <c r="C363" i="7" l="1"/>
  <c r="A364" i="7" s="1"/>
  <c r="B363" i="7"/>
  <c r="D363" i="7" s="1"/>
  <c r="E366" i="1"/>
  <c r="A366" i="1"/>
  <c r="AB366" i="1"/>
  <c r="P366" i="1"/>
  <c r="AB367" i="1"/>
  <c r="C364" i="7" l="1"/>
  <c r="A365" i="7" s="1"/>
  <c r="B364" i="7"/>
  <c r="D364" i="7" s="1"/>
  <c r="A366" i="4"/>
  <c r="AC366" i="1"/>
  <c r="T366" i="1"/>
  <c r="F366" i="1"/>
  <c r="AB368" i="1"/>
  <c r="A367" i="1"/>
  <c r="A367" i="4" s="1"/>
  <c r="C365" i="7" l="1"/>
  <c r="A366" i="7" s="1"/>
  <c r="B365" i="7"/>
  <c r="D365" i="7" s="1"/>
  <c r="S366" i="1"/>
  <c r="AB369" i="1"/>
  <c r="A368" i="1"/>
  <c r="A368" i="4" s="1"/>
  <c r="B366" i="7" l="1"/>
  <c r="D366" i="7" s="1"/>
  <c r="C366" i="7"/>
  <c r="A367" i="7" s="1"/>
  <c r="A369" i="1"/>
  <c r="A369" i="4" s="1"/>
  <c r="C367" i="7" l="1"/>
  <c r="A368" i="7" s="1"/>
  <c r="B367" i="7"/>
  <c r="D367" i="7" s="1"/>
  <c r="AB370" i="1"/>
  <c r="A370" i="1"/>
  <c r="A370" i="4" s="1"/>
  <c r="C368" i="7" l="1"/>
  <c r="A369" i="7" s="1"/>
  <c r="B368" i="7"/>
  <c r="D368" i="7" s="1"/>
  <c r="AB371" i="1"/>
  <c r="E371" i="1"/>
  <c r="P371" i="1"/>
  <c r="A371" i="1"/>
  <c r="AB372" i="1"/>
  <c r="C369" i="7" l="1"/>
  <c r="A370" i="7" s="1"/>
  <c r="B369" i="7"/>
  <c r="D369" i="7" s="1"/>
  <c r="AC371" i="1"/>
  <c r="T371" i="1"/>
  <c r="F371" i="1"/>
  <c r="A371" i="4" s="1"/>
  <c r="A372" i="1"/>
  <c r="A372" i="4" s="1"/>
  <c r="C370" i="7" l="1"/>
  <c r="A371" i="7" s="1"/>
  <c r="B370" i="7"/>
  <c r="D370" i="7" s="1"/>
  <c r="AB373" i="1"/>
  <c r="S371" i="1"/>
  <c r="A373" i="1"/>
  <c r="A373" i="4" s="1"/>
  <c r="C371" i="7" l="1"/>
  <c r="A372" i="7" s="1"/>
  <c r="B371" i="7"/>
  <c r="D371" i="7" s="1"/>
  <c r="P374" i="1"/>
  <c r="E374" i="1"/>
  <c r="A374" i="1"/>
  <c r="AB374" i="1"/>
  <c r="AB375" i="1"/>
  <c r="C372" i="7" l="1"/>
  <c r="A373" i="7" s="1"/>
  <c r="B372" i="7"/>
  <c r="D372" i="7" s="1"/>
  <c r="A374" i="4"/>
  <c r="F374" i="1"/>
  <c r="T374" i="1"/>
  <c r="AC374" i="1"/>
  <c r="A375" i="1"/>
  <c r="A375" i="4" s="1"/>
  <c r="B373" i="7" l="1"/>
  <c r="D373" i="7" s="1"/>
  <c r="C373" i="7"/>
  <c r="A374" i="7" s="1"/>
  <c r="AB376" i="1"/>
  <c r="S374" i="1"/>
  <c r="A376" i="1"/>
  <c r="A376" i="4" s="1"/>
  <c r="C374" i="7" l="1"/>
  <c r="A375" i="7" s="1"/>
  <c r="B374" i="7"/>
  <c r="D374" i="7" s="1"/>
  <c r="P377" i="1"/>
  <c r="E377" i="1"/>
  <c r="A377" i="1"/>
  <c r="AB377" i="1"/>
  <c r="C375" i="7" l="1"/>
  <c r="A376" i="7" s="1"/>
  <c r="B375" i="7"/>
  <c r="D375" i="7" s="1"/>
  <c r="A377" i="4"/>
  <c r="AB378" i="1"/>
  <c r="F377" i="1"/>
  <c r="T377" i="1"/>
  <c r="AC377" i="1"/>
  <c r="A378" i="1"/>
  <c r="A378" i="4" s="1"/>
  <c r="C376" i="7" l="1"/>
  <c r="A377" i="7" s="1"/>
  <c r="B376" i="7"/>
  <c r="D376" i="7" s="1"/>
  <c r="S377" i="1"/>
  <c r="E379" i="1"/>
  <c r="A379" i="1"/>
  <c r="P379" i="1"/>
  <c r="AB379" i="1"/>
  <c r="A380" i="1"/>
  <c r="AB380" i="1"/>
  <c r="E380" i="1"/>
  <c r="P380" i="1"/>
  <c r="C377" i="7" l="1"/>
  <c r="A378" i="7" s="1"/>
  <c r="B377" i="7"/>
  <c r="D377" i="7" s="1"/>
  <c r="A379" i="4"/>
  <c r="AC379" i="1"/>
  <c r="T379" i="1"/>
  <c r="F379" i="1"/>
  <c r="T380" i="1"/>
  <c r="AC380" i="1"/>
  <c r="AB381" i="1"/>
  <c r="A381" i="1"/>
  <c r="A381" i="4" s="1"/>
  <c r="P381" i="1"/>
  <c r="E381" i="1"/>
  <c r="F381" i="1" s="1"/>
  <c r="S381" i="1" s="1"/>
  <c r="F380" i="1"/>
  <c r="S380" i="1" s="1"/>
  <c r="C378" i="7" l="1"/>
  <c r="A379" i="7" s="1"/>
  <c r="B378" i="7"/>
  <c r="D378" i="7" s="1"/>
  <c r="A380" i="4"/>
  <c r="S379" i="1"/>
  <c r="AC381" i="1"/>
  <c r="T381" i="1"/>
  <c r="AB382" i="1"/>
  <c r="C379" i="7" l="1"/>
  <c r="A380" i="7" s="1"/>
  <c r="B379" i="7"/>
  <c r="D379" i="7" s="1"/>
  <c r="AB383" i="1"/>
  <c r="A382" i="1"/>
  <c r="A382" i="4" s="1"/>
  <c r="C380" i="7" l="1"/>
  <c r="A381" i="7" s="1"/>
  <c r="B380" i="7"/>
  <c r="D380" i="7" s="1"/>
  <c r="AB384" i="1"/>
  <c r="A383" i="1"/>
  <c r="A383" i="4" s="1"/>
  <c r="C381" i="7" l="1"/>
  <c r="A382" i="7" s="1"/>
  <c r="B381" i="7"/>
  <c r="D381" i="7" s="1"/>
  <c r="AB385" i="1"/>
  <c r="A384" i="1"/>
  <c r="A384" i="4" s="1"/>
  <c r="C382" i="7" l="1"/>
  <c r="A383" i="7" s="1"/>
  <c r="B382" i="7"/>
  <c r="D382" i="7" s="1"/>
  <c r="AB386" i="1"/>
  <c r="A385" i="1"/>
  <c r="A385" i="4" s="1"/>
  <c r="C383" i="7" l="1"/>
  <c r="A384" i="7" s="1"/>
  <c r="B383" i="7"/>
  <c r="D383" i="7" s="1"/>
  <c r="AB387" i="1"/>
  <c r="A386" i="1"/>
  <c r="A386" i="4" s="1"/>
  <c r="C384" i="7" l="1"/>
  <c r="A385" i="7" s="1"/>
  <c r="B384" i="7"/>
  <c r="D384" i="7" s="1"/>
  <c r="A387" i="1"/>
  <c r="A387" i="4" s="1"/>
  <c r="AB388" i="1"/>
  <c r="B385" i="7" l="1"/>
  <c r="D385" i="7" s="1"/>
  <c r="C385" i="7"/>
  <c r="A386" i="7" s="1"/>
  <c r="AB389" i="1"/>
  <c r="A388" i="1"/>
  <c r="A388" i="4" s="1"/>
  <c r="C386" i="7" l="1"/>
  <c r="A387" i="7" s="1"/>
  <c r="B386" i="7"/>
  <c r="D386" i="7" s="1"/>
  <c r="AB390" i="1"/>
  <c r="A389" i="1"/>
  <c r="A389" i="4" s="1"/>
  <c r="C387" i="7" l="1"/>
  <c r="A388" i="7" s="1"/>
  <c r="B387" i="7"/>
  <c r="D387" i="7" s="1"/>
  <c r="AB391" i="1"/>
  <c r="A390" i="1"/>
  <c r="A390" i="4" s="1"/>
  <c r="C388" i="7" l="1"/>
  <c r="A389" i="7" s="1"/>
  <c r="B388" i="7"/>
  <c r="D388" i="7" s="1"/>
  <c r="AB392" i="1"/>
  <c r="A391" i="1"/>
  <c r="A391" i="4" s="1"/>
  <c r="C389" i="7" l="1"/>
  <c r="A390" i="7" s="1"/>
  <c r="B389" i="7"/>
  <c r="D389" i="7" s="1"/>
  <c r="AB393" i="1"/>
  <c r="A392" i="1"/>
  <c r="A392" i="4" s="1"/>
  <c r="C390" i="7" l="1"/>
  <c r="A391" i="7" s="1"/>
  <c r="B390" i="7"/>
  <c r="D390" i="7" s="1"/>
  <c r="A393" i="1"/>
  <c r="A393" i="4" s="1"/>
  <c r="AB394" i="1"/>
  <c r="C391" i="7" l="1"/>
  <c r="A392" i="7" s="1"/>
  <c r="B391" i="7"/>
  <c r="D391" i="7" s="1"/>
  <c r="AB395" i="1"/>
  <c r="A394" i="1"/>
  <c r="A394" i="4" s="1"/>
  <c r="C392" i="7" l="1"/>
  <c r="A393" i="7" s="1"/>
  <c r="B392" i="7"/>
  <c r="D392" i="7" s="1"/>
  <c r="AB396" i="1"/>
  <c r="A395" i="1"/>
  <c r="A395" i="4" s="1"/>
  <c r="C393" i="7" l="1"/>
  <c r="A394" i="7" s="1"/>
  <c r="B393" i="7"/>
  <c r="D393" i="7" s="1"/>
  <c r="AB397" i="1"/>
  <c r="A396" i="1"/>
  <c r="A396" i="4" s="1"/>
  <c r="C394" i="7" l="1"/>
  <c r="A395" i="7" s="1"/>
  <c r="B394" i="7"/>
  <c r="D394" i="7" s="1"/>
  <c r="AB398" i="1"/>
  <c r="A397" i="1"/>
  <c r="A397" i="4" s="1"/>
  <c r="C395" i="7" l="1"/>
  <c r="A396" i="7" s="1"/>
  <c r="B395" i="7"/>
  <c r="D395" i="7" s="1"/>
  <c r="A398" i="1"/>
  <c r="A398" i="4" s="1"/>
  <c r="C396" i="7" l="1"/>
  <c r="A397" i="7" s="1"/>
  <c r="B396" i="7"/>
  <c r="D396" i="7" s="1"/>
  <c r="AB399" i="1"/>
  <c r="A399" i="1"/>
  <c r="A399" i="4" s="1"/>
  <c r="C397" i="7" l="1"/>
  <c r="A398" i="7" s="1"/>
  <c r="B397" i="7"/>
  <c r="D397" i="7" s="1"/>
  <c r="A400" i="1"/>
  <c r="A400" i="4" s="1"/>
  <c r="AB400" i="1"/>
  <c r="C398" i="7" l="1"/>
  <c r="A399" i="7" s="1"/>
  <c r="B398" i="7"/>
  <c r="D398" i="7" s="1"/>
  <c r="AB401" i="1"/>
  <c r="A401" i="1"/>
  <c r="A401" i="4" s="1"/>
  <c r="C399" i="7" l="1"/>
  <c r="A400" i="7" s="1"/>
  <c r="B399" i="7"/>
  <c r="D399" i="7" s="1"/>
  <c r="AB402" i="1"/>
  <c r="A402" i="1"/>
  <c r="A402" i="4" s="1"/>
  <c r="C400" i="7" l="1"/>
  <c r="A401" i="7" s="1"/>
  <c r="B400" i="7"/>
  <c r="D400" i="7" s="1"/>
  <c r="AB403" i="1"/>
  <c r="A403" i="1"/>
  <c r="A403" i="4" s="1"/>
  <c r="C401" i="7" l="1"/>
  <c r="A402" i="7" s="1"/>
  <c r="B401" i="7"/>
  <c r="D401" i="7" s="1"/>
  <c r="AB404" i="1"/>
  <c r="E404" i="1"/>
  <c r="A404" i="1"/>
  <c r="C402" i="7" l="1"/>
  <c r="A403" i="7" s="1"/>
  <c r="B402" i="7"/>
  <c r="D402" i="7" s="1"/>
  <c r="AB405" i="1"/>
  <c r="E405" i="1"/>
  <c r="A405" i="1"/>
  <c r="B403" i="7" l="1"/>
  <c r="D403" i="7" s="1"/>
  <c r="C403" i="7"/>
  <c r="A404" i="7" s="1"/>
  <c r="AB406" i="1"/>
  <c r="E406" i="1"/>
  <c r="A406" i="1"/>
  <c r="P404" i="1"/>
  <c r="C404" i="7" l="1"/>
  <c r="A405" i="7" s="1"/>
  <c r="B404" i="7"/>
  <c r="D404" i="7" s="1"/>
  <c r="AB407" i="1"/>
  <c r="E407" i="1"/>
  <c r="AC404" i="1"/>
  <c r="T404" i="1"/>
  <c r="F404" i="1"/>
  <c r="A404" i="4" s="1"/>
  <c r="A407" i="1"/>
  <c r="P405" i="1"/>
  <c r="C405" i="7" l="1"/>
  <c r="A406" i="7" s="1"/>
  <c r="B405" i="7"/>
  <c r="D405" i="7" s="1"/>
  <c r="S404" i="1"/>
  <c r="AC405" i="1"/>
  <c r="T405" i="1"/>
  <c r="F405" i="1"/>
  <c r="A405" i="4" s="1"/>
  <c r="A408" i="1"/>
  <c r="A408" i="4" s="1"/>
  <c r="P406" i="1"/>
  <c r="C406" i="7" l="1"/>
  <c r="A407" i="7" s="1"/>
  <c r="B406" i="7"/>
  <c r="D406" i="7" s="1"/>
  <c r="S405" i="1"/>
  <c r="AC406" i="1"/>
  <c r="T406" i="1"/>
  <c r="F406" i="1"/>
  <c r="A406" i="4" s="1"/>
  <c r="A409" i="1"/>
  <c r="A409" i="4" s="1"/>
  <c r="P407" i="1"/>
  <c r="C407" i="7" l="1"/>
  <c r="A408" i="7" s="1"/>
  <c r="B407" i="7"/>
  <c r="D407" i="7" s="1"/>
  <c r="S406" i="1"/>
  <c r="AC407" i="1"/>
  <c r="T407" i="1"/>
  <c r="F407" i="1"/>
  <c r="A407" i="4" s="1"/>
  <c r="A410" i="1"/>
  <c r="A410" i="4" s="1"/>
  <c r="AB408" i="1"/>
  <c r="L3" i="9"/>
  <c r="I3" i="9"/>
  <c r="J3" i="9"/>
  <c r="C408" i="7" l="1"/>
  <c r="A409" i="7" s="1"/>
  <c r="B408" i="7"/>
  <c r="D408" i="7" s="1"/>
  <c r="S407" i="1"/>
  <c r="O78" i="9"/>
  <c r="N78" i="9" s="1"/>
  <c r="A411" i="1"/>
  <c r="A411" i="4" s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AB410" i="1"/>
  <c r="C410" i="7" l="1"/>
  <c r="A411" i="7" s="1"/>
  <c r="B410" i="7"/>
  <c r="D410" i="7" s="1"/>
  <c r="A413" i="1"/>
  <c r="A413" i="4" s="1"/>
  <c r="AB411" i="1"/>
  <c r="C411" i="7" l="1"/>
  <c r="A412" i="7" s="1"/>
  <c r="B411" i="7"/>
  <c r="D411" i="7" s="1"/>
  <c r="I108" i="9"/>
  <c r="A414" i="1"/>
  <c r="A414" i="4" s="1"/>
  <c r="AB412" i="1"/>
  <c r="C412" i="7" l="1"/>
  <c r="A413" i="7" s="1"/>
  <c r="B412" i="7"/>
  <c r="D412" i="7" s="1"/>
  <c r="I109" i="9"/>
  <c r="Q108" i="9"/>
  <c r="K108" i="9" s="1"/>
  <c r="X108" i="9"/>
  <c r="W108" i="9"/>
  <c r="M108" i="9"/>
  <c r="A415" i="1"/>
  <c r="A415" i="4" s="1"/>
  <c r="AB413" i="1"/>
  <c r="C413" i="7" l="1"/>
  <c r="A414" i="7" s="1"/>
  <c r="B413" i="7"/>
  <c r="D413" i="7" s="1"/>
  <c r="Q109" i="9"/>
  <c r="K109" i="9" s="1"/>
  <c r="W109" i="9"/>
  <c r="X109" i="9"/>
  <c r="M109" i="9"/>
  <c r="I110" i="9"/>
  <c r="A416" i="1"/>
  <c r="A416" i="4" s="1"/>
  <c r="AB417" i="1"/>
  <c r="AB414" i="1"/>
  <c r="C414" i="7" l="1"/>
  <c r="A415" i="7" s="1"/>
  <c r="B414" i="7"/>
  <c r="D414" i="7" s="1"/>
  <c r="I114" i="9"/>
  <c r="I111" i="9"/>
  <c r="W110" i="9"/>
  <c r="Q110" i="9"/>
  <c r="K110" i="9" s="1"/>
  <c r="X110" i="9"/>
  <c r="M110" i="9"/>
  <c r="A417" i="1"/>
  <c r="A417" i="4" s="1"/>
  <c r="AB418" i="1"/>
  <c r="AB415" i="1"/>
  <c r="C415" i="7" l="1"/>
  <c r="A416" i="7" s="1"/>
  <c r="B415" i="7"/>
  <c r="D415" i="7" s="1"/>
  <c r="I112" i="9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AB419" i="1"/>
  <c r="AB416" i="1"/>
  <c r="C416" i="7" l="1"/>
  <c r="A417" i="7" s="1"/>
  <c r="B416" i="7"/>
  <c r="D416" i="7" s="1"/>
  <c r="I116" i="9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17" i="7" l="1"/>
  <c r="D417" i="7" s="1"/>
  <c r="C417" i="7"/>
  <c r="A418" i="7" s="1"/>
  <c r="M113" i="9"/>
  <c r="X113" i="9"/>
  <c r="W113" i="9"/>
  <c r="Q113" i="9"/>
  <c r="K113" i="9" s="1"/>
  <c r="X116" i="9"/>
  <c r="M116" i="9"/>
  <c r="Q116" i="9"/>
  <c r="K116" i="9" s="1"/>
  <c r="W116" i="9"/>
  <c r="A420" i="1"/>
  <c r="A420" i="4" s="1"/>
  <c r="C418" i="7" l="1"/>
  <c r="A419" i="7" s="1"/>
  <c r="B418" i="7"/>
  <c r="D418" i="7" s="1"/>
  <c r="A421" i="1"/>
  <c r="A421" i="4" s="1"/>
  <c r="C419" i="7" l="1"/>
  <c r="A420" i="7" s="1"/>
  <c r="B419" i="7"/>
  <c r="D419" i="7" s="1"/>
  <c r="A422" i="1"/>
  <c r="A422" i="4" s="1"/>
  <c r="AB420" i="1"/>
  <c r="C420" i="7" l="1"/>
  <c r="A421" i="7" s="1"/>
  <c r="B420" i="7"/>
  <c r="D420" i="7" s="1"/>
  <c r="I117" i="9"/>
  <c r="A423" i="1"/>
  <c r="A423" i="4" s="1"/>
  <c r="AB421" i="1"/>
  <c r="C421" i="7" l="1"/>
  <c r="A422" i="7" s="1"/>
  <c r="B421" i="7"/>
  <c r="D421" i="7" s="1"/>
  <c r="I118" i="9"/>
  <c r="Q117" i="9"/>
  <c r="K117" i="9" s="1"/>
  <c r="X117" i="9"/>
  <c r="M117" i="9"/>
  <c r="W117" i="9"/>
  <c r="A424" i="1"/>
  <c r="A424" i="4" s="1"/>
  <c r="AB422" i="1"/>
  <c r="C422" i="7" l="1"/>
  <c r="A423" i="7" s="1"/>
  <c r="B422" i="7"/>
  <c r="D422" i="7" s="1"/>
  <c r="W118" i="9"/>
  <c r="Q118" i="9"/>
  <c r="K118" i="9" s="1"/>
  <c r="M118" i="9"/>
  <c r="X118" i="9"/>
  <c r="I119" i="9"/>
  <c r="A425" i="1"/>
  <c r="A425" i="4" s="1"/>
  <c r="AB423" i="1"/>
  <c r="C423" i="7" l="1"/>
  <c r="A424" i="7" s="1"/>
  <c r="B423" i="7"/>
  <c r="D423" i="7" s="1"/>
  <c r="X119" i="9"/>
  <c r="W119" i="9"/>
  <c r="Q119" i="9"/>
  <c r="K119" i="9" s="1"/>
  <c r="M119" i="9"/>
  <c r="I120" i="9"/>
  <c r="A426" i="1"/>
  <c r="A426" i="4" s="1"/>
  <c r="AB424" i="1"/>
  <c r="C424" i="7" l="1"/>
  <c r="A425" i="7" s="1"/>
  <c r="B424" i="7"/>
  <c r="D424" i="7" s="1"/>
  <c r="I121" i="9"/>
  <c r="M120" i="9"/>
  <c r="Q120" i="9"/>
  <c r="K120" i="9" s="1"/>
  <c r="W120" i="9"/>
  <c r="X120" i="9"/>
  <c r="A427" i="1"/>
  <c r="A427" i="4" s="1"/>
  <c r="AB425" i="1"/>
  <c r="C425" i="7" l="1"/>
  <c r="A426" i="7" s="1"/>
  <c r="B425" i="7"/>
  <c r="D425" i="7" s="1"/>
  <c r="M121" i="9"/>
  <c r="Q121" i="9"/>
  <c r="K121" i="9" s="1"/>
  <c r="X121" i="9"/>
  <c r="W121" i="9"/>
  <c r="I122" i="9"/>
  <c r="A428" i="1"/>
  <c r="A428" i="4" s="1"/>
  <c r="AB426" i="1"/>
  <c r="C426" i="7" l="1"/>
  <c r="A427" i="7" s="1"/>
  <c r="B426" i="7"/>
  <c r="D426" i="7" s="1"/>
  <c r="I123" i="9"/>
  <c r="M122" i="9"/>
  <c r="W122" i="9"/>
  <c r="X122" i="9"/>
  <c r="Q122" i="9"/>
  <c r="K122" i="9" s="1"/>
  <c r="A429" i="1"/>
  <c r="A429" i="4" s="1"/>
  <c r="AB427" i="1"/>
  <c r="C427" i="7" l="1"/>
  <c r="A428" i="7" s="1"/>
  <c r="B427" i="7"/>
  <c r="D427" i="7" s="1"/>
  <c r="I124" i="9"/>
  <c r="X123" i="9"/>
  <c r="W123" i="9"/>
  <c r="Q123" i="9"/>
  <c r="K123" i="9" s="1"/>
  <c r="M123" i="9"/>
  <c r="A430" i="1"/>
  <c r="A430" i="4" s="1"/>
  <c r="AB428" i="1"/>
  <c r="C428" i="7" l="1"/>
  <c r="A429" i="7" s="1"/>
  <c r="B428" i="7"/>
  <c r="D428" i="7" s="1"/>
  <c r="I125" i="9"/>
  <c r="Q124" i="9"/>
  <c r="K124" i="9" s="1"/>
  <c r="X124" i="9"/>
  <c r="M124" i="9"/>
  <c r="W124" i="9"/>
  <c r="AB432" i="1"/>
  <c r="A431" i="1"/>
  <c r="A431" i="4" s="1"/>
  <c r="AB429" i="1"/>
  <c r="B429" i="7" l="1"/>
  <c r="D429" i="7" s="1"/>
  <c r="C429" i="7"/>
  <c r="A430" i="7" s="1"/>
  <c r="I126" i="9"/>
  <c r="Q125" i="9"/>
  <c r="K125" i="9" s="1"/>
  <c r="M125" i="9"/>
  <c r="W125" i="9"/>
  <c r="X125" i="9"/>
  <c r="I129" i="9"/>
  <c r="A432" i="1"/>
  <c r="A432" i="4" s="1"/>
  <c r="AB433" i="1"/>
  <c r="AB430" i="1"/>
  <c r="C430" i="7" l="1"/>
  <c r="A431" i="7" s="1"/>
  <c r="B430" i="7"/>
  <c r="D430" i="7" s="1"/>
  <c r="I127" i="9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AB431" i="1"/>
  <c r="C431" i="7" l="1"/>
  <c r="A432" i="7" s="1"/>
  <c r="B431" i="7"/>
  <c r="D431" i="7" s="1"/>
  <c r="M130" i="9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C432" i="7" l="1"/>
  <c r="A433" i="7" s="1"/>
  <c r="B432" i="7"/>
  <c r="D432" i="7" s="1"/>
  <c r="Q128" i="9"/>
  <c r="K128" i="9" s="1"/>
  <c r="W128" i="9"/>
  <c r="X128" i="9"/>
  <c r="M128" i="9"/>
  <c r="A435" i="1"/>
  <c r="A435" i="4" s="1"/>
  <c r="AB436" i="1"/>
  <c r="C433" i="7" l="1"/>
  <c r="A434" i="7" s="1"/>
  <c r="B433" i="7"/>
  <c r="D433" i="7" s="1"/>
  <c r="I133" i="9"/>
  <c r="AB437" i="1"/>
  <c r="A436" i="1"/>
  <c r="A436" i="4" s="1"/>
  <c r="AB434" i="1"/>
  <c r="C434" i="7" l="1"/>
  <c r="A435" i="7" s="1"/>
  <c r="B434" i="7"/>
  <c r="D434" i="7" s="1"/>
  <c r="I134" i="9"/>
  <c r="I131" i="9"/>
  <c r="X133" i="9"/>
  <c r="M133" i="9"/>
  <c r="W133" i="9"/>
  <c r="Q133" i="9"/>
  <c r="K133" i="9" s="1"/>
  <c r="A437" i="1"/>
  <c r="A437" i="4" s="1"/>
  <c r="AB435" i="1"/>
  <c r="C435" i="7" l="1"/>
  <c r="A436" i="7" s="1"/>
  <c r="B435" i="7"/>
  <c r="D435" i="7" s="1"/>
  <c r="I132" i="9"/>
  <c r="M134" i="9"/>
  <c r="W134" i="9"/>
  <c r="X134" i="9"/>
  <c r="Q134" i="9"/>
  <c r="K134" i="9" s="1"/>
  <c r="M131" i="9"/>
  <c r="W131" i="9"/>
  <c r="X131" i="9"/>
  <c r="Q131" i="9"/>
  <c r="K131" i="9" s="1"/>
  <c r="A438" i="1"/>
  <c r="A438" i="4" s="1"/>
  <c r="C436" i="7" l="1"/>
  <c r="A437" i="7" s="1"/>
  <c r="B436" i="7"/>
  <c r="D436" i="7" s="1"/>
  <c r="W132" i="9"/>
  <c r="X132" i="9"/>
  <c r="M132" i="9"/>
  <c r="Q132" i="9"/>
  <c r="K132" i="9" s="1"/>
  <c r="A439" i="1"/>
  <c r="A439" i="4" s="1"/>
  <c r="C437" i="7" l="1"/>
  <c r="A438" i="7" s="1"/>
  <c r="B437" i="7"/>
  <c r="D437" i="7" s="1"/>
  <c r="AB440" i="1"/>
  <c r="E440" i="1"/>
  <c r="A440" i="1"/>
  <c r="AB438" i="1"/>
  <c r="C438" i="7" l="1"/>
  <c r="A439" i="7" s="1"/>
  <c r="B438" i="7"/>
  <c r="D438" i="7" s="1"/>
  <c r="AB441" i="1"/>
  <c r="E441" i="1"/>
  <c r="I135" i="9"/>
  <c r="A441" i="1"/>
  <c r="AB439" i="1"/>
  <c r="C439" i="7" l="1"/>
  <c r="A440" i="7" s="1"/>
  <c r="B439" i="7"/>
  <c r="D439" i="7" s="1"/>
  <c r="AB442" i="1"/>
  <c r="E442" i="1"/>
  <c r="I136" i="9"/>
  <c r="Q135" i="9"/>
  <c r="K135" i="9" s="1"/>
  <c r="M135" i="9"/>
  <c r="X135" i="9"/>
  <c r="W135" i="9"/>
  <c r="A442" i="1"/>
  <c r="P440" i="1"/>
  <c r="C440" i="7" l="1"/>
  <c r="A441" i="7" s="1"/>
  <c r="B440" i="7"/>
  <c r="D440" i="7" s="1"/>
  <c r="AB443" i="1"/>
  <c r="E443" i="1"/>
  <c r="W136" i="9"/>
  <c r="X136" i="9"/>
  <c r="Q136" i="9"/>
  <c r="K136" i="9" s="1"/>
  <c r="M136" i="9"/>
  <c r="AC440" i="1"/>
  <c r="T440" i="1"/>
  <c r="F440" i="1"/>
  <c r="A440" i="4" s="1"/>
  <c r="A443" i="1"/>
  <c r="P441" i="1"/>
  <c r="C441" i="7" l="1"/>
  <c r="A442" i="7" s="1"/>
  <c r="B441" i="7"/>
  <c r="D441" i="7" s="1"/>
  <c r="AB444" i="1"/>
  <c r="E444" i="1"/>
  <c r="S440" i="1"/>
  <c r="AC441" i="1"/>
  <c r="T441" i="1"/>
  <c r="F441" i="1"/>
  <c r="A441" i="4" s="1"/>
  <c r="A444" i="1"/>
  <c r="P442" i="1"/>
  <c r="C442" i="7" l="1"/>
  <c r="A443" i="7" s="1"/>
  <c r="B442" i="7"/>
  <c r="D442" i="7" s="1"/>
  <c r="AB445" i="1"/>
  <c r="E445" i="1"/>
  <c r="S441" i="1"/>
  <c r="AC442" i="1"/>
  <c r="T442" i="1"/>
  <c r="F442" i="1"/>
  <c r="A442" i="4" s="1"/>
  <c r="A445" i="1"/>
  <c r="P443" i="1"/>
  <c r="C443" i="7" l="1"/>
  <c r="A444" i="7" s="1"/>
  <c r="B443" i="7"/>
  <c r="D443" i="7" s="1"/>
  <c r="AB446" i="1"/>
  <c r="E446" i="1"/>
  <c r="AC443" i="1"/>
  <c r="T443" i="1"/>
  <c r="S442" i="1"/>
  <c r="F443" i="1"/>
  <c r="A443" i="4" s="1"/>
  <c r="A446" i="1"/>
  <c r="P444" i="1"/>
  <c r="C444" i="7" l="1"/>
  <c r="A445" i="7" s="1"/>
  <c r="B444" i="7"/>
  <c r="D444" i="7" s="1"/>
  <c r="AB447" i="1"/>
  <c r="E447" i="1"/>
  <c r="S443" i="1"/>
  <c r="AC444" i="1"/>
  <c r="T444" i="1"/>
  <c r="F444" i="1"/>
  <c r="A444" i="4" s="1"/>
  <c r="A447" i="1"/>
  <c r="P445" i="1"/>
  <c r="C445" i="7" l="1"/>
  <c r="A446" i="7" s="1"/>
  <c r="B445" i="7"/>
  <c r="D445" i="7" s="1"/>
  <c r="S444" i="1"/>
  <c r="AC445" i="1"/>
  <c r="T445" i="1"/>
  <c r="F445" i="1"/>
  <c r="A445" i="4" s="1"/>
  <c r="A448" i="1"/>
  <c r="A448" i="4" s="1"/>
  <c r="P446" i="1"/>
  <c r="C446" i="7" l="1"/>
  <c r="A447" i="7" s="1"/>
  <c r="B446" i="7"/>
  <c r="D446" i="7" s="1"/>
  <c r="S445" i="1"/>
  <c r="AC446" i="1"/>
  <c r="T446" i="1"/>
  <c r="F446" i="1"/>
  <c r="A446" i="4" s="1"/>
  <c r="A449" i="1"/>
  <c r="A449" i="4" s="1"/>
  <c r="P447" i="1"/>
  <c r="B447" i="7" l="1"/>
  <c r="D447" i="7" s="1"/>
  <c r="C447" i="7"/>
  <c r="A448" i="7" s="1"/>
  <c r="S446" i="1"/>
  <c r="AC447" i="1"/>
  <c r="T447" i="1"/>
  <c r="F447" i="1"/>
  <c r="A447" i="4" s="1"/>
  <c r="AB451" i="1"/>
  <c r="A450" i="1"/>
  <c r="A450" i="4" s="1"/>
  <c r="AB448" i="1"/>
  <c r="C448" i="7" l="1"/>
  <c r="A449" i="7" s="1"/>
  <c r="B448" i="7"/>
  <c r="D448" i="7" s="1"/>
  <c r="S447" i="1"/>
  <c r="I137" i="9"/>
  <c r="AB452" i="1"/>
  <c r="A451" i="1"/>
  <c r="A451" i="4" s="1"/>
  <c r="AB449" i="1"/>
  <c r="C449" i="7" l="1"/>
  <c r="A450" i="7" s="1"/>
  <c r="B449" i="7"/>
  <c r="D449" i="7" s="1"/>
  <c r="M137" i="9"/>
  <c r="W137" i="9"/>
  <c r="Q137" i="9"/>
  <c r="K137" i="9" s="1"/>
  <c r="X137" i="9"/>
  <c r="A452" i="1"/>
  <c r="A452" i="4" s="1"/>
  <c r="AB453" i="1"/>
  <c r="AB450" i="1"/>
  <c r="C450" i="7" l="1"/>
  <c r="A451" i="7" s="1"/>
  <c r="B450" i="7"/>
  <c r="D450" i="7" s="1"/>
  <c r="I138" i="9"/>
  <c r="A453" i="1"/>
  <c r="A453" i="4" s="1"/>
  <c r="AB454" i="1"/>
  <c r="C451" i="7" l="1"/>
  <c r="A452" i="7" s="1"/>
  <c r="B451" i="7"/>
  <c r="D451" i="7" s="1"/>
  <c r="I139" i="9"/>
  <c r="Q138" i="9"/>
  <c r="K138" i="9" s="1"/>
  <c r="X138" i="9"/>
  <c r="W138" i="9"/>
  <c r="M138" i="9"/>
  <c r="A454" i="1"/>
  <c r="A454" i="4" s="1"/>
  <c r="AB455" i="1"/>
  <c r="C452" i="7" l="1"/>
  <c r="A453" i="7" s="1"/>
  <c r="B452" i="7"/>
  <c r="D452" i="7" s="1"/>
  <c r="I140" i="9"/>
  <c r="W139" i="9"/>
  <c r="X139" i="9"/>
  <c r="Q139" i="9"/>
  <c r="K139" i="9" s="1"/>
  <c r="M139" i="9"/>
  <c r="A455" i="1"/>
  <c r="A455" i="4" s="1"/>
  <c r="AB456" i="1"/>
  <c r="C453" i="7" l="1"/>
  <c r="A454" i="7" s="1"/>
  <c r="B453" i="7"/>
  <c r="D453" i="7" s="1"/>
  <c r="I141" i="9"/>
  <c r="Q140" i="9"/>
  <c r="K140" i="9" s="1"/>
  <c r="M140" i="9"/>
  <c r="X140" i="9"/>
  <c r="W140" i="9"/>
  <c r="AB457" i="1"/>
  <c r="A456" i="1"/>
  <c r="A456" i="4" s="1"/>
  <c r="C454" i="7" l="1"/>
  <c r="A455" i="7" s="1"/>
  <c r="B454" i="7"/>
  <c r="D454" i="7" s="1"/>
  <c r="W141" i="9"/>
  <c r="X141" i="9"/>
  <c r="Q141" i="9"/>
  <c r="K141" i="9" s="1"/>
  <c r="M141" i="9"/>
  <c r="I142" i="9"/>
  <c r="AB458" i="1"/>
  <c r="A457" i="1"/>
  <c r="A457" i="4" s="1"/>
  <c r="C455" i="7" l="1"/>
  <c r="A456" i="7" s="1"/>
  <c r="B455" i="7"/>
  <c r="D455" i="7" s="1"/>
  <c r="I143" i="9"/>
  <c r="Q142" i="9"/>
  <c r="K142" i="9" s="1"/>
  <c r="W142" i="9"/>
  <c r="X142" i="9"/>
  <c r="M142" i="9"/>
  <c r="A458" i="1"/>
  <c r="A458" i="4" s="1"/>
  <c r="AB459" i="1"/>
  <c r="C456" i="7" l="1"/>
  <c r="A457" i="7" s="1"/>
  <c r="B456" i="7"/>
  <c r="D456" i="7" s="1"/>
  <c r="I144" i="9"/>
  <c r="M143" i="9"/>
  <c r="X143" i="9"/>
  <c r="W143" i="9"/>
  <c r="Q143" i="9"/>
  <c r="K143" i="9" s="1"/>
  <c r="A459" i="1"/>
  <c r="A459" i="4" s="1"/>
  <c r="AB460" i="1"/>
  <c r="C457" i="7" l="1"/>
  <c r="A458" i="7" s="1"/>
  <c r="B457" i="7"/>
  <c r="D457" i="7" s="1"/>
  <c r="I145" i="9"/>
  <c r="X144" i="9"/>
  <c r="Q144" i="9"/>
  <c r="K144" i="9" s="1"/>
  <c r="M144" i="9"/>
  <c r="W144" i="9"/>
  <c r="AB461" i="1"/>
  <c r="A460" i="1"/>
  <c r="A460" i="4" s="1"/>
  <c r="C458" i="7" l="1"/>
  <c r="A459" i="7" s="1"/>
  <c r="B458" i="7"/>
  <c r="D458" i="7" s="1"/>
  <c r="X145" i="9"/>
  <c r="W145" i="9"/>
  <c r="Q145" i="9"/>
  <c r="K145" i="9" s="1"/>
  <c r="M145" i="9"/>
  <c r="I146" i="9"/>
  <c r="A461" i="1"/>
  <c r="A461" i="4" s="1"/>
  <c r="AB462" i="1"/>
  <c r="B459" i="7" l="1"/>
  <c r="D459" i="7" s="1"/>
  <c r="C459" i="7"/>
  <c r="A460" i="7" s="1"/>
  <c r="I147" i="9"/>
  <c r="X146" i="9"/>
  <c r="Q146" i="9"/>
  <c r="K146" i="9" s="1"/>
  <c r="M146" i="9"/>
  <c r="W146" i="9"/>
  <c r="A462" i="1"/>
  <c r="A462" i="4" s="1"/>
  <c r="AB463" i="1"/>
  <c r="C460" i="7" l="1"/>
  <c r="A461" i="7" s="1"/>
  <c r="B460" i="7"/>
  <c r="D460" i="7" s="1"/>
  <c r="I148" i="9"/>
  <c r="M147" i="9"/>
  <c r="X147" i="9"/>
  <c r="Q147" i="9"/>
  <c r="K147" i="9" s="1"/>
  <c r="W147" i="9"/>
  <c r="AB464" i="1"/>
  <c r="A463" i="1"/>
  <c r="A463" i="4" s="1"/>
  <c r="C461" i="7" l="1"/>
  <c r="A462" i="7" s="1"/>
  <c r="B461" i="7"/>
  <c r="D461" i="7" s="1"/>
  <c r="M148" i="9"/>
  <c r="W148" i="9"/>
  <c r="Q148" i="9"/>
  <c r="K148" i="9" s="1"/>
  <c r="X148" i="9"/>
  <c r="I149" i="9"/>
  <c r="A464" i="1"/>
  <c r="A464" i="4" s="1"/>
  <c r="AB465" i="1"/>
  <c r="C462" i="7" l="1"/>
  <c r="A463" i="7" s="1"/>
  <c r="B462" i="7"/>
  <c r="D462" i="7" s="1"/>
  <c r="I150" i="9"/>
  <c r="M149" i="9"/>
  <c r="X149" i="9"/>
  <c r="Q149" i="9"/>
  <c r="K149" i="9" s="1"/>
  <c r="W149" i="9"/>
  <c r="A465" i="1"/>
  <c r="A465" i="4" s="1"/>
  <c r="AB466" i="1"/>
  <c r="C463" i="7" l="1"/>
  <c r="A464" i="7" s="1"/>
  <c r="B463" i="7"/>
  <c r="D463" i="7" s="1"/>
  <c r="I151" i="9"/>
  <c r="W150" i="9"/>
  <c r="Q150" i="9"/>
  <c r="K150" i="9" s="1"/>
  <c r="X150" i="9"/>
  <c r="M150" i="9"/>
  <c r="AB467" i="1"/>
  <c r="A466" i="1"/>
  <c r="A466" i="4" s="1"/>
  <c r="C464" i="7" l="1"/>
  <c r="A465" i="7" s="1"/>
  <c r="B464" i="7"/>
  <c r="D464" i="7" s="1"/>
  <c r="X151" i="9"/>
  <c r="Q151" i="9"/>
  <c r="K151" i="9" s="1"/>
  <c r="W151" i="9"/>
  <c r="M151" i="9"/>
  <c r="I152" i="9"/>
  <c r="AB468" i="1"/>
  <c r="A467" i="1"/>
  <c r="A467" i="4" s="1"/>
  <c r="C465" i="7" l="1"/>
  <c r="A466" i="7" s="1"/>
  <c r="B465" i="7"/>
  <c r="D465" i="7" s="1"/>
  <c r="I153" i="9"/>
  <c r="X152" i="9"/>
  <c r="W152" i="9"/>
  <c r="Q152" i="9"/>
  <c r="K152" i="9" s="1"/>
  <c r="M152" i="9"/>
  <c r="A468" i="1"/>
  <c r="A468" i="4" s="1"/>
  <c r="AB469" i="1"/>
  <c r="C466" i="7" l="1"/>
  <c r="A467" i="7" s="1"/>
  <c r="B466" i="7"/>
  <c r="D466" i="7" s="1"/>
  <c r="I154" i="9"/>
  <c r="W153" i="9"/>
  <c r="X153" i="9"/>
  <c r="M153" i="9"/>
  <c r="Q153" i="9"/>
  <c r="K153" i="9" s="1"/>
  <c r="A469" i="1"/>
  <c r="A469" i="4" s="1"/>
  <c r="AB470" i="1"/>
  <c r="C467" i="7" l="1"/>
  <c r="A468" i="7" s="1"/>
  <c r="B467" i="7"/>
  <c r="D467" i="7" s="1"/>
  <c r="I155" i="9"/>
  <c r="X154" i="9"/>
  <c r="W154" i="9"/>
  <c r="M154" i="9"/>
  <c r="Q154" i="9"/>
  <c r="K154" i="9" s="1"/>
  <c r="A470" i="1"/>
  <c r="A470" i="4" s="1"/>
  <c r="AB471" i="1"/>
  <c r="C468" i="7" l="1"/>
  <c r="A469" i="7" s="1"/>
  <c r="B468" i="7"/>
  <c r="D468" i="7" s="1"/>
  <c r="I156" i="9"/>
  <c r="W155" i="9"/>
  <c r="M155" i="9"/>
  <c r="X155" i="9"/>
  <c r="Q155" i="9"/>
  <c r="K155" i="9" s="1"/>
  <c r="A471" i="1"/>
  <c r="A471" i="4" s="1"/>
  <c r="AB472" i="1"/>
  <c r="C469" i="7" l="1"/>
  <c r="A470" i="7" s="1"/>
  <c r="B469" i="7"/>
  <c r="D469" i="7" s="1"/>
  <c r="I157" i="9"/>
  <c r="Q156" i="9"/>
  <c r="K156" i="9" s="1"/>
  <c r="M156" i="9"/>
  <c r="W156" i="9"/>
  <c r="X156" i="9"/>
  <c r="AB473" i="1"/>
  <c r="A472" i="1"/>
  <c r="A472" i="4" s="1"/>
  <c r="C470" i="7" l="1"/>
  <c r="A471" i="7" s="1"/>
  <c r="B470" i="7"/>
  <c r="D470" i="7" s="1"/>
  <c r="Q157" i="9"/>
  <c r="K157" i="9" s="1"/>
  <c r="W157" i="9"/>
  <c r="M157" i="9"/>
  <c r="X157" i="9"/>
  <c r="I158" i="9"/>
  <c r="AB474" i="1"/>
  <c r="A473" i="1"/>
  <c r="A473" i="4" s="1"/>
  <c r="B471" i="7" l="1"/>
  <c r="D471" i="7" s="1"/>
  <c r="C471" i="7"/>
  <c r="A472" i="7" s="1"/>
  <c r="W158" i="9"/>
  <c r="X158" i="9"/>
  <c r="M158" i="9"/>
  <c r="Q158" i="9"/>
  <c r="K158" i="9" s="1"/>
  <c r="I159" i="9"/>
  <c r="AB475" i="1"/>
  <c r="A474" i="1"/>
  <c r="A474" i="4" s="1"/>
  <c r="C472" i="7" l="1"/>
  <c r="A473" i="7" s="1"/>
  <c r="B472" i="7"/>
  <c r="D472" i="7" s="1"/>
  <c r="X159" i="9"/>
  <c r="M159" i="9"/>
  <c r="Q159" i="9"/>
  <c r="K159" i="9" s="1"/>
  <c r="W159" i="9"/>
  <c r="I160" i="9"/>
  <c r="AB476" i="1"/>
  <c r="A475" i="1"/>
  <c r="A475" i="4" s="1"/>
  <c r="C473" i="7" l="1"/>
  <c r="A474" i="7" s="1"/>
  <c r="B473" i="7"/>
  <c r="D473" i="7" s="1"/>
  <c r="W160" i="9"/>
  <c r="M160" i="9"/>
  <c r="X160" i="9"/>
  <c r="Q160" i="9"/>
  <c r="K160" i="9" s="1"/>
  <c r="I161" i="9"/>
  <c r="A476" i="1"/>
  <c r="A476" i="4" s="1"/>
  <c r="C474" i="7" l="1"/>
  <c r="A475" i="7" s="1"/>
  <c r="B474" i="7"/>
  <c r="D474" i="7" s="1"/>
  <c r="AB477" i="1"/>
  <c r="E477" i="1"/>
  <c r="X161" i="9"/>
  <c r="W161" i="9"/>
  <c r="M161" i="9"/>
  <c r="Q161" i="9"/>
  <c r="K161" i="9" s="1"/>
  <c r="A477" i="1"/>
  <c r="C475" i="7" l="1"/>
  <c r="A476" i="7" s="1"/>
  <c r="B475" i="7"/>
  <c r="D475" i="7" s="1"/>
  <c r="AB478" i="1"/>
  <c r="E478" i="1"/>
  <c r="A478" i="1"/>
  <c r="C476" i="7" l="1"/>
  <c r="A477" i="7" s="1"/>
  <c r="B476" i="7"/>
  <c r="D476" i="7" s="1"/>
  <c r="AB479" i="1"/>
  <c r="E479" i="1"/>
  <c r="A479" i="1"/>
  <c r="P477" i="1"/>
  <c r="C477" i="7" l="1"/>
  <c r="A478" i="7" s="1"/>
  <c r="B477" i="7"/>
  <c r="D477" i="7" s="1"/>
  <c r="AB480" i="1"/>
  <c r="E480" i="1"/>
  <c r="AC477" i="1"/>
  <c r="T477" i="1"/>
  <c r="F477" i="1"/>
  <c r="A477" i="4" s="1"/>
  <c r="A480" i="1"/>
  <c r="P478" i="1"/>
  <c r="C478" i="7" l="1"/>
  <c r="A479" i="7" s="1"/>
  <c r="B478" i="7"/>
  <c r="D478" i="7" s="1"/>
  <c r="S477" i="1"/>
  <c r="AC478" i="1"/>
  <c r="T478" i="1"/>
  <c r="F478" i="1"/>
  <c r="A478" i="4" s="1"/>
  <c r="A481" i="1"/>
  <c r="A481" i="4" s="1"/>
  <c r="P479" i="1"/>
  <c r="C479" i="7" l="1"/>
  <c r="A480" i="7" s="1"/>
  <c r="B479" i="7"/>
  <c r="D479" i="7" s="1"/>
  <c r="S478" i="1"/>
  <c r="AC479" i="1"/>
  <c r="T479" i="1"/>
  <c r="F479" i="1"/>
  <c r="A479" i="4" s="1"/>
  <c r="A482" i="1"/>
  <c r="A482" i="4" s="1"/>
  <c r="P480" i="1"/>
  <c r="C480" i="7" l="1"/>
  <c r="A481" i="7" s="1"/>
  <c r="B480" i="7"/>
  <c r="D480" i="7" s="1"/>
  <c r="S479" i="1"/>
  <c r="AC480" i="1"/>
  <c r="T480" i="1"/>
  <c r="F480" i="1"/>
  <c r="A480" i="4" s="1"/>
  <c r="A483" i="1"/>
  <c r="A483" i="4" s="1"/>
  <c r="AB484" i="1"/>
  <c r="AB481" i="1"/>
  <c r="C481" i="7" l="1"/>
  <c r="A482" i="7" s="1"/>
  <c r="B481" i="7"/>
  <c r="D481" i="7" s="1"/>
  <c r="S480" i="1"/>
  <c r="A484" i="1"/>
  <c r="A484" i="4" s="1"/>
  <c r="AB485" i="1"/>
  <c r="AB482" i="1"/>
  <c r="C482" i="7" l="1"/>
  <c r="A483" i="7" s="1"/>
  <c r="B482" i="7"/>
  <c r="D482" i="7" s="1"/>
  <c r="AB486" i="1"/>
  <c r="A485" i="1"/>
  <c r="A485" i="4" s="1"/>
  <c r="AB483" i="1"/>
  <c r="C483" i="7" l="1"/>
  <c r="A484" i="7" s="1"/>
  <c r="B483" i="7"/>
  <c r="D483" i="7" s="1"/>
  <c r="AB487" i="1"/>
  <c r="A486" i="1"/>
  <c r="A486" i="4" s="1"/>
  <c r="C484" i="7" l="1"/>
  <c r="A485" i="7" s="1"/>
  <c r="B484" i="7"/>
  <c r="D484" i="7" s="1"/>
  <c r="AB488" i="1"/>
  <c r="A487" i="1"/>
  <c r="A487" i="4" s="1"/>
  <c r="C485" i="7" l="1"/>
  <c r="A486" i="7" s="1"/>
  <c r="B485" i="7"/>
  <c r="D485" i="7" s="1"/>
  <c r="A488" i="1"/>
  <c r="A488" i="4" s="1"/>
  <c r="AB489" i="1"/>
  <c r="C486" i="7" l="1"/>
  <c r="A487" i="7" s="1"/>
  <c r="B486" i="7"/>
  <c r="D486" i="7" s="1"/>
  <c r="A489" i="1"/>
  <c r="A489" i="4" s="1"/>
  <c r="AB490" i="1"/>
  <c r="C487" i="7" l="1"/>
  <c r="A488" i="7" s="1"/>
  <c r="B487" i="7"/>
  <c r="D487" i="7" s="1"/>
  <c r="A490" i="1"/>
  <c r="A490" i="4" s="1"/>
  <c r="AB491" i="1"/>
  <c r="C488" i="7" l="1"/>
  <c r="A489" i="7" s="1"/>
  <c r="B488" i="7"/>
  <c r="D488" i="7" s="1"/>
  <c r="I162" i="9"/>
  <c r="A491" i="1"/>
  <c r="A491" i="4" s="1"/>
  <c r="AB492" i="1"/>
  <c r="B489" i="7" l="1"/>
  <c r="D489" i="7" s="1"/>
  <c r="C489" i="7"/>
  <c r="A490" i="7" s="1"/>
  <c r="I163" i="9"/>
  <c r="X162" i="9"/>
  <c r="M162" i="9"/>
  <c r="Q162" i="9"/>
  <c r="K162" i="9" s="1"/>
  <c r="W162" i="9"/>
  <c r="AB493" i="1"/>
  <c r="A492" i="1"/>
  <c r="A492" i="4" s="1"/>
  <c r="C490" i="7" l="1"/>
  <c r="A491" i="7" s="1"/>
  <c r="B490" i="7"/>
  <c r="D490" i="7" s="1"/>
  <c r="W163" i="9"/>
  <c r="X163" i="9"/>
  <c r="Q163" i="9"/>
  <c r="K163" i="9" s="1"/>
  <c r="M163" i="9"/>
  <c r="I164" i="9"/>
  <c r="AB494" i="1"/>
  <c r="A493" i="1"/>
  <c r="A493" i="4" s="1"/>
  <c r="C491" i="7" l="1"/>
  <c r="A492" i="7" s="1"/>
  <c r="B491" i="7"/>
  <c r="D491" i="7" s="1"/>
  <c r="I165" i="9"/>
  <c r="M164" i="9"/>
  <c r="Q164" i="9"/>
  <c r="K164" i="9" s="1"/>
  <c r="X164" i="9"/>
  <c r="W164" i="9"/>
  <c r="A494" i="1"/>
  <c r="A494" i="4" s="1"/>
  <c r="AB495" i="1"/>
  <c r="C492" i="7" l="1"/>
  <c r="A493" i="7" s="1"/>
  <c r="B492" i="7"/>
  <c r="D492" i="7" s="1"/>
  <c r="M165" i="9"/>
  <c r="X165" i="9"/>
  <c r="W165" i="9"/>
  <c r="Q165" i="9"/>
  <c r="K165" i="9" s="1"/>
  <c r="A495" i="1"/>
  <c r="A495" i="4" s="1"/>
  <c r="AB496" i="1"/>
  <c r="C493" i="7" l="1"/>
  <c r="A494" i="7" s="1"/>
  <c r="B493" i="7"/>
  <c r="D493" i="7" s="1"/>
  <c r="AB497" i="1"/>
  <c r="A496" i="1"/>
  <c r="A496" i="4" s="1"/>
  <c r="C494" i="7" l="1"/>
  <c r="A495" i="7" s="1"/>
  <c r="B494" i="7"/>
  <c r="D494" i="7" s="1"/>
  <c r="A497" i="1"/>
  <c r="A497" i="4" s="1"/>
  <c r="AB498" i="1"/>
  <c r="C495" i="7" l="1"/>
  <c r="A496" i="7" s="1"/>
  <c r="B495" i="7"/>
  <c r="D495" i="7" s="1"/>
  <c r="A498" i="1"/>
  <c r="A498" i="4" s="1"/>
  <c r="AB499" i="1"/>
  <c r="C496" i="7" l="1"/>
  <c r="A497" i="7" s="1"/>
  <c r="B496" i="7"/>
  <c r="D496" i="7" s="1"/>
  <c r="AB500" i="1"/>
  <c r="A499" i="1"/>
  <c r="A499" i="4" s="1"/>
  <c r="C497" i="7" l="1"/>
  <c r="A498" i="7" s="1"/>
  <c r="B497" i="7"/>
  <c r="D497" i="7" s="1"/>
  <c r="A500" i="1"/>
  <c r="A500" i="4" s="1"/>
  <c r="AB501" i="1"/>
  <c r="C498" i="7" l="1"/>
  <c r="A499" i="7" s="1"/>
  <c r="B498" i="7"/>
  <c r="D498" i="7" s="1"/>
  <c r="A501" i="1"/>
  <c r="A501" i="4" s="1"/>
  <c r="AB502" i="1"/>
  <c r="C499" i="7" l="1"/>
  <c r="A500" i="7" s="1"/>
  <c r="B499" i="7"/>
  <c r="D499" i="7" s="1"/>
  <c r="AB503" i="1"/>
  <c r="A502" i="1"/>
  <c r="A502" i="4" s="1"/>
  <c r="C500" i="7" l="1"/>
  <c r="A501" i="7" s="1"/>
  <c r="B500" i="7"/>
  <c r="D500" i="7" s="1"/>
  <c r="AB504" i="1"/>
  <c r="A503" i="1"/>
  <c r="A503" i="4" s="1"/>
  <c r="B501" i="7" l="1"/>
  <c r="D501" i="7" s="1"/>
  <c r="C501" i="7"/>
  <c r="A502" i="7" s="1"/>
  <c r="A504" i="1"/>
  <c r="A504" i="4" s="1"/>
  <c r="AB505" i="1"/>
  <c r="C502" i="7" l="1"/>
  <c r="A503" i="7" s="1"/>
  <c r="B502" i="7"/>
  <c r="D502" i="7" s="1"/>
  <c r="A505" i="1"/>
  <c r="A505" i="4" s="1"/>
  <c r="AB506" i="1"/>
  <c r="C503" i="7" l="1"/>
  <c r="A504" i="7" s="1"/>
  <c r="B503" i="7"/>
  <c r="D503" i="7" s="1"/>
  <c r="A506" i="1"/>
  <c r="A506" i="4" s="1"/>
  <c r="AB507" i="1"/>
  <c r="C504" i="7" l="1"/>
  <c r="A505" i="7" s="1"/>
  <c r="B504" i="7"/>
  <c r="D504" i="7" s="1"/>
  <c r="A507" i="1"/>
  <c r="A507" i="4" s="1"/>
  <c r="AB508" i="1"/>
  <c r="C505" i="7" l="1"/>
  <c r="A506" i="7" s="1"/>
  <c r="B505" i="7"/>
  <c r="D505" i="7" s="1"/>
  <c r="AB509" i="1"/>
  <c r="A508" i="1"/>
  <c r="A508" i="4" s="1"/>
  <c r="C506" i="7" l="1"/>
  <c r="A507" i="7" s="1"/>
  <c r="B506" i="7"/>
  <c r="D506" i="7" s="1"/>
  <c r="AB510" i="1"/>
  <c r="A509" i="1"/>
  <c r="A509" i="4" s="1"/>
  <c r="C507" i="7" l="1"/>
  <c r="A508" i="7" s="1"/>
  <c r="B507" i="7"/>
  <c r="D507" i="7" s="1"/>
  <c r="AB511" i="1"/>
  <c r="A510" i="1"/>
  <c r="A510" i="4" s="1"/>
  <c r="C508" i="7" l="1"/>
  <c r="A509" i="7" s="1"/>
  <c r="B508" i="7"/>
  <c r="D508" i="7" s="1"/>
  <c r="AB512" i="1"/>
  <c r="A511" i="1"/>
  <c r="A511" i="4" s="1"/>
  <c r="C509" i="7" l="1"/>
  <c r="A510" i="7" s="1"/>
  <c r="B509" i="7"/>
  <c r="D509" i="7" s="1"/>
  <c r="A512" i="1"/>
  <c r="A512" i="4" s="1"/>
  <c r="AB513" i="1"/>
  <c r="C510" i="7" l="1"/>
  <c r="A511" i="7" s="1"/>
  <c r="B510" i="7"/>
  <c r="D510" i="7" s="1"/>
  <c r="A513" i="1"/>
  <c r="A513" i="4" s="1"/>
  <c r="AB514" i="1"/>
  <c r="C511" i="7" l="1"/>
  <c r="A512" i="7" s="1"/>
  <c r="B511" i="7"/>
  <c r="D511" i="7" s="1"/>
  <c r="AB515" i="1"/>
  <c r="A514" i="1"/>
  <c r="A514" i="4" s="1"/>
  <c r="C512" i="7" l="1"/>
  <c r="A513" i="7" s="1"/>
  <c r="B512" i="7"/>
  <c r="D512" i="7" s="1"/>
  <c r="AB516" i="1"/>
  <c r="A515" i="1"/>
  <c r="A515" i="4" s="1"/>
  <c r="C513" i="7" l="1"/>
  <c r="A514" i="7" s="1"/>
  <c r="B513" i="7"/>
  <c r="D513" i="7" s="1"/>
  <c r="AB517" i="1"/>
  <c r="A516" i="1"/>
  <c r="A516" i="4" s="1"/>
  <c r="C514" i="7" l="1"/>
  <c r="A515" i="7" s="1"/>
  <c r="B514" i="7"/>
  <c r="D514" i="7" s="1"/>
  <c r="AB518" i="1"/>
  <c r="A517" i="1"/>
  <c r="A517" i="4" s="1"/>
  <c r="C515" i="7" l="1"/>
  <c r="A516" i="7" s="1"/>
  <c r="B515" i="7"/>
  <c r="D515" i="7" s="1"/>
  <c r="A518" i="1"/>
  <c r="A518" i="4" s="1"/>
  <c r="AB519" i="1"/>
  <c r="C516" i="7" l="1"/>
  <c r="A517" i="7" s="1"/>
  <c r="B516" i="7"/>
  <c r="D516" i="7" s="1"/>
  <c r="A519" i="1"/>
  <c r="A519" i="4" s="1"/>
  <c r="AB520" i="1"/>
  <c r="C517" i="7" l="1"/>
  <c r="A518" i="7" s="1"/>
  <c r="B517" i="7"/>
  <c r="D517" i="7" s="1"/>
  <c r="A520" i="1"/>
  <c r="A520" i="4" s="1"/>
  <c r="AB521" i="1"/>
  <c r="C518" i="7" l="1"/>
  <c r="A519" i="7" s="1"/>
  <c r="B518" i="7"/>
  <c r="D518" i="7" s="1"/>
  <c r="AB522" i="1"/>
  <c r="A521" i="1"/>
  <c r="A521" i="4" s="1"/>
  <c r="B519" i="7" l="1"/>
  <c r="D519" i="7" s="1"/>
  <c r="C519" i="7"/>
  <c r="A520" i="7" s="1"/>
  <c r="AB523" i="1"/>
  <c r="A522" i="1"/>
  <c r="A522" i="4" s="1"/>
  <c r="C520" i="7" l="1"/>
  <c r="A521" i="7" s="1"/>
  <c r="B520" i="7"/>
  <c r="D520" i="7" s="1"/>
  <c r="AB524" i="1"/>
  <c r="A523" i="1"/>
  <c r="A523" i="4" s="1"/>
  <c r="C521" i="7" l="1"/>
  <c r="A522" i="7" s="1"/>
  <c r="B521" i="7"/>
  <c r="D521" i="7" s="1"/>
  <c r="A524" i="1"/>
  <c r="A524" i="4" s="1"/>
  <c r="AB525" i="1"/>
  <c r="C522" i="7" l="1"/>
  <c r="A523" i="7" s="1"/>
  <c r="B522" i="7"/>
  <c r="D522" i="7" s="1"/>
  <c r="A525" i="1"/>
  <c r="A525" i="4" s="1"/>
  <c r="C523" i="7" l="1"/>
  <c r="A524" i="7" s="1"/>
  <c r="B523" i="7"/>
  <c r="D523" i="7" s="1"/>
  <c r="AB526" i="1"/>
  <c r="A526" i="1"/>
  <c r="A526" i="4" s="1"/>
  <c r="C524" i="7" l="1"/>
  <c r="A525" i="7" s="1"/>
  <c r="B524" i="7"/>
  <c r="D524" i="7" s="1"/>
  <c r="AB527" i="1"/>
  <c r="A527" i="1"/>
  <c r="A527" i="4" s="1"/>
  <c r="C525" i="7" l="1"/>
  <c r="A526" i="7" s="1"/>
  <c r="B525" i="7"/>
  <c r="D525" i="7" s="1"/>
  <c r="AB528" i="1"/>
  <c r="E528" i="1"/>
  <c r="A528" i="1"/>
  <c r="C526" i="7" l="1"/>
  <c r="A527" i="7" s="1"/>
  <c r="B526" i="7"/>
  <c r="D526" i="7" s="1"/>
  <c r="AB529" i="1"/>
  <c r="E529" i="1"/>
  <c r="A529" i="1"/>
  <c r="C527" i="7" l="1"/>
  <c r="A528" i="7" s="1"/>
  <c r="B527" i="7"/>
  <c r="D527" i="7" s="1"/>
  <c r="AB530" i="1"/>
  <c r="E530" i="1"/>
  <c r="A530" i="1"/>
  <c r="P528" i="1"/>
  <c r="C528" i="7" l="1"/>
  <c r="A529" i="7" s="1"/>
  <c r="B528" i="7"/>
  <c r="D528" i="7" s="1"/>
  <c r="AB531" i="1"/>
  <c r="E531" i="1"/>
  <c r="AC528" i="1"/>
  <c r="T528" i="1"/>
  <c r="F528" i="1"/>
  <c r="A528" i="4" s="1"/>
  <c r="A531" i="1"/>
  <c r="P529" i="1"/>
  <c r="C529" i="7" l="1"/>
  <c r="A530" i="7" s="1"/>
  <c r="B529" i="7"/>
  <c r="D529" i="7" s="1"/>
  <c r="AB532" i="1"/>
  <c r="E532" i="1"/>
  <c r="S528" i="1"/>
  <c r="AC529" i="1"/>
  <c r="T529" i="1"/>
  <c r="F529" i="1"/>
  <c r="A529" i="4" s="1"/>
  <c r="A532" i="1"/>
  <c r="P530" i="1"/>
  <c r="C530" i="7" l="1"/>
  <c r="A531" i="7" s="1"/>
  <c r="B530" i="7"/>
  <c r="D530" i="7" s="1"/>
  <c r="AB533" i="1"/>
  <c r="E533" i="1"/>
  <c r="S529" i="1"/>
  <c r="AC530" i="1"/>
  <c r="T530" i="1"/>
  <c r="F530" i="1"/>
  <c r="A530" i="4" s="1"/>
  <c r="A533" i="1"/>
  <c r="P531" i="1"/>
  <c r="B531" i="7" l="1"/>
  <c r="D531" i="7" s="1"/>
  <c r="C531" i="7"/>
  <c r="A532" i="7" s="1"/>
  <c r="AB534" i="1"/>
  <c r="E534" i="1"/>
  <c r="S530" i="1"/>
  <c r="AC531" i="1"/>
  <c r="T531" i="1"/>
  <c r="F531" i="1"/>
  <c r="A531" i="4" s="1"/>
  <c r="A534" i="1"/>
  <c r="P532" i="1"/>
  <c r="B532" i="7" l="1"/>
  <c r="D532" i="7" s="1"/>
  <c r="C532" i="7"/>
  <c r="A533" i="7" s="1"/>
  <c r="AB535" i="1"/>
  <c r="E535" i="1"/>
  <c r="S531" i="1"/>
  <c r="AC532" i="1"/>
  <c r="T532" i="1"/>
  <c r="F532" i="1"/>
  <c r="A532" i="4" s="1"/>
  <c r="A535" i="1"/>
  <c r="P533" i="1"/>
  <c r="C533" i="7" l="1"/>
  <c r="A534" i="7" s="1"/>
  <c r="B533" i="7"/>
  <c r="D533" i="7" s="1"/>
  <c r="AB536" i="1"/>
  <c r="E536" i="1"/>
  <c r="S532" i="1"/>
  <c r="AC533" i="1"/>
  <c r="T533" i="1"/>
  <c r="F533" i="1"/>
  <c r="A533" i="4" s="1"/>
  <c r="A536" i="1"/>
  <c r="P534" i="1"/>
  <c r="C534" i="7" l="1"/>
  <c r="A535" i="7" s="1"/>
  <c r="B534" i="7"/>
  <c r="D534" i="7" s="1"/>
  <c r="AB537" i="1"/>
  <c r="E537" i="1"/>
  <c r="S533" i="1"/>
  <c r="AC534" i="1"/>
  <c r="T534" i="1"/>
  <c r="F534" i="1"/>
  <c r="A534" i="4" s="1"/>
  <c r="A537" i="1"/>
  <c r="P535" i="1"/>
  <c r="B535" i="7" l="1"/>
  <c r="D535" i="7" s="1"/>
  <c r="C535" i="7"/>
  <c r="A536" i="7" s="1"/>
  <c r="AB538" i="1"/>
  <c r="E538" i="1"/>
  <c r="S534" i="1"/>
  <c r="AC535" i="1"/>
  <c r="T535" i="1"/>
  <c r="A538" i="1"/>
  <c r="F535" i="1"/>
  <c r="A535" i="4" s="1"/>
  <c r="P536" i="1"/>
  <c r="C536" i="7" l="1"/>
  <c r="A537" i="7" s="1"/>
  <c r="B536" i="7"/>
  <c r="D536" i="7" s="1"/>
  <c r="AB539" i="1"/>
  <c r="E539" i="1"/>
  <c r="S535" i="1"/>
  <c r="AC536" i="1"/>
  <c r="T536" i="1"/>
  <c r="F536" i="1"/>
  <c r="A536" i="4" s="1"/>
  <c r="A539" i="1"/>
  <c r="P537" i="1"/>
  <c r="C537" i="7" l="1"/>
  <c r="A538" i="7" s="1"/>
  <c r="B537" i="7"/>
  <c r="D537" i="7" s="1"/>
  <c r="AB540" i="1"/>
  <c r="E540" i="1"/>
  <c r="S536" i="1"/>
  <c r="AC537" i="1"/>
  <c r="T537" i="1"/>
  <c r="F537" i="1"/>
  <c r="A537" i="4" s="1"/>
  <c r="A540" i="1"/>
  <c r="P538" i="1"/>
  <c r="C538" i="7" l="1"/>
  <c r="A539" i="7" s="1"/>
  <c r="B538" i="7"/>
  <c r="D538" i="7" s="1"/>
  <c r="AB541" i="1"/>
  <c r="E541" i="1"/>
  <c r="S537" i="1"/>
  <c r="AC538" i="1"/>
  <c r="T538" i="1"/>
  <c r="F538" i="1"/>
  <c r="A538" i="4" s="1"/>
  <c r="A541" i="1"/>
  <c r="P539" i="1"/>
  <c r="B539" i="7" l="1"/>
  <c r="D539" i="7" s="1"/>
  <c r="C539" i="7"/>
  <c r="A540" i="7" s="1"/>
  <c r="AB542" i="1"/>
  <c r="E542" i="1"/>
  <c r="S538" i="1"/>
  <c r="AC539" i="1"/>
  <c r="T539" i="1"/>
  <c r="F539" i="1"/>
  <c r="A539" i="4" s="1"/>
  <c r="A542" i="1"/>
  <c r="P540" i="1"/>
  <c r="B540" i="7" l="1"/>
  <c r="D540" i="7" s="1"/>
  <c r="C540" i="7"/>
  <c r="A541" i="7" s="1"/>
  <c r="AB543" i="1"/>
  <c r="E543" i="1"/>
  <c r="S539" i="1"/>
  <c r="AC540" i="1"/>
  <c r="T540" i="1"/>
  <c r="F540" i="1"/>
  <c r="A540" i="4" s="1"/>
  <c r="A543" i="1"/>
  <c r="P541" i="1"/>
  <c r="B541" i="7" l="1"/>
  <c r="D541" i="7" s="1"/>
  <c r="C541" i="7"/>
  <c r="A542" i="7" s="1"/>
  <c r="AB544" i="1"/>
  <c r="E544" i="1"/>
  <c r="S540" i="1"/>
  <c r="AC541" i="1"/>
  <c r="T541" i="1"/>
  <c r="F541" i="1"/>
  <c r="A541" i="4" s="1"/>
  <c r="A544" i="1"/>
  <c r="P542" i="1"/>
  <c r="C542" i="7" l="1"/>
  <c r="A543" i="7" s="1"/>
  <c r="B542" i="7"/>
  <c r="D542" i="7" s="1"/>
  <c r="AB545" i="1"/>
  <c r="E545" i="1"/>
  <c r="S541" i="1"/>
  <c r="AC542" i="1"/>
  <c r="T542" i="1"/>
  <c r="F542" i="1"/>
  <c r="A542" i="4" s="1"/>
  <c r="A545" i="1"/>
  <c r="P543" i="1"/>
  <c r="C543" i="7" l="1"/>
  <c r="A544" i="7" s="1"/>
  <c r="B543" i="7"/>
  <c r="D543" i="7" s="1"/>
  <c r="AB546" i="1"/>
  <c r="E546" i="1"/>
  <c r="S542" i="1"/>
  <c r="AC543" i="1"/>
  <c r="T543" i="1"/>
  <c r="F543" i="1"/>
  <c r="A543" i="4" s="1"/>
  <c r="A546" i="1"/>
  <c r="P544" i="1"/>
  <c r="C544" i="7" l="1"/>
  <c r="A545" i="7" s="1"/>
  <c r="B544" i="7"/>
  <c r="D544" i="7" s="1"/>
  <c r="AB547" i="1"/>
  <c r="E547" i="1"/>
  <c r="S543" i="1"/>
  <c r="AC544" i="1"/>
  <c r="T544" i="1"/>
  <c r="F544" i="1"/>
  <c r="A544" i="4" s="1"/>
  <c r="A547" i="1"/>
  <c r="P545" i="1"/>
  <c r="C545" i="7" l="1"/>
  <c r="A546" i="7" s="1"/>
  <c r="B545" i="7"/>
  <c r="D545" i="7" s="1"/>
  <c r="S544" i="1"/>
  <c r="AC545" i="1"/>
  <c r="T545" i="1"/>
  <c r="F545" i="1"/>
  <c r="A545" i="4" s="1"/>
  <c r="A548" i="1"/>
  <c r="A548" i="4" s="1"/>
  <c r="P546" i="1"/>
  <c r="C546" i="7" l="1"/>
  <c r="A547" i="7" s="1"/>
  <c r="B546" i="7"/>
  <c r="D546" i="7" s="1"/>
  <c r="S545" i="1"/>
  <c r="AC546" i="1"/>
  <c r="T546" i="1"/>
  <c r="F546" i="1"/>
  <c r="A546" i="4" s="1"/>
  <c r="A549" i="1"/>
  <c r="A549" i="4" s="1"/>
  <c r="P547" i="1"/>
  <c r="C547" i="7" l="1"/>
  <c r="A548" i="7" s="1"/>
  <c r="B547" i="7"/>
  <c r="D547" i="7" s="1"/>
  <c r="S546" i="1"/>
  <c r="AC547" i="1"/>
  <c r="T547" i="1"/>
  <c r="AB551" i="1"/>
  <c r="A550" i="1"/>
  <c r="A550" i="4" s="1"/>
  <c r="F547" i="1"/>
  <c r="A547" i="4" s="1"/>
  <c r="AB548" i="1"/>
  <c r="C548" i="7" l="1"/>
  <c r="A549" i="7" s="1"/>
  <c r="B548" i="7"/>
  <c r="D548" i="7" s="1"/>
  <c r="S547" i="1"/>
  <c r="I166" i="9"/>
  <c r="AB552" i="1"/>
  <c r="A551" i="1"/>
  <c r="A551" i="4" s="1"/>
  <c r="AB549" i="1"/>
  <c r="B549" i="7" l="1"/>
  <c r="D549" i="7" s="1"/>
  <c r="C549" i="7"/>
  <c r="A550" i="7" s="1"/>
  <c r="I167" i="9"/>
  <c r="X166" i="9"/>
  <c r="Q166" i="9"/>
  <c r="K166" i="9" s="1"/>
  <c r="W166" i="9"/>
  <c r="M166" i="9"/>
  <c r="AB553" i="1"/>
  <c r="A552" i="1"/>
  <c r="A552" i="4" s="1"/>
  <c r="AB550" i="1"/>
  <c r="B550" i="7" l="1"/>
  <c r="D550" i="7" s="1"/>
  <c r="C550" i="7"/>
  <c r="A551" i="7" s="1"/>
  <c r="Q167" i="9"/>
  <c r="K167" i="9" s="1"/>
  <c r="M167" i="9"/>
  <c r="X167" i="9"/>
  <c r="W167" i="9"/>
  <c r="I168" i="9"/>
  <c r="AB554" i="1"/>
  <c r="A553" i="1"/>
  <c r="A553" i="4" s="1"/>
  <c r="C551" i="7" l="1"/>
  <c r="A552" i="7" s="1"/>
  <c r="B551" i="7"/>
  <c r="D551" i="7" s="1"/>
  <c r="X168" i="9"/>
  <c r="Q168" i="9"/>
  <c r="K168" i="9" s="1"/>
  <c r="M168" i="9"/>
  <c r="W168" i="9"/>
  <c r="I169" i="9"/>
  <c r="A554" i="1"/>
  <c r="A554" i="4" s="1"/>
  <c r="AB555" i="1"/>
  <c r="C552" i="7" l="1"/>
  <c r="A553" i="7" s="1"/>
  <c r="B552" i="7"/>
  <c r="D552" i="7" s="1"/>
  <c r="W169" i="9"/>
  <c r="M169" i="9"/>
  <c r="Q169" i="9"/>
  <c r="K169" i="9" s="1"/>
  <c r="X169" i="9"/>
  <c r="I170" i="9"/>
  <c r="A555" i="1"/>
  <c r="A555" i="4" s="1"/>
  <c r="AB556" i="1"/>
  <c r="C553" i="7" l="1"/>
  <c r="A554" i="7" s="1"/>
  <c r="B553" i="7"/>
  <c r="D553" i="7" s="1"/>
  <c r="M170" i="9"/>
  <c r="Q170" i="9"/>
  <c r="K170" i="9" s="1"/>
  <c r="W170" i="9"/>
  <c r="X170" i="9"/>
  <c r="I171" i="9"/>
  <c r="A556" i="1"/>
  <c r="A556" i="4" s="1"/>
  <c r="AB557" i="1"/>
  <c r="C554" i="7" l="1"/>
  <c r="A555" i="7" s="1"/>
  <c r="B554" i="7"/>
  <c r="D554" i="7" s="1"/>
  <c r="W171" i="9"/>
  <c r="Q171" i="9"/>
  <c r="K171" i="9" s="1"/>
  <c r="X171" i="9"/>
  <c r="M171" i="9"/>
  <c r="I172" i="9"/>
  <c r="AB558" i="1"/>
  <c r="A557" i="1"/>
  <c r="A557" i="4" s="1"/>
  <c r="C555" i="7" l="1"/>
  <c r="A556" i="7" s="1"/>
  <c r="B555" i="7"/>
  <c r="D555" i="7" s="1"/>
  <c r="W172" i="9"/>
  <c r="M172" i="9"/>
  <c r="Q172" i="9"/>
  <c r="K172" i="9" s="1"/>
  <c r="X172" i="9"/>
  <c r="I173" i="9"/>
  <c r="AB559" i="1"/>
  <c r="A558" i="1"/>
  <c r="A558" i="4" s="1"/>
  <c r="C556" i="7" l="1"/>
  <c r="A557" i="7" s="1"/>
  <c r="B556" i="7"/>
  <c r="D556" i="7" s="1"/>
  <c r="X173" i="9"/>
  <c r="W173" i="9"/>
  <c r="Q173" i="9"/>
  <c r="K173" i="9" s="1"/>
  <c r="M173" i="9"/>
  <c r="I174" i="9"/>
  <c r="AB560" i="1"/>
  <c r="A559" i="1"/>
  <c r="A559" i="4" s="1"/>
  <c r="C557" i="7" l="1"/>
  <c r="A558" i="7" s="1"/>
  <c r="B557" i="7"/>
  <c r="D557" i="7" s="1"/>
  <c r="X174" i="9"/>
  <c r="W174" i="9"/>
  <c r="M174" i="9"/>
  <c r="Q174" i="9"/>
  <c r="K174" i="9" s="1"/>
  <c r="I175" i="9"/>
  <c r="A560" i="1"/>
  <c r="A560" i="4" s="1"/>
  <c r="AB561" i="1"/>
  <c r="C558" i="7" l="1"/>
  <c r="A559" i="7" s="1"/>
  <c r="B558" i="7"/>
  <c r="D558" i="7" s="1"/>
  <c r="Q175" i="9"/>
  <c r="K175" i="9" s="1"/>
  <c r="X175" i="9"/>
  <c r="M175" i="9"/>
  <c r="W175" i="9"/>
  <c r="I176" i="9"/>
  <c r="A561" i="1"/>
  <c r="A561" i="4" s="1"/>
  <c r="AB562" i="1"/>
  <c r="C559" i="7" l="1"/>
  <c r="A560" i="7" s="1"/>
  <c r="B559" i="7"/>
  <c r="D559" i="7" s="1"/>
  <c r="M176" i="9"/>
  <c r="W176" i="9"/>
  <c r="X176" i="9"/>
  <c r="Q176" i="9"/>
  <c r="K176" i="9" s="1"/>
  <c r="I177" i="9"/>
  <c r="A562" i="1"/>
  <c r="A562" i="4" s="1"/>
  <c r="C560" i="7" l="1"/>
  <c r="A561" i="7" s="1"/>
  <c r="B560" i="7"/>
  <c r="D560" i="7" s="1"/>
  <c r="X177" i="9"/>
  <c r="Q177" i="9"/>
  <c r="K177" i="9" s="1"/>
  <c r="W177" i="9"/>
  <c r="M177" i="9"/>
  <c r="AB563" i="1"/>
  <c r="A563" i="1"/>
  <c r="A563" i="4" s="1"/>
  <c r="B561" i="7" l="1"/>
  <c r="D561" i="7" s="1"/>
  <c r="C561" i="7"/>
  <c r="A562" i="7" s="1"/>
  <c r="I178" i="9"/>
  <c r="AB564" i="1"/>
  <c r="C562" i="7" l="1"/>
  <c r="A563" i="7" s="1"/>
  <c r="B562" i="7"/>
  <c r="D562" i="7" s="1"/>
  <c r="Q178" i="9"/>
  <c r="K178" i="9" s="1"/>
  <c r="W178" i="9"/>
  <c r="M178" i="9"/>
  <c r="X178" i="9"/>
  <c r="AB565" i="1"/>
  <c r="C563" i="7" l="1"/>
  <c r="A564" i="7" s="1"/>
  <c r="B563" i="7"/>
  <c r="D563" i="7" s="1"/>
  <c r="AB566" i="1"/>
  <c r="C564" i="7" l="1"/>
  <c r="A565" i="7" s="1"/>
  <c r="B564" i="7"/>
  <c r="D564" i="7" s="1"/>
  <c r="AB567" i="1"/>
  <c r="C565" i="7" l="1"/>
  <c r="A566" i="7" s="1"/>
  <c r="B565" i="7"/>
  <c r="D565" i="7" s="1"/>
  <c r="AB568" i="1"/>
  <c r="C566" i="7" l="1"/>
  <c r="A567" i="7" s="1"/>
  <c r="B566" i="7"/>
  <c r="D566" i="7" s="1"/>
  <c r="AB569" i="1"/>
  <c r="C567" i="7" l="1"/>
  <c r="A568" i="7" s="1"/>
  <c r="B567" i="7"/>
  <c r="D567" i="7" s="1"/>
  <c r="AB570" i="1"/>
  <c r="A564" i="1"/>
  <c r="A564" i="4" s="1"/>
  <c r="C568" i="7" l="1"/>
  <c r="A569" i="7" s="1"/>
  <c r="B568" i="7"/>
  <c r="D568" i="7" s="1"/>
  <c r="AB571" i="1"/>
  <c r="A565" i="1"/>
  <c r="A565" i="4" s="1"/>
  <c r="C569" i="7" l="1"/>
  <c r="A570" i="7" s="1"/>
  <c r="B569" i="7"/>
  <c r="D569" i="7" s="1"/>
  <c r="AB572" i="1"/>
  <c r="A566" i="1"/>
  <c r="A566" i="4" s="1"/>
  <c r="C570" i="7" l="1"/>
  <c r="A571" i="7" s="1"/>
  <c r="B570" i="7"/>
  <c r="D570" i="7" s="1"/>
  <c r="AB573" i="1"/>
  <c r="A567" i="1"/>
  <c r="A567" i="4" s="1"/>
  <c r="C571" i="7" l="1"/>
  <c r="A572" i="7" s="1"/>
  <c r="B571" i="7"/>
  <c r="D571" i="7" s="1"/>
  <c r="AB574" i="1"/>
  <c r="A568" i="1"/>
  <c r="A568" i="4" s="1"/>
  <c r="C572" i="7" l="1"/>
  <c r="A573" i="7" s="1"/>
  <c r="B572" i="7"/>
  <c r="D572" i="7" s="1"/>
  <c r="AB575" i="1"/>
  <c r="A569" i="1"/>
  <c r="A569" i="4" s="1"/>
  <c r="C573" i="7" l="1"/>
  <c r="A574" i="7" s="1"/>
  <c r="B573" i="7"/>
  <c r="D573" i="7" s="1"/>
  <c r="AB576" i="1"/>
  <c r="A570" i="1"/>
  <c r="A570" i="4" s="1"/>
  <c r="C574" i="7" l="1"/>
  <c r="A575" i="7" s="1"/>
  <c r="B574" i="7"/>
  <c r="D574" i="7" s="1"/>
  <c r="AB577" i="1"/>
  <c r="A571" i="1"/>
  <c r="A571" i="4" s="1"/>
  <c r="C575" i="7" l="1"/>
  <c r="A576" i="7" s="1"/>
  <c r="B575" i="7"/>
  <c r="D575" i="7" s="1"/>
  <c r="AB578" i="1"/>
  <c r="A572" i="1"/>
  <c r="A572" i="4" s="1"/>
  <c r="B576" i="7" l="1"/>
  <c r="D576" i="7" s="1"/>
  <c r="C576" i="7"/>
  <c r="A577" i="7" s="1"/>
  <c r="AB579" i="1"/>
  <c r="A573" i="1"/>
  <c r="A573" i="4" s="1"/>
  <c r="B577" i="7" l="1"/>
  <c r="D577" i="7" s="1"/>
  <c r="C577" i="7"/>
  <c r="A578" i="7" s="1"/>
  <c r="AB580" i="1"/>
  <c r="A574" i="1"/>
  <c r="A574" i="4" s="1"/>
  <c r="C578" i="7" l="1"/>
  <c r="A579" i="7" s="1"/>
  <c r="B578" i="7"/>
  <c r="D578" i="7" s="1"/>
  <c r="AB581" i="1"/>
  <c r="A575" i="1"/>
  <c r="A575" i="4" s="1"/>
  <c r="C579" i="7" l="1"/>
  <c r="A580" i="7" s="1"/>
  <c r="B579" i="7"/>
  <c r="D579" i="7" s="1"/>
  <c r="AB582" i="1"/>
  <c r="A576" i="1"/>
  <c r="A576" i="4" s="1"/>
  <c r="C580" i="7" l="1"/>
  <c r="A581" i="7" s="1"/>
  <c r="B580" i="7"/>
  <c r="D580" i="7" s="1"/>
  <c r="AB583" i="1"/>
  <c r="A577" i="1"/>
  <c r="A577" i="4" s="1"/>
  <c r="C581" i="7" l="1"/>
  <c r="A582" i="7" s="1"/>
  <c r="B581" i="7"/>
  <c r="D581" i="7" s="1"/>
  <c r="AB584" i="1"/>
  <c r="A578" i="1"/>
  <c r="A578" i="4" s="1"/>
  <c r="C582" i="7" l="1"/>
  <c r="A583" i="7" s="1"/>
  <c r="B582" i="7"/>
  <c r="D582" i="7" s="1"/>
  <c r="AB585" i="1"/>
  <c r="A579" i="1"/>
  <c r="A579" i="4" s="1"/>
  <c r="C583" i="7" l="1"/>
  <c r="A584" i="7" s="1"/>
  <c r="B583" i="7"/>
  <c r="D583" i="7" s="1"/>
  <c r="AB586" i="1"/>
  <c r="A580" i="1"/>
  <c r="A580" i="4" s="1"/>
  <c r="C584" i="7" l="1"/>
  <c r="A585" i="7" s="1"/>
  <c r="B584" i="7"/>
  <c r="D584" i="7" s="1"/>
  <c r="AB587" i="1"/>
  <c r="A581" i="1"/>
  <c r="A581" i="4" s="1"/>
  <c r="C585" i="7" l="1"/>
  <c r="A586" i="7" s="1"/>
  <c r="B585" i="7"/>
  <c r="D585" i="7" s="1"/>
  <c r="AB588" i="1"/>
  <c r="A582" i="1"/>
  <c r="A582" i="4" s="1"/>
  <c r="C586" i="7" l="1"/>
  <c r="A587" i="7" s="1"/>
  <c r="B586" i="7"/>
  <c r="D586" i="7" s="1"/>
  <c r="AB589" i="1"/>
  <c r="A583" i="1"/>
  <c r="A583" i="4" s="1"/>
  <c r="C587" i="7" l="1"/>
  <c r="A588" i="7" s="1"/>
  <c r="B587" i="7"/>
  <c r="D587" i="7" s="1"/>
  <c r="AB590" i="1"/>
  <c r="A584" i="1"/>
  <c r="A584" i="4" s="1"/>
  <c r="C588" i="7" l="1"/>
  <c r="A589" i="7" s="1"/>
  <c r="B588" i="7"/>
  <c r="D588" i="7" s="1"/>
  <c r="AB591" i="1"/>
  <c r="A585" i="1"/>
  <c r="A585" i="4" s="1"/>
  <c r="C589" i="7" l="1"/>
  <c r="A590" i="7" s="1"/>
  <c r="B589" i="7"/>
  <c r="D589" i="7" s="1"/>
  <c r="AB592" i="1"/>
  <c r="A586" i="1"/>
  <c r="A586" i="4" s="1"/>
  <c r="C590" i="7" l="1"/>
  <c r="A591" i="7" s="1"/>
  <c r="B590" i="7"/>
  <c r="D590" i="7" s="1"/>
  <c r="AB593" i="1"/>
  <c r="A587" i="1"/>
  <c r="A587" i="4" s="1"/>
  <c r="B591" i="7" l="1"/>
  <c r="D591" i="7" s="1"/>
  <c r="C591" i="7"/>
  <c r="A592" i="7" s="1"/>
  <c r="AB594" i="1"/>
  <c r="A588" i="1"/>
  <c r="A588" i="4" s="1"/>
  <c r="C592" i="7" l="1"/>
  <c r="A593" i="7" s="1"/>
  <c r="B592" i="7"/>
  <c r="D592" i="7" s="1"/>
  <c r="AB595" i="1"/>
  <c r="A589" i="1"/>
  <c r="A589" i="4" s="1"/>
  <c r="C593" i="7" l="1"/>
  <c r="A594" i="7" s="1"/>
  <c r="B593" i="7"/>
  <c r="D593" i="7" s="1"/>
  <c r="AB596" i="1"/>
  <c r="A590" i="1"/>
  <c r="A590" i="4" s="1"/>
  <c r="C594" i="7" l="1"/>
  <c r="A595" i="7" s="1"/>
  <c r="B594" i="7"/>
  <c r="D594" i="7" s="1"/>
  <c r="AB597" i="1"/>
  <c r="A591" i="1"/>
  <c r="A591" i="4" s="1"/>
  <c r="C595" i="7" l="1"/>
  <c r="A596" i="7" s="1"/>
  <c r="B595" i="7"/>
  <c r="D595" i="7" s="1"/>
  <c r="AB598" i="1"/>
  <c r="A592" i="1"/>
  <c r="A592" i="4" s="1"/>
  <c r="C596" i="7" l="1"/>
  <c r="A597" i="7" s="1"/>
  <c r="B596" i="7"/>
  <c r="D596" i="7" s="1"/>
  <c r="AB599" i="1"/>
  <c r="A593" i="1"/>
  <c r="A593" i="4" s="1"/>
  <c r="C597" i="7" l="1"/>
  <c r="A598" i="7" s="1"/>
  <c r="B597" i="7"/>
  <c r="D597" i="7" s="1"/>
  <c r="AB600" i="1"/>
  <c r="A594" i="1"/>
  <c r="A594" i="4" s="1"/>
  <c r="C598" i="7" l="1"/>
  <c r="A599" i="7" s="1"/>
  <c r="B598" i="7"/>
  <c r="D598" i="7" s="1"/>
  <c r="AB601" i="1"/>
  <c r="A595" i="1"/>
  <c r="A595" i="4" s="1"/>
  <c r="C599" i="7" l="1"/>
  <c r="A600" i="7" s="1"/>
  <c r="B599" i="7"/>
  <c r="D599" i="7" s="1"/>
  <c r="AB602" i="1"/>
  <c r="A596" i="1"/>
  <c r="A596" i="4" s="1"/>
  <c r="C600" i="7" l="1"/>
  <c r="A601" i="7" s="1"/>
  <c r="B600" i="7"/>
  <c r="D600" i="7" s="1"/>
  <c r="AB603" i="1"/>
  <c r="A597" i="1"/>
  <c r="A597" i="4" s="1"/>
  <c r="C601" i="7" l="1"/>
  <c r="A602" i="7" s="1"/>
  <c r="B601" i="7"/>
  <c r="D601" i="7" s="1"/>
  <c r="AB604" i="1"/>
  <c r="A598" i="1"/>
  <c r="A598" i="4" s="1"/>
  <c r="C602" i="7" l="1"/>
  <c r="A603" i="7" s="1"/>
  <c r="B602" i="7"/>
  <c r="D602" i="7" s="1"/>
  <c r="AB605" i="1"/>
  <c r="A599" i="1"/>
  <c r="A599" i="4" s="1"/>
  <c r="B603" i="7" l="1"/>
  <c r="D603" i="7" s="1"/>
  <c r="C603" i="7"/>
  <c r="A604" i="7" s="1"/>
  <c r="AB606" i="1"/>
  <c r="A600" i="1"/>
  <c r="A600" i="4" s="1"/>
  <c r="C604" i="7" l="1"/>
  <c r="A605" i="7" s="1"/>
  <c r="B604" i="7"/>
  <c r="D604" i="7" s="1"/>
  <c r="AB607" i="1"/>
  <c r="A601" i="1"/>
  <c r="A601" i="4" s="1"/>
  <c r="C605" i="7" l="1"/>
  <c r="A606" i="7" s="1"/>
  <c r="B605" i="7"/>
  <c r="D605" i="7" s="1"/>
  <c r="AB608" i="1"/>
  <c r="A602" i="1"/>
  <c r="A602" i="4" s="1"/>
  <c r="C606" i="7" l="1"/>
  <c r="A607" i="7" s="1"/>
  <c r="B606" i="7"/>
  <c r="D606" i="7" s="1"/>
  <c r="AB609" i="1"/>
  <c r="A603" i="1"/>
  <c r="A603" i="4" s="1"/>
  <c r="C607" i="7" l="1"/>
  <c r="A608" i="7" s="1"/>
  <c r="B607" i="7"/>
  <c r="D607" i="7" s="1"/>
  <c r="AB610" i="1"/>
  <c r="A604" i="1"/>
  <c r="A604" i="4" s="1"/>
  <c r="C608" i="7" l="1"/>
  <c r="A609" i="7" s="1"/>
  <c r="B608" i="7"/>
  <c r="D608" i="7" s="1"/>
  <c r="AB611" i="1"/>
  <c r="A605" i="1"/>
  <c r="A605" i="4" s="1"/>
  <c r="C609" i="7" l="1"/>
  <c r="A610" i="7" s="1"/>
  <c r="B609" i="7"/>
  <c r="D609" i="7" s="1"/>
  <c r="AB612" i="1"/>
  <c r="A606" i="1"/>
  <c r="A606" i="4" s="1"/>
  <c r="C610" i="7" l="1"/>
  <c r="A611" i="7" s="1"/>
  <c r="B610" i="7"/>
  <c r="D610" i="7" s="1"/>
  <c r="AB613" i="1"/>
  <c r="A607" i="1"/>
  <c r="A607" i="4" s="1"/>
  <c r="C611" i="7" l="1"/>
  <c r="A612" i="7" s="1"/>
  <c r="B611" i="7"/>
  <c r="D611" i="7" s="1"/>
  <c r="AB614" i="1"/>
  <c r="A608" i="1"/>
  <c r="A608" i="4" s="1"/>
  <c r="C612" i="7" l="1"/>
  <c r="A613" i="7" s="1"/>
  <c r="B612" i="7"/>
  <c r="D612" i="7" s="1"/>
  <c r="AB615" i="1"/>
  <c r="A609" i="1"/>
  <c r="A609" i="4" s="1"/>
  <c r="C613" i="7" l="1"/>
  <c r="A614" i="7" s="1"/>
  <c r="B613" i="7"/>
  <c r="D613" i="7" s="1"/>
  <c r="AB616" i="1"/>
  <c r="A610" i="1"/>
  <c r="A610" i="4" s="1"/>
  <c r="C614" i="7" l="1"/>
  <c r="A615" i="7" s="1"/>
  <c r="B614" i="7"/>
  <c r="D614" i="7" s="1"/>
  <c r="AB617" i="1"/>
  <c r="A611" i="1"/>
  <c r="A611" i="4" s="1"/>
  <c r="B615" i="7" l="1"/>
  <c r="D615" i="7" s="1"/>
  <c r="C615" i="7"/>
  <c r="A616" i="7" s="1"/>
  <c r="AB618" i="1"/>
  <c r="A612" i="1"/>
  <c r="A612" i="4" s="1"/>
  <c r="C616" i="7" l="1"/>
  <c r="A617" i="7" s="1"/>
  <c r="B616" i="7"/>
  <c r="D616" i="7" s="1"/>
  <c r="AB619" i="1"/>
  <c r="A613" i="1"/>
  <c r="A613" i="4" s="1"/>
  <c r="C617" i="7" l="1"/>
  <c r="A618" i="7" s="1"/>
  <c r="B617" i="7"/>
  <c r="D617" i="7" s="1"/>
  <c r="AB620" i="1"/>
  <c r="A614" i="1"/>
  <c r="A614" i="4" s="1"/>
  <c r="C618" i="7" l="1"/>
  <c r="A619" i="7" s="1"/>
  <c r="B618" i="7"/>
  <c r="D618" i="7" s="1"/>
  <c r="AB621" i="1"/>
  <c r="A615" i="1"/>
  <c r="A615" i="4" s="1"/>
  <c r="C619" i="7" l="1"/>
  <c r="A620" i="7" s="1"/>
  <c r="B619" i="7"/>
  <c r="D619" i="7" s="1"/>
  <c r="AB622" i="1"/>
  <c r="A616" i="1"/>
  <c r="A616" i="4" s="1"/>
  <c r="C620" i="7" l="1"/>
  <c r="A621" i="7" s="1"/>
  <c r="B620" i="7"/>
  <c r="D620" i="7" s="1"/>
  <c r="AB623" i="1"/>
  <c r="A617" i="1"/>
  <c r="A617" i="4" s="1"/>
  <c r="C621" i="7" l="1"/>
  <c r="A622" i="7" s="1"/>
  <c r="B621" i="7"/>
  <c r="D621" i="7" s="1"/>
  <c r="AB624" i="1"/>
  <c r="A618" i="1"/>
  <c r="A618" i="4" s="1"/>
  <c r="C622" i="7" l="1"/>
  <c r="A623" i="7" s="1"/>
  <c r="B622" i="7"/>
  <c r="D622" i="7" s="1"/>
  <c r="AB625" i="1"/>
  <c r="A619" i="1"/>
  <c r="A619" i="4" s="1"/>
  <c r="C623" i="7" l="1"/>
  <c r="A624" i="7" s="1"/>
  <c r="B623" i="7"/>
  <c r="D623" i="7" s="1"/>
  <c r="AB626" i="1"/>
  <c r="A620" i="1"/>
  <c r="A620" i="4" s="1"/>
  <c r="C624" i="7" l="1"/>
  <c r="A625" i="7" s="1"/>
  <c r="B624" i="7"/>
  <c r="D624" i="7" s="1"/>
  <c r="AB627" i="1"/>
  <c r="A621" i="1"/>
  <c r="A621" i="4" s="1"/>
  <c r="C625" i="7" l="1"/>
  <c r="A626" i="7" s="1"/>
  <c r="B625" i="7"/>
  <c r="D625" i="7" s="1"/>
  <c r="AB628" i="1"/>
  <c r="A622" i="1"/>
  <c r="A622" i="4" s="1"/>
  <c r="C626" i="7" l="1"/>
  <c r="A627" i="7" s="1"/>
  <c r="B626" i="7"/>
  <c r="D626" i="7" s="1"/>
  <c r="AB629" i="1"/>
  <c r="A623" i="1"/>
  <c r="A623" i="4" s="1"/>
  <c r="B627" i="7" l="1"/>
  <c r="D627" i="7" s="1"/>
  <c r="C627" i="7"/>
  <c r="A628" i="7" s="1"/>
  <c r="AB630" i="1"/>
  <c r="A624" i="1"/>
  <c r="A624" i="4" s="1"/>
  <c r="C628" i="7" l="1"/>
  <c r="A629" i="7" s="1"/>
  <c r="B628" i="7"/>
  <c r="D628" i="7" s="1"/>
  <c r="AB631" i="1"/>
  <c r="A625" i="1"/>
  <c r="A625" i="4" s="1"/>
  <c r="C629" i="7" l="1"/>
  <c r="A630" i="7" s="1"/>
  <c r="B629" i="7"/>
  <c r="D629" i="7" s="1"/>
  <c r="AB632" i="1"/>
  <c r="A626" i="1"/>
  <c r="A626" i="4" s="1"/>
  <c r="C630" i="7" l="1"/>
  <c r="A631" i="7" s="1"/>
  <c r="B630" i="7"/>
  <c r="D630" i="7" s="1"/>
  <c r="AB633" i="1"/>
  <c r="A627" i="1"/>
  <c r="A627" i="4" s="1"/>
  <c r="C631" i="7" l="1"/>
  <c r="A632" i="7" s="1"/>
  <c r="B631" i="7"/>
  <c r="D631" i="7" s="1"/>
  <c r="AB634" i="1"/>
  <c r="A628" i="1"/>
  <c r="A628" i="4" s="1"/>
  <c r="C632" i="7" l="1"/>
  <c r="A633" i="7" s="1"/>
  <c r="B632" i="7"/>
  <c r="D632" i="7" s="1"/>
  <c r="AB635" i="1"/>
  <c r="A629" i="1"/>
  <c r="A629" i="4" s="1"/>
  <c r="B633" i="7" l="1"/>
  <c r="D633" i="7" s="1"/>
  <c r="C633" i="7"/>
  <c r="A634" i="7" s="1"/>
  <c r="AB636" i="1"/>
  <c r="A630" i="1"/>
  <c r="A630" i="4" s="1"/>
  <c r="B634" i="7" l="1"/>
  <c r="D634" i="7" s="1"/>
  <c r="C634" i="7"/>
  <c r="A635" i="7" s="1"/>
  <c r="AB637" i="1"/>
  <c r="A631" i="1"/>
  <c r="A631" i="4" s="1"/>
  <c r="B635" i="7" l="1"/>
  <c r="D635" i="7" s="1"/>
  <c r="C635" i="7"/>
  <c r="A636" i="7" s="1"/>
  <c r="AB638" i="1"/>
  <c r="A632" i="1"/>
  <c r="A632" i="4" s="1"/>
  <c r="B636" i="7" l="1"/>
  <c r="D636" i="7" s="1"/>
  <c r="C636" i="7"/>
  <c r="A637" i="7" s="1"/>
  <c r="AB639" i="1"/>
  <c r="A633" i="1"/>
  <c r="A633" i="4" s="1"/>
  <c r="C637" i="7" l="1"/>
  <c r="A638" i="7" s="1"/>
  <c r="B637" i="7"/>
  <c r="D637" i="7" s="1"/>
  <c r="AB640" i="1"/>
  <c r="A634" i="1"/>
  <c r="A634" i="4" s="1"/>
  <c r="B638" i="7" l="1"/>
  <c r="D638" i="7" s="1"/>
  <c r="C638" i="7"/>
  <c r="A639" i="7" s="1"/>
  <c r="AB641" i="1"/>
  <c r="A635" i="1"/>
  <c r="A635" i="4" s="1"/>
  <c r="C639" i="7" l="1"/>
  <c r="A640" i="7" s="1"/>
  <c r="B639" i="7"/>
  <c r="D639" i="7" s="1"/>
  <c r="AB642" i="1"/>
  <c r="A636" i="1"/>
  <c r="A636" i="4" s="1"/>
  <c r="B640" i="7" l="1"/>
  <c r="D640" i="7" s="1"/>
  <c r="C640" i="7"/>
  <c r="A641" i="7" s="1"/>
  <c r="AB643" i="1"/>
  <c r="A637" i="1"/>
  <c r="A637" i="4" s="1"/>
  <c r="B641" i="7" l="1"/>
  <c r="D641" i="7" s="1"/>
  <c r="C641" i="7"/>
  <c r="A642" i="7" s="1"/>
  <c r="AB644" i="1"/>
  <c r="A638" i="1"/>
  <c r="A638" i="4" s="1"/>
  <c r="B642" i="7" l="1"/>
  <c r="D642" i="7" s="1"/>
  <c r="C642" i="7"/>
  <c r="A643" i="7" s="1"/>
  <c r="AB645" i="1"/>
  <c r="A639" i="1"/>
  <c r="A639" i="4" s="1"/>
  <c r="B643" i="7" l="1"/>
  <c r="D643" i="7" s="1"/>
  <c r="C643" i="7"/>
  <c r="A644" i="7" s="1"/>
  <c r="AB646" i="1"/>
  <c r="A640" i="1"/>
  <c r="A640" i="4" s="1"/>
  <c r="B644" i="7" l="1"/>
  <c r="D644" i="7" s="1"/>
  <c r="C644" i="7"/>
  <c r="A645" i="7" s="1"/>
  <c r="AB647" i="1"/>
  <c r="A641" i="1"/>
  <c r="A641" i="4" s="1"/>
  <c r="B645" i="7" l="1"/>
  <c r="D645" i="7" s="1"/>
  <c r="C645" i="7"/>
  <c r="A646" i="7" s="1"/>
  <c r="AB648" i="1"/>
  <c r="A642" i="1"/>
  <c r="A642" i="4" s="1"/>
  <c r="C646" i="7" l="1"/>
  <c r="A647" i="7" s="1"/>
  <c r="B646" i="7"/>
  <c r="D646" i="7" s="1"/>
  <c r="AB649" i="1"/>
  <c r="A643" i="1"/>
  <c r="A643" i="4" s="1"/>
  <c r="C647" i="7" l="1"/>
  <c r="A648" i="7" s="1"/>
  <c r="B647" i="7"/>
  <c r="D647" i="7" s="1"/>
  <c r="AB650" i="1"/>
  <c r="A644" i="1"/>
  <c r="A644" i="4" s="1"/>
  <c r="C648" i="7" l="1"/>
  <c r="A649" i="7" s="1"/>
  <c r="B648" i="7"/>
  <c r="D648" i="7" s="1"/>
  <c r="AB651" i="1"/>
  <c r="A645" i="1"/>
  <c r="A645" i="4" s="1"/>
  <c r="C649" i="7" l="1"/>
  <c r="A650" i="7" s="1"/>
  <c r="B649" i="7"/>
  <c r="D649" i="7" s="1"/>
  <c r="AB652" i="1"/>
  <c r="A646" i="1"/>
  <c r="A646" i="4" s="1"/>
  <c r="C650" i="7" l="1"/>
  <c r="A651" i="7" s="1"/>
  <c r="B650" i="7"/>
  <c r="D650" i="7" s="1"/>
  <c r="AB653" i="1"/>
  <c r="A647" i="1"/>
  <c r="A647" i="4" s="1"/>
  <c r="C651" i="7" l="1"/>
  <c r="A652" i="7" s="1"/>
  <c r="B651" i="7"/>
  <c r="D651" i="7" s="1"/>
  <c r="AB654" i="1"/>
  <c r="A648" i="1"/>
  <c r="A648" i="4" s="1"/>
  <c r="C652" i="7" l="1"/>
  <c r="A653" i="7" s="1"/>
  <c r="B652" i="7"/>
  <c r="D652" i="7" s="1"/>
  <c r="AB655" i="1"/>
  <c r="A649" i="1"/>
  <c r="A649" i="4" s="1"/>
  <c r="C653" i="7" l="1"/>
  <c r="A654" i="7" s="1"/>
  <c r="B653" i="7"/>
  <c r="D653" i="7" s="1"/>
  <c r="AB656" i="1"/>
  <c r="A650" i="1"/>
  <c r="A650" i="4" s="1"/>
  <c r="C654" i="7" l="1"/>
  <c r="A655" i="7" s="1"/>
  <c r="B654" i="7"/>
  <c r="D654" i="7" s="1"/>
  <c r="AB657" i="1"/>
  <c r="A651" i="1"/>
  <c r="A651" i="4" s="1"/>
  <c r="C655" i="7" l="1"/>
  <c r="A656" i="7" s="1"/>
  <c r="B655" i="7"/>
  <c r="D655" i="7" s="1"/>
  <c r="AB658" i="1"/>
  <c r="A652" i="1"/>
  <c r="A652" i="4" s="1"/>
  <c r="C656" i="7" l="1"/>
  <c r="A657" i="7" s="1"/>
  <c r="B656" i="7"/>
  <c r="D656" i="7" s="1"/>
  <c r="AB659" i="1"/>
  <c r="A653" i="1"/>
  <c r="A653" i="4" s="1"/>
  <c r="C657" i="7" l="1"/>
  <c r="A658" i="7" s="1"/>
  <c r="B657" i="7"/>
  <c r="D657" i="7" s="1"/>
  <c r="AB660" i="1"/>
  <c r="A654" i="1"/>
  <c r="A654" i="4" s="1"/>
  <c r="C658" i="7" l="1"/>
  <c r="A659" i="7" s="1"/>
  <c r="B658" i="7"/>
  <c r="D658" i="7" s="1"/>
  <c r="AB661" i="1"/>
  <c r="A655" i="1"/>
  <c r="A655" i="4" s="1"/>
  <c r="B659" i="7" l="1"/>
  <c r="D659" i="7" s="1"/>
  <c r="C659" i="7"/>
  <c r="A660" i="7" s="1"/>
  <c r="AB662" i="1"/>
  <c r="A656" i="1"/>
  <c r="A656" i="4" s="1"/>
  <c r="C660" i="7" l="1"/>
  <c r="A661" i="7" s="1"/>
  <c r="B660" i="7"/>
  <c r="D660" i="7" s="1"/>
  <c r="AB663" i="1"/>
  <c r="C661" i="7" l="1"/>
  <c r="A662" i="7" s="1"/>
  <c r="B661" i="7"/>
  <c r="D661" i="7" s="1"/>
  <c r="AB664" i="1"/>
  <c r="A657" i="1"/>
  <c r="A657" i="4" s="1"/>
  <c r="C662" i="7" l="1"/>
  <c r="A663" i="7" s="1"/>
  <c r="B662" i="7"/>
  <c r="D662" i="7" s="1"/>
  <c r="AB665" i="1"/>
  <c r="A658" i="1"/>
  <c r="A658" i="4" s="1"/>
  <c r="B663" i="7" l="1"/>
  <c r="D663" i="7" s="1"/>
  <c r="C663" i="7"/>
  <c r="A664" i="7" s="1"/>
  <c r="AB666" i="1"/>
  <c r="A659" i="1"/>
  <c r="A659" i="4" s="1"/>
  <c r="C664" i="7" l="1"/>
  <c r="A665" i="7" s="1"/>
  <c r="B664" i="7"/>
  <c r="D664" i="7" s="1"/>
  <c r="AB667" i="1"/>
  <c r="A660" i="1"/>
  <c r="A660" i="4" s="1"/>
  <c r="C665" i="7" l="1"/>
  <c r="A666" i="7" s="1"/>
  <c r="B665" i="7"/>
  <c r="D665" i="7" s="1"/>
  <c r="AB668" i="1"/>
  <c r="C666" i="7" l="1"/>
  <c r="A667" i="7" s="1"/>
  <c r="B666" i="7"/>
  <c r="D666" i="7" s="1"/>
  <c r="AB669" i="1"/>
  <c r="A661" i="1"/>
  <c r="A661" i="4" s="1"/>
  <c r="C667" i="7" l="1"/>
  <c r="A668" i="7" s="1"/>
  <c r="B667" i="7"/>
  <c r="D667" i="7" s="1"/>
  <c r="AB670" i="1"/>
  <c r="A662" i="1"/>
  <c r="A662" i="4" s="1"/>
  <c r="C668" i="7" l="1"/>
  <c r="A669" i="7" s="1"/>
  <c r="B668" i="7"/>
  <c r="D668" i="7" s="1"/>
  <c r="AB671" i="1"/>
  <c r="A663" i="1"/>
  <c r="A663" i="4" s="1"/>
  <c r="C669" i="7" l="1"/>
  <c r="A670" i="7" s="1"/>
  <c r="B669" i="7"/>
  <c r="D669" i="7" s="1"/>
  <c r="AB672" i="1"/>
  <c r="A664" i="1"/>
  <c r="A664" i="4" s="1"/>
  <c r="C670" i="7" l="1"/>
  <c r="A671" i="7" s="1"/>
  <c r="B670" i="7"/>
  <c r="D670" i="7" s="1"/>
  <c r="AB673" i="1"/>
  <c r="A665" i="1"/>
  <c r="A665" i="4" s="1"/>
  <c r="C671" i="7" l="1"/>
  <c r="A672" i="7" s="1"/>
  <c r="B671" i="7"/>
  <c r="D671" i="7" s="1"/>
  <c r="AB674" i="1"/>
  <c r="A666" i="1"/>
  <c r="A666" i="4" s="1"/>
  <c r="C672" i="7" l="1"/>
  <c r="A673" i="7" s="1"/>
  <c r="B672" i="7"/>
  <c r="D672" i="7" s="1"/>
  <c r="AB675" i="1"/>
  <c r="A667" i="1"/>
  <c r="A667" i="4" s="1"/>
  <c r="B673" i="7" l="1"/>
  <c r="D673" i="7" s="1"/>
  <c r="C673" i="7"/>
  <c r="A674" i="7" s="1"/>
  <c r="AB676" i="1"/>
  <c r="A668" i="1"/>
  <c r="A668" i="4" s="1"/>
  <c r="C674" i="7" l="1"/>
  <c r="A675" i="7" s="1"/>
  <c r="B674" i="7"/>
  <c r="D674" i="7" s="1"/>
  <c r="AB677" i="1"/>
  <c r="A669" i="1"/>
  <c r="A669" i="4" s="1"/>
  <c r="C675" i="7" l="1"/>
  <c r="A676" i="7" s="1"/>
  <c r="B675" i="7"/>
  <c r="D675" i="7" s="1"/>
  <c r="AB678" i="1"/>
  <c r="A678" i="1"/>
  <c r="A678" i="4" s="1"/>
  <c r="A670" i="1"/>
  <c r="A670" i="4" s="1"/>
  <c r="C676" i="7" l="1"/>
  <c r="A677" i="7" s="1"/>
  <c r="B676" i="7"/>
  <c r="D676" i="7" s="1"/>
  <c r="AB679" i="1"/>
  <c r="A679" i="1"/>
  <c r="A679" i="4" s="1"/>
  <c r="A671" i="1"/>
  <c r="A671" i="4" s="1"/>
  <c r="C677" i="7" l="1"/>
  <c r="A678" i="7" s="1"/>
  <c r="B677" i="7"/>
  <c r="D677" i="7" s="1"/>
  <c r="AB680" i="1"/>
  <c r="A680" i="1"/>
  <c r="A680" i="4" s="1"/>
  <c r="A672" i="1"/>
  <c r="A672" i="4" s="1"/>
  <c r="C678" i="7" l="1"/>
  <c r="A679" i="7" s="1"/>
  <c r="B678" i="7"/>
  <c r="D678" i="7" s="1"/>
  <c r="AB681" i="1"/>
  <c r="A681" i="1"/>
  <c r="A681" i="4" s="1"/>
  <c r="A673" i="1"/>
  <c r="A673" i="4" s="1"/>
  <c r="C679" i="7" l="1"/>
  <c r="A680" i="7" s="1"/>
  <c r="B679" i="7"/>
  <c r="D679" i="7" s="1"/>
  <c r="AB682" i="1"/>
  <c r="A682" i="1"/>
  <c r="A682" i="4" s="1"/>
  <c r="A674" i="1"/>
  <c r="A674" i="4" s="1"/>
  <c r="C680" i="7" l="1"/>
  <c r="A681" i="7" s="1"/>
  <c r="B680" i="7"/>
  <c r="D680" i="7" s="1"/>
  <c r="AB683" i="1"/>
  <c r="A683" i="1"/>
  <c r="A683" i="4" s="1"/>
  <c r="A675" i="1"/>
  <c r="A675" i="4" s="1"/>
  <c r="C681" i="7" l="1"/>
  <c r="A682" i="7" s="1"/>
  <c r="B681" i="7"/>
  <c r="D681" i="7" s="1"/>
  <c r="AB684" i="1"/>
  <c r="A684" i="1"/>
  <c r="A684" i="4" s="1"/>
  <c r="A676" i="1"/>
  <c r="A676" i="4" s="1"/>
  <c r="C682" i="7" l="1"/>
  <c r="A683" i="7" s="1"/>
  <c r="B682" i="7"/>
  <c r="D682" i="7" s="1"/>
  <c r="AB685" i="1"/>
  <c r="A685" i="1"/>
  <c r="A685" i="4" s="1"/>
  <c r="A677" i="1"/>
  <c r="A677" i="4" s="1"/>
  <c r="C683" i="7" l="1"/>
  <c r="A684" i="7" s="1"/>
  <c r="B683" i="7"/>
  <c r="D683" i="7" s="1"/>
  <c r="AB686" i="1"/>
  <c r="A686" i="1"/>
  <c r="A686" i="4" s="1"/>
  <c r="A687" i="1"/>
  <c r="A687" i="4" s="1"/>
  <c r="C684" i="7" l="1"/>
  <c r="A685" i="7" s="1"/>
  <c r="B684" i="7"/>
  <c r="D684" i="7" s="1"/>
  <c r="A688" i="1"/>
  <c r="A688" i="4" s="1"/>
  <c r="AB687" i="1"/>
  <c r="C685" i="7" l="1"/>
  <c r="A686" i="7" s="1"/>
  <c r="B685" i="7"/>
  <c r="D685" i="7" s="1"/>
  <c r="A689" i="1"/>
  <c r="A689" i="4" s="1"/>
  <c r="AB688" i="1"/>
  <c r="C686" i="7" l="1"/>
  <c r="A687" i="7" s="1"/>
  <c r="B686" i="7"/>
  <c r="D686" i="7" s="1"/>
  <c r="A690" i="1"/>
  <c r="A690" i="4" s="1"/>
  <c r="AB689" i="1"/>
  <c r="B687" i="7" l="1"/>
  <c r="D687" i="7" s="1"/>
  <c r="C687" i="7"/>
  <c r="A688" i="7" s="1"/>
  <c r="A691" i="1"/>
  <c r="A691" i="4" s="1"/>
  <c r="AB690" i="1"/>
  <c r="C688" i="7" l="1"/>
  <c r="A689" i="7" s="1"/>
  <c r="B688" i="7"/>
  <c r="D688" i="7" s="1"/>
  <c r="A692" i="1"/>
  <c r="A692" i="4" s="1"/>
  <c r="AB691" i="1"/>
  <c r="C689" i="7" l="1"/>
  <c r="A690" i="7" s="1"/>
  <c r="B689" i="7"/>
  <c r="D689" i="7" s="1"/>
  <c r="A693" i="1"/>
  <c r="A693" i="4" s="1"/>
  <c r="AB692" i="1"/>
  <c r="C690" i="7" l="1"/>
  <c r="A691" i="7" s="1"/>
  <c r="B690" i="7"/>
  <c r="D690" i="7" s="1"/>
  <c r="A694" i="1"/>
  <c r="A694" i="4" s="1"/>
  <c r="AB693" i="1"/>
  <c r="C691" i="7" l="1"/>
  <c r="A692" i="7" s="1"/>
  <c r="B691" i="7"/>
  <c r="D691" i="7" s="1"/>
  <c r="A695" i="1"/>
  <c r="A695" i="4" s="1"/>
  <c r="AB694" i="1"/>
  <c r="C692" i="7" l="1"/>
  <c r="A693" i="7" s="1"/>
  <c r="B692" i="7"/>
  <c r="D692" i="7" s="1"/>
  <c r="A696" i="1"/>
  <c r="A696" i="4" s="1"/>
  <c r="AB695" i="1"/>
  <c r="C693" i="7" l="1"/>
  <c r="A694" i="7" s="1"/>
  <c r="B693" i="7"/>
  <c r="D693" i="7" s="1"/>
  <c r="A697" i="1"/>
  <c r="A697" i="4" s="1"/>
  <c r="AB696" i="1"/>
  <c r="C694" i="7" l="1"/>
  <c r="A695" i="7" s="1"/>
  <c r="B694" i="7"/>
  <c r="D694" i="7" s="1"/>
  <c r="A698" i="1"/>
  <c r="A698" i="4" s="1"/>
  <c r="AB697" i="1"/>
  <c r="B695" i="7" l="1"/>
  <c r="D695" i="7" s="1"/>
  <c r="C695" i="7"/>
  <c r="A696" i="7" s="1"/>
  <c r="A699" i="1"/>
  <c r="A699" i="4" s="1"/>
  <c r="AB698" i="1"/>
  <c r="C696" i="7" l="1"/>
  <c r="A697" i="7" s="1"/>
  <c r="B696" i="7"/>
  <c r="D696" i="7" s="1"/>
  <c r="A700" i="1"/>
  <c r="A700" i="4" s="1"/>
  <c r="AB699" i="1"/>
  <c r="C697" i="7" l="1"/>
  <c r="A698" i="7" s="1"/>
  <c r="B697" i="7"/>
  <c r="D697" i="7" s="1"/>
  <c r="A701" i="1"/>
  <c r="A701" i="4" s="1"/>
  <c r="AB700" i="1"/>
  <c r="C698" i="7" l="1"/>
  <c r="A699" i="7" s="1"/>
  <c r="B698" i="7"/>
  <c r="D698" i="7" s="1"/>
  <c r="A702" i="1"/>
  <c r="A702" i="4" s="1"/>
  <c r="AB701" i="1"/>
  <c r="B699" i="7" l="1"/>
  <c r="D699" i="7" s="1"/>
  <c r="C699" i="7"/>
  <c r="A700" i="7" s="1"/>
  <c r="A703" i="1"/>
  <c r="A703" i="4" s="1"/>
  <c r="AB702" i="1"/>
  <c r="C700" i="7" l="1"/>
  <c r="A701" i="7" s="1"/>
  <c r="B700" i="7"/>
  <c r="D700" i="7" s="1"/>
  <c r="A704" i="1"/>
  <c r="A704" i="4" s="1"/>
  <c r="AB703" i="1"/>
  <c r="C701" i="7" l="1"/>
  <c r="A702" i="7" s="1"/>
  <c r="B701" i="7"/>
  <c r="D701" i="7" s="1"/>
  <c r="A705" i="1"/>
  <c r="A705" i="4" s="1"/>
  <c r="AB704" i="1"/>
  <c r="B702" i="7" l="1"/>
  <c r="D702" i="7" s="1"/>
  <c r="C702" i="7"/>
  <c r="A703" i="7" s="1"/>
  <c r="A706" i="1"/>
  <c r="A706" i="4" s="1"/>
  <c r="AB705" i="1"/>
  <c r="B703" i="7" l="1"/>
  <c r="D703" i="7" s="1"/>
  <c r="C703" i="7"/>
  <c r="A704" i="7" s="1"/>
  <c r="A707" i="1"/>
  <c r="A707" i="4" s="1"/>
  <c r="AB706" i="1"/>
  <c r="B704" i="7" l="1"/>
  <c r="D704" i="7" s="1"/>
  <c r="C704" i="7"/>
  <c r="A705" i="7" s="1"/>
  <c r="A708" i="1"/>
  <c r="A708" i="4" s="1"/>
  <c r="AB707" i="1"/>
  <c r="C705" i="7" l="1"/>
  <c r="A706" i="7" s="1"/>
  <c r="B705" i="7"/>
  <c r="D705" i="7" s="1"/>
  <c r="A709" i="1"/>
  <c r="A709" i="4" s="1"/>
  <c r="AB708" i="1"/>
  <c r="B706" i="7" l="1"/>
  <c r="D706" i="7" s="1"/>
  <c r="C706" i="7"/>
  <c r="A707" i="7" s="1"/>
  <c r="A710" i="1"/>
  <c r="A710" i="4" s="1"/>
  <c r="AB709" i="1"/>
  <c r="C707" i="7" l="1"/>
  <c r="A708" i="7" s="1"/>
  <c r="B707" i="7"/>
  <c r="D707" i="7" s="1"/>
  <c r="A711" i="1"/>
  <c r="A711" i="4" s="1"/>
  <c r="AB710" i="1"/>
  <c r="B708" i="7" l="1"/>
  <c r="D708" i="7" s="1"/>
  <c r="C708" i="7"/>
  <c r="A709" i="7" s="1"/>
  <c r="A712" i="1"/>
  <c r="A712" i="4" s="1"/>
  <c r="AB711" i="1"/>
  <c r="B709" i="7" l="1"/>
  <c r="D709" i="7" s="1"/>
  <c r="C709" i="7"/>
  <c r="A710" i="7" s="1"/>
  <c r="A713" i="1"/>
  <c r="A713" i="4" s="1"/>
  <c r="AB712" i="1"/>
  <c r="B710" i="7" l="1"/>
  <c r="D710" i="7" s="1"/>
  <c r="C710" i="7"/>
  <c r="A711" i="7" s="1"/>
  <c r="A714" i="1"/>
  <c r="A714" i="4" s="1"/>
  <c r="AB713" i="1"/>
  <c r="C711" i="7" l="1"/>
  <c r="A712" i="7" s="1"/>
  <c r="B711" i="7"/>
  <c r="D711" i="7" s="1"/>
  <c r="A715" i="1"/>
  <c r="A715" i="4" s="1"/>
  <c r="AB714" i="1"/>
  <c r="B712" i="7" l="1"/>
  <c r="D712" i="7" s="1"/>
  <c r="C712" i="7"/>
  <c r="A713" i="7" s="1"/>
  <c r="A716" i="1"/>
  <c r="A716" i="4" s="1"/>
  <c r="AB715" i="1"/>
  <c r="B713" i="7" l="1"/>
  <c r="D713" i="7" s="1"/>
  <c r="C713" i="7"/>
  <c r="A714" i="7" s="1"/>
  <c r="A717" i="1"/>
  <c r="A717" i="4" s="1"/>
  <c r="AB716" i="1"/>
  <c r="C714" i="7" l="1"/>
  <c r="A715" i="7" s="1"/>
  <c r="B714" i="7"/>
  <c r="D714" i="7" s="1"/>
  <c r="A718" i="1"/>
  <c r="A718" i="4" s="1"/>
  <c r="AB717" i="1"/>
  <c r="C715" i="7" l="1"/>
  <c r="A716" i="7" s="1"/>
  <c r="B715" i="7"/>
  <c r="D715" i="7" s="1"/>
  <c r="A719" i="1"/>
  <c r="A719" i="4" s="1"/>
  <c r="AB718" i="1"/>
  <c r="C716" i="7" l="1"/>
  <c r="A717" i="7" s="1"/>
  <c r="B716" i="7"/>
  <c r="D716" i="7" s="1"/>
  <c r="A720" i="1"/>
  <c r="A720" i="4" s="1"/>
  <c r="AB719" i="1"/>
  <c r="B717" i="7" l="1"/>
  <c r="D717" i="7" s="1"/>
  <c r="C717" i="7"/>
  <c r="A718" i="7" s="1"/>
  <c r="A721" i="1"/>
  <c r="A721" i="4" s="1"/>
  <c r="AB720" i="1"/>
  <c r="C718" i="7" l="1"/>
  <c r="A719" i="7" s="1"/>
  <c r="B718" i="7"/>
  <c r="D718" i="7" s="1"/>
  <c r="A722" i="1"/>
  <c r="A722" i="4" s="1"/>
  <c r="AB721" i="1"/>
  <c r="C719" i="7" l="1"/>
  <c r="A720" i="7" s="1"/>
  <c r="B719" i="7"/>
  <c r="D719" i="7" s="1"/>
  <c r="A723" i="1"/>
  <c r="A723" i="4" s="1"/>
  <c r="AB722" i="1"/>
  <c r="C720" i="7" l="1"/>
  <c r="A721" i="7" s="1"/>
  <c r="B720" i="7"/>
  <c r="D720" i="7" s="1"/>
  <c r="A724" i="1"/>
  <c r="A724" i="4" s="1"/>
  <c r="AB723" i="1"/>
  <c r="C721" i="7" l="1"/>
  <c r="A722" i="7" s="1"/>
  <c r="B721" i="7"/>
  <c r="D721" i="7" s="1"/>
  <c r="A725" i="1"/>
  <c r="A725" i="4" s="1"/>
  <c r="AB724" i="1"/>
  <c r="C722" i="7" l="1"/>
  <c r="A723" i="7" s="1"/>
  <c r="B722" i="7"/>
  <c r="D722" i="7" s="1"/>
  <c r="A726" i="1"/>
  <c r="A726" i="4" s="1"/>
  <c r="AB725" i="1"/>
  <c r="C723" i="7" l="1"/>
  <c r="A724" i="7" s="1"/>
  <c r="B723" i="7"/>
  <c r="D723" i="7" s="1"/>
  <c r="A727" i="1"/>
  <c r="A727" i="4" s="1"/>
  <c r="AB726" i="1"/>
  <c r="C724" i="7" l="1"/>
  <c r="A725" i="7" s="1"/>
  <c r="B724" i="7"/>
  <c r="D724" i="7" s="1"/>
  <c r="A728" i="1"/>
  <c r="A728" i="4" s="1"/>
  <c r="AB727" i="1"/>
  <c r="C725" i="7" l="1"/>
  <c r="A726" i="7" s="1"/>
  <c r="B725" i="7"/>
  <c r="D725" i="7" s="1"/>
  <c r="A729" i="1"/>
  <c r="A729" i="4" s="1"/>
  <c r="AB728" i="1"/>
  <c r="C726" i="7" l="1"/>
  <c r="A727" i="7" s="1"/>
  <c r="B726" i="7"/>
  <c r="D726" i="7" s="1"/>
  <c r="A730" i="1"/>
  <c r="A730" i="4" s="1"/>
  <c r="AB729" i="1"/>
  <c r="C727" i="7" l="1"/>
  <c r="A728" i="7" s="1"/>
  <c r="B727" i="7"/>
  <c r="D727" i="7" s="1"/>
  <c r="A731" i="1"/>
  <c r="A731" i="4" s="1"/>
  <c r="AB730" i="1"/>
  <c r="C728" i="7" l="1"/>
  <c r="A729" i="7" s="1"/>
  <c r="B728" i="7"/>
  <c r="D728" i="7" s="1"/>
  <c r="A732" i="1"/>
  <c r="A732" i="4" s="1"/>
  <c r="AB731" i="1"/>
  <c r="C729" i="7" l="1"/>
  <c r="A730" i="7" s="1"/>
  <c r="B729" i="7"/>
  <c r="D729" i="7" s="1"/>
  <c r="A733" i="1"/>
  <c r="A733" i="4" s="1"/>
  <c r="AB732" i="1"/>
  <c r="C730" i="7" l="1"/>
  <c r="A731" i="7" s="1"/>
  <c r="B730" i="7"/>
  <c r="D730" i="7" s="1"/>
  <c r="A734" i="1"/>
  <c r="A734" i="4" s="1"/>
  <c r="AB733" i="1"/>
  <c r="C731" i="7" l="1"/>
  <c r="A732" i="7" s="1"/>
  <c r="B731" i="7"/>
  <c r="D731" i="7" s="1"/>
  <c r="A735" i="1"/>
  <c r="A735" i="4" s="1"/>
  <c r="AB734" i="1"/>
  <c r="C732" i="7" l="1"/>
  <c r="A733" i="7" s="1"/>
  <c r="B732" i="7"/>
  <c r="D732" i="7" s="1"/>
  <c r="A736" i="1"/>
  <c r="A736" i="4" s="1"/>
  <c r="AB735" i="1"/>
  <c r="C733" i="7" l="1"/>
  <c r="A734" i="7" s="1"/>
  <c r="B733" i="7"/>
  <c r="D733" i="7" s="1"/>
  <c r="A737" i="1"/>
  <c r="A737" i="4" s="1"/>
  <c r="AB736" i="1"/>
  <c r="C734" i="7" l="1"/>
  <c r="A735" i="7" s="1"/>
  <c r="B734" i="7"/>
  <c r="D734" i="7" s="1"/>
  <c r="A738" i="1"/>
  <c r="A738" i="4" s="1"/>
  <c r="AB737" i="1"/>
  <c r="B735" i="7" l="1"/>
  <c r="D735" i="7" s="1"/>
  <c r="C735" i="7"/>
  <c r="A736" i="7" s="1"/>
  <c r="A739" i="1"/>
  <c r="A739" i="4" s="1"/>
  <c r="AB738" i="1"/>
  <c r="C736" i="7" l="1"/>
  <c r="A737" i="7" s="1"/>
  <c r="B736" i="7"/>
  <c r="D736" i="7" s="1"/>
  <c r="A740" i="1"/>
  <c r="A740" i="4" s="1"/>
  <c r="AB739" i="1"/>
  <c r="C737" i="7" l="1"/>
  <c r="A738" i="7" s="1"/>
  <c r="B737" i="7"/>
  <c r="D737" i="7" s="1"/>
  <c r="A741" i="1"/>
  <c r="A741" i="4" s="1"/>
  <c r="AB740" i="1"/>
  <c r="C738" i="7" l="1"/>
  <c r="A739" i="7" s="1"/>
  <c r="B738" i="7"/>
  <c r="D738" i="7" s="1"/>
  <c r="A742" i="1"/>
  <c r="A742" i="4" s="1"/>
  <c r="AB741" i="1"/>
  <c r="C739" i="7" l="1"/>
  <c r="A740" i="7" s="1"/>
  <c r="B739" i="7"/>
  <c r="D739" i="7" s="1"/>
  <c r="A743" i="1"/>
  <c r="A743" i="4" s="1"/>
  <c r="AB742" i="1"/>
  <c r="C740" i="7" l="1"/>
  <c r="A741" i="7" s="1"/>
  <c r="B740" i="7"/>
  <c r="D740" i="7" s="1"/>
  <c r="A744" i="1"/>
  <c r="A744" i="4" s="1"/>
  <c r="AB743" i="1"/>
  <c r="C741" i="7" l="1"/>
  <c r="A742" i="7" s="1"/>
  <c r="B741" i="7"/>
  <c r="D741" i="7" s="1"/>
  <c r="A745" i="1"/>
  <c r="A745" i="4" s="1"/>
  <c r="AB744" i="1"/>
  <c r="C742" i="7" l="1"/>
  <c r="A743" i="7" s="1"/>
  <c r="B742" i="7"/>
  <c r="D742" i="7" s="1"/>
  <c r="A746" i="1"/>
  <c r="A746" i="4" s="1"/>
  <c r="AB745" i="1"/>
  <c r="C743" i="7" l="1"/>
  <c r="A744" i="7" s="1"/>
  <c r="B743" i="7"/>
  <c r="D743" i="7" s="1"/>
  <c r="A747" i="1"/>
  <c r="A747" i="4" s="1"/>
  <c r="AB746" i="1"/>
  <c r="C744" i="7" l="1"/>
  <c r="A745" i="7" s="1"/>
  <c r="B744" i="7"/>
  <c r="D744" i="7" s="1"/>
  <c r="A748" i="1"/>
  <c r="A748" i="4" s="1"/>
  <c r="AB747" i="1"/>
  <c r="C745" i="7" l="1"/>
  <c r="A746" i="7" s="1"/>
  <c r="B745" i="7"/>
  <c r="D745" i="7" s="1"/>
  <c r="A749" i="1"/>
  <c r="A749" i="4" s="1"/>
  <c r="AB748" i="1"/>
  <c r="C746" i="7" l="1"/>
  <c r="A747" i="7" s="1"/>
  <c r="B746" i="7"/>
  <c r="D746" i="7" s="1"/>
  <c r="A750" i="1"/>
  <c r="A750" i="4" s="1"/>
  <c r="AB749" i="1"/>
  <c r="C747" i="7" l="1"/>
  <c r="A748" i="7" s="1"/>
  <c r="B747" i="7"/>
  <c r="D747" i="7" s="1"/>
  <c r="A751" i="1"/>
  <c r="A751" i="4" s="1"/>
  <c r="AB750" i="1"/>
  <c r="C748" i="7" l="1"/>
  <c r="A749" i="7" s="1"/>
  <c r="B748" i="7"/>
  <c r="D748" i="7" s="1"/>
  <c r="A752" i="1"/>
  <c r="A752" i="4" s="1"/>
  <c r="AB751" i="1"/>
  <c r="C749" i="7" l="1"/>
  <c r="A750" i="7" s="1"/>
  <c r="B749" i="7"/>
  <c r="D749" i="7" s="1"/>
  <c r="A753" i="1"/>
  <c r="A753" i="4" s="1"/>
  <c r="AB752" i="1"/>
  <c r="C750" i="7" l="1"/>
  <c r="A751" i="7" s="1"/>
  <c r="B750" i="7"/>
  <c r="D750" i="7" s="1"/>
  <c r="A754" i="1"/>
  <c r="A754" i="4" s="1"/>
  <c r="AB753" i="1"/>
  <c r="C751" i="7" l="1"/>
  <c r="A752" i="7" s="1"/>
  <c r="B751" i="7"/>
  <c r="D751" i="7" s="1"/>
  <c r="A755" i="1"/>
  <c r="A755" i="4" s="1"/>
  <c r="AB754" i="1"/>
  <c r="C752" i="7" l="1"/>
  <c r="A753" i="7" s="1"/>
  <c r="B752" i="7"/>
  <c r="D752" i="7" s="1"/>
  <c r="A756" i="1"/>
  <c r="A756" i="4" s="1"/>
  <c r="AB755" i="1"/>
  <c r="C753" i="7" l="1"/>
  <c r="A754" i="7" s="1"/>
  <c r="B753" i="7"/>
  <c r="D753" i="7" s="1"/>
  <c r="A757" i="1"/>
  <c r="A757" i="4" s="1"/>
  <c r="AB756" i="1"/>
  <c r="C754" i="7" l="1"/>
  <c r="A755" i="7" s="1"/>
  <c r="B754" i="7"/>
  <c r="D754" i="7" s="1"/>
  <c r="A758" i="1"/>
  <c r="A758" i="4" s="1"/>
  <c r="AB757" i="1"/>
  <c r="C755" i="7" l="1"/>
  <c r="A756" i="7" s="1"/>
  <c r="B755" i="7"/>
  <c r="D755" i="7" s="1"/>
  <c r="A759" i="1"/>
  <c r="A759" i="4" s="1"/>
  <c r="AB758" i="1"/>
  <c r="C756" i="7" l="1"/>
  <c r="A757" i="7" s="1"/>
  <c r="B756" i="7"/>
  <c r="D756" i="7" s="1"/>
  <c r="A760" i="1"/>
  <c r="A760" i="4" s="1"/>
  <c r="AB759" i="1"/>
  <c r="C757" i="7" l="1"/>
  <c r="A758" i="7" s="1"/>
  <c r="B757" i="7"/>
  <c r="D757" i="7" s="1"/>
  <c r="A761" i="1"/>
  <c r="A761" i="4" s="1"/>
  <c r="AB760" i="1"/>
  <c r="C758" i="7" l="1"/>
  <c r="A759" i="7" s="1"/>
  <c r="B758" i="7"/>
  <c r="D758" i="7" s="1"/>
  <c r="A762" i="1"/>
  <c r="A762" i="4" s="1"/>
  <c r="AB761" i="1"/>
  <c r="B759" i="7" l="1"/>
  <c r="D759" i="7" s="1"/>
  <c r="C759" i="7"/>
  <c r="A760" i="7" s="1"/>
  <c r="A763" i="1"/>
  <c r="A763" i="4" s="1"/>
  <c r="AB762" i="1"/>
  <c r="C760" i="7" l="1"/>
  <c r="A761" i="7" s="1"/>
  <c r="B760" i="7"/>
  <c r="D760" i="7" s="1"/>
  <c r="A764" i="1"/>
  <c r="A764" i="4" s="1"/>
  <c r="AB763" i="1"/>
  <c r="C761" i="7" l="1"/>
  <c r="A762" i="7" s="1"/>
  <c r="B761" i="7"/>
  <c r="D761" i="7" s="1"/>
  <c r="A765" i="1"/>
  <c r="A765" i="4" s="1"/>
  <c r="AB764" i="1"/>
  <c r="C762" i="7" l="1"/>
  <c r="A763" i="7" s="1"/>
  <c r="B762" i="7"/>
  <c r="D762" i="7" s="1"/>
  <c r="A766" i="1"/>
  <c r="A766" i="4" s="1"/>
  <c r="AB765" i="1"/>
  <c r="B763" i="7" l="1"/>
  <c r="D763" i="7" s="1"/>
  <c r="C763" i="7"/>
  <c r="A764" i="7" s="1"/>
  <c r="A767" i="1"/>
  <c r="A767" i="4" s="1"/>
  <c r="AB766" i="1"/>
  <c r="B764" i="7" l="1"/>
  <c r="D764" i="7" s="1"/>
  <c r="C764" i="7"/>
  <c r="A765" i="7" s="1"/>
  <c r="A768" i="1"/>
  <c r="A768" i="4" s="1"/>
  <c r="AB767" i="1"/>
  <c r="C765" i="7" l="1"/>
  <c r="A766" i="7" s="1"/>
  <c r="B765" i="7"/>
  <c r="D765" i="7" s="1"/>
  <c r="A769" i="1"/>
  <c r="A769" i="4" s="1"/>
  <c r="AB768" i="1"/>
  <c r="C766" i="7" l="1"/>
  <c r="A767" i="7" s="1"/>
  <c r="B766" i="7"/>
  <c r="D766" i="7" s="1"/>
  <c r="A770" i="1"/>
  <c r="A770" i="4" s="1"/>
  <c r="AB769" i="1"/>
  <c r="C767" i="7" l="1"/>
  <c r="A768" i="7" s="1"/>
  <c r="B767" i="7"/>
  <c r="D767" i="7" s="1"/>
  <c r="A771" i="1"/>
  <c r="A771" i="4" s="1"/>
  <c r="AB770" i="1"/>
  <c r="C768" i="7" l="1"/>
  <c r="A769" i="7" s="1"/>
  <c r="B768" i="7"/>
  <c r="D768" i="7" s="1"/>
  <c r="A772" i="1"/>
  <c r="A772" i="4" s="1"/>
  <c r="AB771" i="1"/>
  <c r="B769" i="7" l="1"/>
  <c r="D769" i="7" s="1"/>
  <c r="C769" i="7"/>
  <c r="A770" i="7" s="1"/>
  <c r="A773" i="1"/>
  <c r="A773" i="4" s="1"/>
  <c r="AB772" i="1"/>
  <c r="C770" i="7" l="1"/>
  <c r="A771" i="7" s="1"/>
  <c r="B770" i="7"/>
  <c r="D770" i="7" s="1"/>
  <c r="A774" i="1"/>
  <c r="A774" i="4" s="1"/>
  <c r="AB773" i="1"/>
  <c r="B771" i="7" l="1"/>
  <c r="D771" i="7" s="1"/>
  <c r="C771" i="7"/>
  <c r="A772" i="7" s="1"/>
  <c r="A775" i="1"/>
  <c r="A775" i="4" s="1"/>
  <c r="AB774" i="1"/>
  <c r="C772" i="7" l="1"/>
  <c r="A773" i="7" s="1"/>
  <c r="B772" i="7"/>
  <c r="D772" i="7" s="1"/>
  <c r="A776" i="1"/>
  <c r="A776" i="4" s="1"/>
  <c r="AB775" i="1"/>
  <c r="C773" i="7" l="1"/>
  <c r="A774" i="7" s="1"/>
  <c r="B773" i="7"/>
  <c r="D773" i="7" s="1"/>
  <c r="A777" i="1"/>
  <c r="A777" i="4" s="1"/>
  <c r="AB776" i="1"/>
  <c r="C774" i="7" l="1"/>
  <c r="A775" i="7" s="1"/>
  <c r="B774" i="7"/>
  <c r="D774" i="7" s="1"/>
  <c r="A778" i="1"/>
  <c r="A778" i="4" s="1"/>
  <c r="AB777" i="1"/>
  <c r="C775" i="7" l="1"/>
  <c r="A776" i="7" s="1"/>
  <c r="B775" i="7"/>
  <c r="D775" i="7" s="1"/>
  <c r="A779" i="1"/>
  <c r="A779" i="4" s="1"/>
  <c r="AB778" i="1"/>
  <c r="C776" i="7" l="1"/>
  <c r="A777" i="7" s="1"/>
  <c r="B776" i="7"/>
  <c r="D776" i="7" s="1"/>
  <c r="A780" i="1"/>
  <c r="A780" i="4" s="1"/>
  <c r="AB779" i="1"/>
  <c r="C777" i="7" l="1"/>
  <c r="A778" i="7" s="1"/>
  <c r="B777" i="7"/>
  <c r="D777" i="7" s="1"/>
  <c r="A781" i="1"/>
  <c r="A781" i="4" s="1"/>
  <c r="AB780" i="1"/>
  <c r="C778" i="7" l="1"/>
  <c r="A779" i="7" s="1"/>
  <c r="B778" i="7"/>
  <c r="D778" i="7" s="1"/>
  <c r="A782" i="1"/>
  <c r="A782" i="4" s="1"/>
  <c r="AB781" i="1"/>
  <c r="C779" i="7" l="1"/>
  <c r="A780" i="7" s="1"/>
  <c r="B779" i="7"/>
  <c r="D779" i="7" s="1"/>
  <c r="A783" i="1"/>
  <c r="A783" i="4" s="1"/>
  <c r="AB782" i="1"/>
  <c r="C780" i="7" l="1"/>
  <c r="A781" i="7" s="1"/>
  <c r="B780" i="7"/>
  <c r="D780" i="7" s="1"/>
  <c r="A784" i="1"/>
  <c r="A784" i="4" s="1"/>
  <c r="AB783" i="1"/>
  <c r="B781" i="7" l="1"/>
  <c r="D781" i="7" s="1"/>
  <c r="C781" i="7"/>
  <c r="A782" i="7" s="1"/>
  <c r="A785" i="1"/>
  <c r="A785" i="4" s="1"/>
  <c r="AB784" i="1"/>
  <c r="C782" i="7" l="1"/>
  <c r="A783" i="7" s="1"/>
  <c r="B782" i="7"/>
  <c r="D782" i="7" s="1"/>
  <c r="A786" i="1"/>
  <c r="A786" i="4" s="1"/>
  <c r="AB785" i="1"/>
  <c r="C783" i="7" l="1"/>
  <c r="A784" i="7" s="1"/>
  <c r="B783" i="7"/>
  <c r="D783" i="7" s="1"/>
  <c r="A787" i="1"/>
  <c r="A787" i="4" s="1"/>
  <c r="AB786" i="1"/>
  <c r="C784" i="7" l="1"/>
  <c r="A785" i="7" s="1"/>
  <c r="B784" i="7"/>
  <c r="D784" i="7" s="1"/>
  <c r="A788" i="1"/>
  <c r="A788" i="4" s="1"/>
  <c r="AB787" i="1"/>
  <c r="C785" i="7" l="1"/>
  <c r="A786" i="7" s="1"/>
  <c r="B785" i="7"/>
  <c r="D785" i="7" s="1"/>
  <c r="A789" i="1"/>
  <c r="A789" i="4" s="1"/>
  <c r="AB788" i="1"/>
  <c r="C786" i="7" l="1"/>
  <c r="A787" i="7" s="1"/>
  <c r="B786" i="7"/>
  <c r="D786" i="7" s="1"/>
  <c r="A790" i="1"/>
  <c r="A790" i="4" s="1"/>
  <c r="AB789" i="1"/>
  <c r="C787" i="7" l="1"/>
  <c r="A788" i="7" s="1"/>
  <c r="B787" i="7"/>
  <c r="D787" i="7" s="1"/>
  <c r="A791" i="1"/>
  <c r="A791" i="4" s="1"/>
  <c r="AB790" i="1"/>
  <c r="C788" i="7" l="1"/>
  <c r="A789" i="7" s="1"/>
  <c r="B788" i="7"/>
  <c r="D788" i="7" s="1"/>
  <c r="A792" i="1"/>
  <c r="A792" i="4" s="1"/>
  <c r="AB791" i="1"/>
  <c r="B789" i="7" l="1"/>
  <c r="D789" i="7" s="1"/>
  <c r="C789" i="7"/>
  <c r="A790" i="7" s="1"/>
  <c r="A793" i="1"/>
  <c r="A793" i="4" s="1"/>
  <c r="AB792" i="1"/>
  <c r="C790" i="7" l="1"/>
  <c r="A791" i="7" s="1"/>
  <c r="B790" i="7"/>
  <c r="D790" i="7" s="1"/>
  <c r="A794" i="1"/>
  <c r="A794" i="4" s="1"/>
  <c r="AB793" i="1"/>
  <c r="B791" i="7" l="1"/>
  <c r="D791" i="7" s="1"/>
  <c r="C791" i="7"/>
  <c r="A792" i="7" s="1"/>
  <c r="A795" i="1"/>
  <c r="A795" i="4" s="1"/>
  <c r="AB794" i="1"/>
  <c r="C792" i="7" l="1"/>
  <c r="A793" i="7" s="1"/>
  <c r="B792" i="7"/>
  <c r="D792" i="7" s="1"/>
  <c r="A796" i="1"/>
  <c r="A796" i="4" s="1"/>
  <c r="AB795" i="1"/>
  <c r="B793" i="7" l="1"/>
  <c r="D793" i="7" s="1"/>
  <c r="C793" i="7"/>
  <c r="A794" i="7" s="1"/>
  <c r="A797" i="1"/>
  <c r="A797" i="4" s="1"/>
  <c r="AB796" i="1"/>
  <c r="C794" i="7" l="1"/>
  <c r="A795" i="7" s="1"/>
  <c r="B794" i="7"/>
  <c r="D794" i="7" s="1"/>
  <c r="A798" i="1"/>
  <c r="A798" i="4" s="1"/>
  <c r="AB797" i="1"/>
  <c r="B795" i="7" l="1"/>
  <c r="D795" i="7" s="1"/>
  <c r="C795" i="7"/>
  <c r="A796" i="7" s="1"/>
  <c r="A799" i="1"/>
  <c r="A799" i="4" s="1"/>
  <c r="AB798" i="1"/>
  <c r="C796" i="7" l="1"/>
  <c r="A797" i="7" s="1"/>
  <c r="B796" i="7"/>
  <c r="D796" i="7" s="1"/>
  <c r="A800" i="1"/>
  <c r="A800" i="4" s="1"/>
  <c r="AB799" i="1"/>
  <c r="C797" i="7" l="1"/>
  <c r="A798" i="7" s="1"/>
  <c r="B797" i="7"/>
  <c r="D797" i="7" s="1"/>
  <c r="A801" i="1"/>
  <c r="A801" i="4" s="1"/>
  <c r="AB800" i="1"/>
  <c r="C798" i="7" l="1"/>
  <c r="A799" i="7" s="1"/>
  <c r="B798" i="7"/>
  <c r="D798" i="7" s="1"/>
  <c r="A802" i="1"/>
  <c r="A802" i="4" s="1"/>
  <c r="AB801" i="1"/>
  <c r="C799" i="7" l="1"/>
  <c r="A800" i="7" s="1"/>
  <c r="B799" i="7"/>
  <c r="D799" i="7" s="1"/>
  <c r="A803" i="1"/>
  <c r="A803" i="4" s="1"/>
  <c r="AB802" i="1"/>
  <c r="C800" i="7" l="1"/>
  <c r="A801" i="7" s="1"/>
  <c r="B800" i="7"/>
  <c r="D800" i="7" s="1"/>
  <c r="A804" i="1"/>
  <c r="A804" i="4" s="1"/>
  <c r="AB803" i="1"/>
  <c r="C801" i="7" l="1"/>
  <c r="A802" i="7" s="1"/>
  <c r="B801" i="7"/>
  <c r="D801" i="7" s="1"/>
  <c r="A805" i="1"/>
  <c r="A805" i="4" s="1"/>
  <c r="AB804" i="1"/>
  <c r="B802" i="7" l="1"/>
  <c r="D802" i="7" s="1"/>
  <c r="C802" i="7"/>
  <c r="A803" i="7" s="1"/>
  <c r="A806" i="1"/>
  <c r="A806" i="4" s="1"/>
  <c r="AB805" i="1"/>
  <c r="C803" i="7" l="1"/>
  <c r="A804" i="7" s="1"/>
  <c r="B803" i="7"/>
  <c r="D803" i="7" s="1"/>
  <c r="A807" i="1"/>
  <c r="A807" i="4" s="1"/>
  <c r="AB806" i="1"/>
  <c r="C804" i="7" l="1"/>
  <c r="A805" i="7" s="1"/>
  <c r="B804" i="7"/>
  <c r="D804" i="7" s="1"/>
  <c r="A808" i="1"/>
  <c r="A808" i="4" s="1"/>
  <c r="AB807" i="1"/>
  <c r="C805" i="7" l="1"/>
  <c r="A806" i="7" s="1"/>
  <c r="B805" i="7"/>
  <c r="D805" i="7" s="1"/>
  <c r="A809" i="1"/>
  <c r="A809" i="4" s="1"/>
  <c r="AB808" i="1"/>
  <c r="C806" i="7" l="1"/>
  <c r="A807" i="7" s="1"/>
  <c r="B806" i="7"/>
  <c r="D806" i="7" s="1"/>
  <c r="A810" i="1"/>
  <c r="A810" i="4" s="1"/>
  <c r="AB809" i="1"/>
  <c r="C807" i="7" l="1"/>
  <c r="A808" i="7" s="1"/>
  <c r="B807" i="7"/>
  <c r="D807" i="7" s="1"/>
  <c r="A811" i="1"/>
  <c r="A811" i="4" s="1"/>
  <c r="AB810" i="1"/>
  <c r="C808" i="7" l="1"/>
  <c r="A809" i="7" s="1"/>
  <c r="B808" i="7"/>
  <c r="D808" i="7" s="1"/>
  <c r="A812" i="1"/>
  <c r="A812" i="4" s="1"/>
  <c r="AB811" i="1"/>
  <c r="C809" i="7" l="1"/>
  <c r="A810" i="7" s="1"/>
  <c r="B809" i="7"/>
  <c r="D809" i="7" s="1"/>
  <c r="A813" i="1"/>
  <c r="A813" i="4" s="1"/>
  <c r="AB812" i="1"/>
  <c r="C810" i="7" l="1"/>
  <c r="A811" i="7" s="1"/>
  <c r="B810" i="7"/>
  <c r="D810" i="7" s="1"/>
  <c r="A814" i="1"/>
  <c r="A814" i="4" s="1"/>
  <c r="AB813" i="1"/>
  <c r="C811" i="7" l="1"/>
  <c r="A812" i="7" s="1"/>
  <c r="B811" i="7"/>
  <c r="D811" i="7" s="1"/>
  <c r="A815" i="1"/>
  <c r="A815" i="4" s="1"/>
  <c r="AB814" i="1"/>
  <c r="C812" i="7" l="1"/>
  <c r="A813" i="7" s="1"/>
  <c r="B812" i="7"/>
  <c r="D812" i="7" s="1"/>
  <c r="A816" i="1"/>
  <c r="A816" i="4" s="1"/>
  <c r="AB815" i="1"/>
  <c r="C813" i="7" l="1"/>
  <c r="A814" i="7" s="1"/>
  <c r="B813" i="7"/>
  <c r="D813" i="7" s="1"/>
  <c r="A817" i="1"/>
  <c r="A817" i="4" s="1"/>
  <c r="AB816" i="1"/>
  <c r="C814" i="7" l="1"/>
  <c r="A815" i="7" s="1"/>
  <c r="B814" i="7"/>
  <c r="D814" i="7" s="1"/>
  <c r="A818" i="1"/>
  <c r="A818" i="4" s="1"/>
  <c r="AB817" i="1"/>
  <c r="B815" i="7" l="1"/>
  <c r="D815" i="7" s="1"/>
  <c r="C815" i="7"/>
  <c r="A816" i="7" s="1"/>
  <c r="A819" i="1"/>
  <c r="A819" i="4" s="1"/>
  <c r="AB818" i="1"/>
  <c r="C816" i="7" l="1"/>
  <c r="A817" i="7" s="1"/>
  <c r="B816" i="7"/>
  <c r="D816" i="7" s="1"/>
  <c r="A820" i="1"/>
  <c r="A820" i="4" s="1"/>
  <c r="AB819" i="1"/>
  <c r="B817" i="7" l="1"/>
  <c r="D817" i="7" s="1"/>
  <c r="C817" i="7"/>
  <c r="A818" i="7" s="1"/>
  <c r="A821" i="1"/>
  <c r="A821" i="4" s="1"/>
  <c r="AB820" i="1"/>
  <c r="C818" i="7" l="1"/>
  <c r="A819" i="7" s="1"/>
  <c r="B818" i="7"/>
  <c r="D818" i="7" s="1"/>
  <c r="A822" i="1"/>
  <c r="A822" i="4" s="1"/>
  <c r="AB821" i="1"/>
  <c r="C819" i="7" l="1"/>
  <c r="A820" i="7" s="1"/>
  <c r="B819" i="7"/>
  <c r="D819" i="7" s="1"/>
  <c r="A823" i="1"/>
  <c r="A823" i="4" s="1"/>
  <c r="AB822" i="1"/>
  <c r="C820" i="7" l="1"/>
  <c r="A821" i="7" s="1"/>
  <c r="B820" i="7"/>
  <c r="D820" i="7" s="1"/>
  <c r="A824" i="1"/>
  <c r="A824" i="4" s="1"/>
  <c r="AB823" i="1"/>
  <c r="B821" i="7" l="1"/>
  <c r="D821" i="7" s="1"/>
  <c r="C821" i="7"/>
  <c r="A822" i="7" s="1"/>
  <c r="A825" i="1"/>
  <c r="A825" i="4" s="1"/>
  <c r="AB824" i="1"/>
  <c r="C822" i="7" l="1"/>
  <c r="A823" i="7" s="1"/>
  <c r="B822" i="7"/>
  <c r="D822" i="7" s="1"/>
  <c r="A826" i="1"/>
  <c r="A826" i="4" s="1"/>
  <c r="AB825" i="1"/>
  <c r="C823" i="7" l="1"/>
  <c r="A824" i="7" s="1"/>
  <c r="B823" i="7"/>
  <c r="D823" i="7" s="1"/>
  <c r="A827" i="1"/>
  <c r="A827" i="4" s="1"/>
  <c r="AB826" i="1"/>
  <c r="C824" i="7" l="1"/>
  <c r="A825" i="7" s="1"/>
  <c r="B824" i="7"/>
  <c r="D824" i="7" s="1"/>
  <c r="A828" i="1"/>
  <c r="A828" i="4" s="1"/>
  <c r="AB827" i="1"/>
  <c r="C825" i="7" l="1"/>
  <c r="A826" i="7" s="1"/>
  <c r="B825" i="7"/>
  <c r="D825" i="7" s="1"/>
  <c r="A829" i="1"/>
  <c r="A829" i="4" s="1"/>
  <c r="AB828" i="1"/>
  <c r="C826" i="7" l="1"/>
  <c r="A827" i="7" s="1"/>
  <c r="B826" i="7"/>
  <c r="D826" i="7" s="1"/>
  <c r="A830" i="1"/>
  <c r="A830" i="4" s="1"/>
  <c r="AB829" i="1"/>
  <c r="B827" i="7" l="1"/>
  <c r="C827" i="7"/>
  <c r="A828" i="7" s="1"/>
  <c r="D827" i="7"/>
  <c r="A831" i="1"/>
  <c r="A831" i="4" s="1"/>
  <c r="AB830" i="1"/>
  <c r="C828" i="7" l="1"/>
  <c r="A829" i="7" s="1"/>
  <c r="B828" i="7"/>
  <c r="D828" i="7" s="1"/>
  <c r="A832" i="1"/>
  <c r="A832" i="4" s="1"/>
  <c r="AB831" i="1"/>
  <c r="C829" i="7" l="1"/>
  <c r="A830" i="7" s="1"/>
  <c r="B829" i="7"/>
  <c r="D829" i="7" s="1"/>
  <c r="A833" i="1"/>
  <c r="A833" i="4" s="1"/>
  <c r="AB832" i="1"/>
  <c r="B830" i="7" l="1"/>
  <c r="C830" i="7"/>
  <c r="A831" i="7" s="1"/>
  <c r="D830" i="7"/>
  <c r="A834" i="1"/>
  <c r="A834" i="4" s="1"/>
  <c r="AB833" i="1"/>
  <c r="C831" i="7" l="1"/>
  <c r="A832" i="7" s="1"/>
  <c r="B831" i="7"/>
  <c r="D831" i="7" s="1"/>
  <c r="A835" i="1"/>
  <c r="A835" i="4" s="1"/>
  <c r="AB834" i="1"/>
  <c r="C832" i="7" l="1"/>
  <c r="A833" i="7" s="1"/>
  <c r="B832" i="7"/>
  <c r="D832" i="7" s="1"/>
  <c r="A836" i="1"/>
  <c r="A836" i="4" s="1"/>
  <c r="AB835" i="1"/>
  <c r="C833" i="7" l="1"/>
  <c r="A834" i="7" s="1"/>
  <c r="B833" i="7"/>
  <c r="D833" i="7" s="1"/>
  <c r="A837" i="1"/>
  <c r="A837" i="4" s="1"/>
  <c r="AB836" i="1"/>
  <c r="C834" i="7" l="1"/>
  <c r="A835" i="7" s="1"/>
  <c r="B834" i="7"/>
  <c r="D834" i="7" s="1"/>
  <c r="A838" i="1"/>
  <c r="A838" i="4" s="1"/>
  <c r="AB837" i="1"/>
  <c r="C835" i="7" l="1"/>
  <c r="A836" i="7" s="1"/>
  <c r="B835" i="7"/>
  <c r="D835" i="7" s="1"/>
  <c r="A839" i="1"/>
  <c r="A839" i="4" s="1"/>
  <c r="AB838" i="1"/>
  <c r="C836" i="7" l="1"/>
  <c r="A837" i="7" s="1"/>
  <c r="B836" i="7"/>
  <c r="D836" i="7" s="1"/>
  <c r="A840" i="1"/>
  <c r="A840" i="4" s="1"/>
  <c r="AB839" i="1"/>
  <c r="C837" i="7" l="1"/>
  <c r="A838" i="7" s="1"/>
  <c r="B837" i="7"/>
  <c r="D837" i="7" s="1"/>
  <c r="A841" i="1"/>
  <c r="A841" i="4" s="1"/>
  <c r="AB840" i="1"/>
  <c r="B838" i="7" l="1"/>
  <c r="D838" i="7" s="1"/>
  <c r="C838" i="7"/>
  <c r="A839" i="7" s="1"/>
  <c r="A842" i="1"/>
  <c r="A842" i="4" s="1"/>
  <c r="AB841" i="1"/>
  <c r="C839" i="7" l="1"/>
  <c r="A840" i="7" s="1"/>
  <c r="B839" i="7"/>
  <c r="D839" i="7" s="1"/>
  <c r="A843" i="1"/>
  <c r="A843" i="4" s="1"/>
  <c r="AB842" i="1"/>
  <c r="C840" i="7" l="1"/>
  <c r="A841" i="7" s="1"/>
  <c r="B840" i="7"/>
  <c r="D840" i="7" s="1"/>
  <c r="A844" i="1"/>
  <c r="A844" i="4" s="1"/>
  <c r="AB843" i="1"/>
  <c r="C841" i="7" l="1"/>
  <c r="A842" i="7" s="1"/>
  <c r="B841" i="7"/>
  <c r="D841" i="7" s="1"/>
  <c r="A845" i="1"/>
  <c r="A845" i="4" s="1"/>
  <c r="AB844" i="1"/>
  <c r="C842" i="7" l="1"/>
  <c r="A843" i="7" s="1"/>
  <c r="B842" i="7"/>
  <c r="D842" i="7" s="1"/>
  <c r="A846" i="1"/>
  <c r="A846" i="4" s="1"/>
  <c r="AB845" i="1"/>
  <c r="C843" i="7" l="1"/>
  <c r="A844" i="7" s="1"/>
  <c r="B843" i="7"/>
  <c r="D843" i="7" s="1"/>
  <c r="A847" i="1"/>
  <c r="A847" i="4" s="1"/>
  <c r="AB846" i="1"/>
  <c r="C844" i="7" l="1"/>
  <c r="A845" i="7" s="1"/>
  <c r="B844" i="7"/>
  <c r="D844" i="7" s="1"/>
  <c r="A848" i="1"/>
  <c r="A848" i="4" s="1"/>
  <c r="AB847" i="1"/>
  <c r="C845" i="7" l="1"/>
  <c r="A846" i="7" s="1"/>
  <c r="B845" i="7"/>
  <c r="D845" i="7" s="1"/>
  <c r="A849" i="1"/>
  <c r="A849" i="4" s="1"/>
  <c r="AB848" i="1"/>
  <c r="B846" i="7" l="1"/>
  <c r="D846" i="7" s="1"/>
  <c r="C846" i="7"/>
  <c r="A847" i="7" s="1"/>
  <c r="A850" i="1"/>
  <c r="A850" i="4" s="1"/>
  <c r="AB849" i="1"/>
  <c r="C847" i="7" l="1"/>
  <c r="A848" i="7" s="1"/>
  <c r="B847" i="7"/>
  <c r="D847" i="7" s="1"/>
  <c r="A851" i="1"/>
  <c r="A851" i="4" s="1"/>
  <c r="AB850" i="1"/>
  <c r="C848" i="7" l="1"/>
  <c r="A849" i="7" s="1"/>
  <c r="B848" i="7"/>
  <c r="D848" i="7" s="1"/>
  <c r="A852" i="1"/>
  <c r="A852" i="4" s="1"/>
  <c r="AB851" i="1"/>
  <c r="B849" i="7" l="1"/>
  <c r="D849" i="7" s="1"/>
  <c r="C849" i="7"/>
  <c r="A850" i="7" s="1"/>
  <c r="A853" i="1"/>
  <c r="A853" i="4" s="1"/>
  <c r="AB852" i="1"/>
  <c r="C850" i="7" l="1"/>
  <c r="A851" i="7" s="1"/>
  <c r="B850" i="7"/>
  <c r="D850" i="7" s="1"/>
  <c r="A854" i="1"/>
  <c r="A854" i="4" s="1"/>
  <c r="AB853" i="1"/>
  <c r="B851" i="7" l="1"/>
  <c r="D851" i="7" s="1"/>
  <c r="C851" i="7"/>
  <c r="A852" i="7" s="1"/>
  <c r="A855" i="1"/>
  <c r="A855" i="4" s="1"/>
  <c r="AB854" i="1"/>
  <c r="B852" i="7" l="1"/>
  <c r="D852" i="7" s="1"/>
  <c r="C852" i="7"/>
  <c r="A853" i="7" s="1"/>
  <c r="A856" i="1"/>
  <c r="A856" i="4" s="1"/>
  <c r="AB855" i="1"/>
  <c r="C853" i="7" l="1"/>
  <c r="A854" i="7" s="1"/>
  <c r="B853" i="7"/>
  <c r="D853" i="7" s="1"/>
  <c r="A857" i="1"/>
  <c r="A857" i="4" s="1"/>
  <c r="AB856" i="1"/>
  <c r="B854" i="7" l="1"/>
  <c r="D854" i="7" s="1"/>
  <c r="C854" i="7"/>
  <c r="A855" i="7" s="1"/>
  <c r="A858" i="1"/>
  <c r="A858" i="4" s="1"/>
  <c r="AB857" i="1"/>
  <c r="B855" i="7" l="1"/>
  <c r="D855" i="7" s="1"/>
  <c r="C855" i="7"/>
  <c r="A856" i="7" s="1"/>
  <c r="A859" i="1"/>
  <c r="A859" i="4" s="1"/>
  <c r="AB858" i="1"/>
  <c r="B856" i="7" l="1"/>
  <c r="D856" i="7" s="1"/>
  <c r="C856" i="7"/>
  <c r="A857" i="7" s="1"/>
  <c r="A860" i="1"/>
  <c r="A860" i="4" s="1"/>
  <c r="AB859" i="1"/>
  <c r="B857" i="7" l="1"/>
  <c r="D857" i="7" s="1"/>
  <c r="C857" i="7"/>
  <c r="A858" i="7" s="1"/>
  <c r="A861" i="1"/>
  <c r="A861" i="4" s="1"/>
  <c r="AB860" i="1"/>
  <c r="C858" i="7" l="1"/>
  <c r="A859" i="7" s="1"/>
  <c r="B858" i="7"/>
  <c r="D858" i="7" s="1"/>
  <c r="A862" i="1"/>
  <c r="A862" i="4" s="1"/>
  <c r="AB861" i="1"/>
  <c r="B859" i="7" l="1"/>
  <c r="D859" i="7" s="1"/>
  <c r="C859" i="7"/>
  <c r="A860" i="7" s="1"/>
  <c r="A863" i="1"/>
  <c r="A863" i="4" s="1"/>
  <c r="AB862" i="1"/>
  <c r="C860" i="7" l="1"/>
  <c r="A861" i="7" s="1"/>
  <c r="B860" i="7"/>
  <c r="D860" i="7" s="1"/>
  <c r="A864" i="1"/>
  <c r="A864" i="4" s="1"/>
  <c r="AB863" i="1"/>
  <c r="C861" i="7" l="1"/>
  <c r="A862" i="7" s="1"/>
  <c r="B861" i="7"/>
  <c r="D861" i="7" s="1"/>
  <c r="A865" i="1"/>
  <c r="A865" i="4" s="1"/>
  <c r="AB864" i="1"/>
  <c r="C862" i="7" l="1"/>
  <c r="A863" i="7" s="1"/>
  <c r="B862" i="7"/>
  <c r="D862" i="7" s="1"/>
  <c r="A866" i="1"/>
  <c r="A866" i="4" s="1"/>
  <c r="AB865" i="1"/>
  <c r="C863" i="7" l="1"/>
  <c r="A864" i="7" s="1"/>
  <c r="B863" i="7"/>
  <c r="D863" i="7" s="1"/>
  <c r="A867" i="1"/>
  <c r="A867" i="4" s="1"/>
  <c r="AB866" i="1"/>
  <c r="C864" i="7" l="1"/>
  <c r="A865" i="7" s="1"/>
  <c r="B864" i="7"/>
  <c r="D864" i="7" s="1"/>
  <c r="A868" i="1"/>
  <c r="A868" i="4" s="1"/>
  <c r="AB867" i="1"/>
  <c r="C865" i="7" l="1"/>
  <c r="A866" i="7" s="1"/>
  <c r="B865" i="7"/>
  <c r="D865" i="7" s="1"/>
  <c r="A869" i="1"/>
  <c r="A869" i="4" s="1"/>
  <c r="AB868" i="1"/>
  <c r="B866" i="7" l="1"/>
  <c r="D866" i="7" s="1"/>
  <c r="C866" i="7"/>
  <c r="A867" i="7" s="1"/>
  <c r="A870" i="1"/>
  <c r="A870" i="4" s="1"/>
  <c r="AB869" i="1"/>
  <c r="C867" i="7" l="1"/>
  <c r="A868" i="7" s="1"/>
  <c r="B867" i="7"/>
  <c r="D867" i="7" s="1"/>
  <c r="A871" i="1"/>
  <c r="A871" i="4" s="1"/>
  <c r="AB870" i="1"/>
  <c r="C868" i="7" l="1"/>
  <c r="A869" i="7" s="1"/>
  <c r="B868" i="7"/>
  <c r="D868" i="7" s="1"/>
  <c r="A872" i="1"/>
  <c r="A872" i="4" s="1"/>
  <c r="AB871" i="1"/>
  <c r="C869" i="7" l="1"/>
  <c r="A870" i="7" s="1"/>
  <c r="B869" i="7"/>
  <c r="D869" i="7" s="1"/>
  <c r="A873" i="1"/>
  <c r="A873" i="4" s="1"/>
  <c r="AB872" i="1"/>
  <c r="C870" i="7" l="1"/>
  <c r="A871" i="7" s="1"/>
  <c r="B870" i="7"/>
  <c r="D870" i="7" s="1"/>
  <c r="A874" i="1"/>
  <c r="A874" i="4" s="1"/>
  <c r="AB873" i="1"/>
  <c r="C871" i="7" l="1"/>
  <c r="A872" i="7" s="1"/>
  <c r="B871" i="7"/>
  <c r="D871" i="7" s="1"/>
  <c r="A875" i="1"/>
  <c r="A875" i="4" s="1"/>
  <c r="AB874" i="1"/>
  <c r="C872" i="7" l="1"/>
  <c r="A873" i="7" s="1"/>
  <c r="B872" i="7"/>
  <c r="D872" i="7" s="1"/>
  <c r="A876" i="1"/>
  <c r="A876" i="4" s="1"/>
  <c r="AB875" i="1"/>
  <c r="C873" i="7" l="1"/>
  <c r="A874" i="7" s="1"/>
  <c r="B873" i="7"/>
  <c r="D873" i="7" s="1"/>
  <c r="A877" i="1"/>
  <c r="A877" i="4" s="1"/>
  <c r="AB876" i="1"/>
  <c r="C874" i="7" l="1"/>
  <c r="A875" i="7" s="1"/>
  <c r="B874" i="7"/>
  <c r="D874" i="7" s="1"/>
  <c r="A878" i="1"/>
  <c r="A878" i="4" s="1"/>
  <c r="AB877" i="1"/>
  <c r="C875" i="7" l="1"/>
  <c r="A876" i="7" s="1"/>
  <c r="B875" i="7"/>
  <c r="D875" i="7" s="1"/>
  <c r="A879" i="1"/>
  <c r="A879" i="4" s="1"/>
  <c r="AB878" i="1"/>
  <c r="C876" i="7" l="1"/>
  <c r="A877" i="7" s="1"/>
  <c r="B876" i="7"/>
  <c r="D876" i="7" s="1"/>
  <c r="A880" i="1"/>
  <c r="A880" i="4" s="1"/>
  <c r="AB879" i="1"/>
  <c r="B877" i="7" l="1"/>
  <c r="D877" i="7" s="1"/>
  <c r="C877" i="7"/>
  <c r="A878" i="7" s="1"/>
  <c r="A881" i="1"/>
  <c r="A881" i="4" s="1"/>
  <c r="AB880" i="1"/>
  <c r="B878" i="7" l="1"/>
  <c r="D878" i="7" s="1"/>
  <c r="C878" i="7"/>
  <c r="A879" i="7" s="1"/>
  <c r="A882" i="1"/>
  <c r="A882" i="4" s="1"/>
  <c r="AB881" i="1"/>
  <c r="C879" i="7" l="1"/>
  <c r="A880" i="7" s="1"/>
  <c r="B879" i="7"/>
  <c r="D879" i="7" s="1"/>
  <c r="A883" i="1"/>
  <c r="A883" i="4" s="1"/>
  <c r="AB882" i="1"/>
  <c r="C880" i="7" l="1"/>
  <c r="A881" i="7" s="1"/>
  <c r="B880" i="7"/>
  <c r="D880" i="7" s="1"/>
  <c r="A884" i="1"/>
  <c r="A884" i="4" s="1"/>
  <c r="AB883" i="1"/>
  <c r="C881" i="7" l="1"/>
  <c r="A882" i="7" s="1"/>
  <c r="B881" i="7"/>
  <c r="D881" i="7" s="1"/>
  <c r="A885" i="1"/>
  <c r="A885" i="4" s="1"/>
  <c r="AB884" i="1"/>
  <c r="C882" i="7" l="1"/>
  <c r="A883" i="7" s="1"/>
  <c r="B882" i="7"/>
  <c r="D882" i="7" s="1"/>
  <c r="A886" i="1"/>
  <c r="A886" i="4" s="1"/>
  <c r="AB885" i="1"/>
  <c r="C883" i="7" l="1"/>
  <c r="A884" i="7" s="1"/>
  <c r="B883" i="7"/>
  <c r="D883" i="7" s="1"/>
  <c r="A887" i="1"/>
  <c r="A887" i="4" s="1"/>
  <c r="AB886" i="1"/>
  <c r="C884" i="7" l="1"/>
  <c r="A885" i="7" s="1"/>
  <c r="B884" i="7"/>
  <c r="D884" i="7" s="1"/>
  <c r="A888" i="1"/>
  <c r="A888" i="4" s="1"/>
  <c r="AB887" i="1"/>
  <c r="C885" i="7" l="1"/>
  <c r="A886" i="7" s="1"/>
  <c r="B885" i="7"/>
  <c r="D885" i="7" s="1"/>
  <c r="A889" i="1"/>
  <c r="A889" i="4" s="1"/>
  <c r="AB888" i="1"/>
  <c r="B886" i="7" l="1"/>
  <c r="D886" i="7" s="1"/>
  <c r="C886" i="7"/>
  <c r="A887" i="7" s="1"/>
  <c r="A890" i="1"/>
  <c r="A890" i="4" s="1"/>
  <c r="AB889" i="1"/>
  <c r="C887" i="7" l="1"/>
  <c r="A888" i="7" s="1"/>
  <c r="B887" i="7"/>
  <c r="D887" i="7" s="1"/>
  <c r="A891" i="1"/>
  <c r="A891" i="4" s="1"/>
  <c r="AB890" i="1"/>
  <c r="C888" i="7" l="1"/>
  <c r="A889" i="7" s="1"/>
  <c r="B888" i="7"/>
  <c r="D888" i="7" s="1"/>
  <c r="A892" i="1"/>
  <c r="A892" i="4" s="1"/>
  <c r="AB891" i="1"/>
  <c r="B889" i="7" l="1"/>
  <c r="D889" i="7" s="1"/>
  <c r="C889" i="7"/>
  <c r="A890" i="7" s="1"/>
  <c r="A893" i="1"/>
  <c r="A893" i="4" s="1"/>
  <c r="AB892" i="1"/>
  <c r="C890" i="7" l="1"/>
  <c r="A891" i="7" s="1"/>
  <c r="B890" i="7"/>
  <c r="D890" i="7" s="1"/>
  <c r="A894" i="1"/>
  <c r="A894" i="4" s="1"/>
  <c r="AB893" i="1"/>
  <c r="C891" i="7" l="1"/>
  <c r="A892" i="7" s="1"/>
  <c r="B891" i="7"/>
  <c r="D891" i="7" s="1"/>
  <c r="A895" i="1"/>
  <c r="A895" i="4" s="1"/>
  <c r="AB894" i="1"/>
  <c r="C892" i="7" l="1"/>
  <c r="A893" i="7" s="1"/>
  <c r="B892" i="7"/>
  <c r="D892" i="7" s="1"/>
  <c r="A896" i="1"/>
  <c r="A896" i="4" s="1"/>
  <c r="AB895" i="1"/>
  <c r="B893" i="7" l="1"/>
  <c r="D893" i="7" s="1"/>
  <c r="C893" i="7"/>
  <c r="A894" i="7" s="1"/>
  <c r="A897" i="1"/>
  <c r="A897" i="4" s="1"/>
  <c r="AB896" i="1"/>
  <c r="C894" i="7" l="1"/>
  <c r="A895" i="7" s="1"/>
  <c r="B894" i="7"/>
  <c r="D894" i="7" s="1"/>
  <c r="A898" i="1"/>
  <c r="A898" i="4" s="1"/>
  <c r="AB897" i="1"/>
  <c r="C895" i="7" l="1"/>
  <c r="A896" i="7" s="1"/>
  <c r="B895" i="7"/>
  <c r="D895" i="7" s="1"/>
  <c r="A899" i="1"/>
  <c r="A899" i="4" s="1"/>
  <c r="AB898" i="1"/>
  <c r="C896" i="7" l="1"/>
  <c r="A897" i="7" s="1"/>
  <c r="B896" i="7"/>
  <c r="D896" i="7" s="1"/>
  <c r="A900" i="1"/>
  <c r="A900" i="4" s="1"/>
  <c r="AB899" i="1"/>
  <c r="C897" i="7" l="1"/>
  <c r="A898" i="7" s="1"/>
  <c r="B897" i="7"/>
  <c r="D897" i="7" s="1"/>
  <c r="A901" i="1"/>
  <c r="A901" i="4" s="1"/>
  <c r="AB900" i="1"/>
  <c r="C898" i="7" l="1"/>
  <c r="A899" i="7" s="1"/>
  <c r="B898" i="7"/>
  <c r="D898" i="7" s="1"/>
  <c r="A902" i="1"/>
  <c r="A902" i="4" s="1"/>
  <c r="AB901" i="1"/>
  <c r="C899" i="7" l="1"/>
  <c r="A900" i="7" s="1"/>
  <c r="B899" i="7"/>
  <c r="D899" i="7" s="1"/>
  <c r="A903" i="1"/>
  <c r="A903" i="4" s="1"/>
  <c r="AB902" i="1"/>
  <c r="C900" i="7" l="1"/>
  <c r="A901" i="7" s="1"/>
  <c r="B900" i="7"/>
  <c r="D900" i="7" s="1"/>
  <c r="A904" i="1"/>
  <c r="A904" i="4" s="1"/>
  <c r="AB903" i="1"/>
  <c r="C901" i="7" l="1"/>
  <c r="A902" i="7" s="1"/>
  <c r="B901" i="7"/>
  <c r="D901" i="7" s="1"/>
  <c r="A905" i="1"/>
  <c r="A905" i="4" s="1"/>
  <c r="AB904" i="1"/>
  <c r="B902" i="7" l="1"/>
  <c r="D902" i="7" s="1"/>
  <c r="C902" i="7"/>
  <c r="A903" i="7" s="1"/>
  <c r="A906" i="1"/>
  <c r="A906" i="4" s="1"/>
  <c r="AB905" i="1"/>
  <c r="C903" i="7" l="1"/>
  <c r="A904" i="7" s="1"/>
  <c r="B903" i="7"/>
  <c r="D903" i="7" s="1"/>
  <c r="A907" i="1"/>
  <c r="A907" i="4" s="1"/>
  <c r="AB906" i="1"/>
  <c r="C904" i="7" l="1"/>
  <c r="A905" i="7" s="1"/>
  <c r="B904" i="7"/>
  <c r="D904" i="7" s="1"/>
  <c r="A908" i="1"/>
  <c r="A908" i="4" s="1"/>
  <c r="AB907" i="1"/>
  <c r="C905" i="7" l="1"/>
  <c r="A906" i="7" s="1"/>
  <c r="B905" i="7"/>
  <c r="D905" i="7" s="1"/>
  <c r="A909" i="1"/>
  <c r="A909" i="4" s="1"/>
  <c r="AB908" i="1"/>
  <c r="C906" i="7" l="1"/>
  <c r="A907" i="7" s="1"/>
  <c r="B906" i="7"/>
  <c r="D906" i="7" s="1"/>
  <c r="A910" i="1"/>
  <c r="A910" i="4" s="1"/>
  <c r="AB909" i="1"/>
  <c r="C907" i="7" l="1"/>
  <c r="A908" i="7" s="1"/>
  <c r="B907" i="7"/>
  <c r="D907" i="7" s="1"/>
  <c r="A911" i="1"/>
  <c r="A911" i="4" s="1"/>
  <c r="AB910" i="1"/>
  <c r="C908" i="7" l="1"/>
  <c r="A909" i="7" s="1"/>
  <c r="B908" i="7"/>
  <c r="D908" i="7" s="1"/>
  <c r="A912" i="1"/>
  <c r="A912" i="4" s="1"/>
  <c r="AB911" i="1"/>
  <c r="C909" i="7" l="1"/>
  <c r="A910" i="7" s="1"/>
  <c r="B909" i="7"/>
  <c r="D909" i="7" s="1"/>
  <c r="A913" i="1"/>
  <c r="A913" i="4" s="1"/>
  <c r="AB912" i="1"/>
  <c r="C910" i="7" l="1"/>
  <c r="A911" i="7" s="1"/>
  <c r="B910" i="7"/>
  <c r="D910" i="7" s="1"/>
  <c r="A914" i="1"/>
  <c r="A914" i="4" s="1"/>
  <c r="AB913" i="1"/>
  <c r="C911" i="7" l="1"/>
  <c r="A912" i="7" s="1"/>
  <c r="B911" i="7"/>
  <c r="D911" i="7" s="1"/>
  <c r="A915" i="1"/>
  <c r="A915" i="4" s="1"/>
  <c r="AB914" i="1"/>
  <c r="C912" i="7" l="1"/>
  <c r="A913" i="7" s="1"/>
  <c r="B912" i="7"/>
  <c r="D912" i="7" s="1"/>
  <c r="A916" i="1"/>
  <c r="A916" i="4" s="1"/>
  <c r="AB915" i="1"/>
  <c r="C913" i="7" l="1"/>
  <c r="A914" i="7" s="1"/>
  <c r="B913" i="7"/>
  <c r="D913" i="7" s="1"/>
  <c r="A917" i="1"/>
  <c r="A917" i="4" s="1"/>
  <c r="AB916" i="1"/>
  <c r="C914" i="7" l="1"/>
  <c r="A915" i="7" s="1"/>
  <c r="B914" i="7"/>
  <c r="D914" i="7" s="1"/>
  <c r="A918" i="1"/>
  <c r="A918" i="4" s="1"/>
  <c r="AB917" i="1"/>
  <c r="C915" i="7" l="1"/>
  <c r="A916" i="7" s="1"/>
  <c r="B915" i="7"/>
  <c r="D915" i="7" s="1"/>
  <c r="A919" i="1"/>
  <c r="A919" i="4" s="1"/>
  <c r="AB918" i="1"/>
  <c r="C916" i="7" l="1"/>
  <c r="A917" i="7" s="1"/>
  <c r="B916" i="7"/>
  <c r="D916" i="7" s="1"/>
  <c r="A920" i="1"/>
  <c r="A920" i="4" s="1"/>
  <c r="AB919" i="1"/>
  <c r="C917" i="7" l="1"/>
  <c r="A918" i="7" s="1"/>
  <c r="B917" i="7"/>
  <c r="D917" i="7" s="1"/>
  <c r="A921" i="1"/>
  <c r="A921" i="4" s="1"/>
  <c r="AB920" i="1"/>
  <c r="C918" i="7" l="1"/>
  <c r="A919" i="7" s="1"/>
  <c r="B918" i="7"/>
  <c r="D918" i="7" s="1"/>
  <c r="A922" i="1"/>
  <c r="A922" i="4" s="1"/>
  <c r="AB921" i="1"/>
  <c r="C919" i="7" l="1"/>
  <c r="A920" i="7" s="1"/>
  <c r="B919" i="7"/>
  <c r="D919" i="7" s="1"/>
  <c r="A923" i="1"/>
  <c r="A923" i="4" s="1"/>
  <c r="AB922" i="1"/>
  <c r="C920" i="7" l="1"/>
  <c r="A921" i="7" s="1"/>
  <c r="B920" i="7"/>
  <c r="D920" i="7" s="1"/>
  <c r="A924" i="1"/>
  <c r="A924" i="4" s="1"/>
  <c r="AB923" i="1"/>
  <c r="B921" i="7" l="1"/>
  <c r="D921" i="7" s="1"/>
  <c r="C921" i="7"/>
  <c r="A922" i="7" s="1"/>
  <c r="A925" i="1"/>
  <c r="A925" i="4" s="1"/>
  <c r="AB924" i="1"/>
  <c r="C922" i="7" l="1"/>
  <c r="A923" i="7" s="1"/>
  <c r="B922" i="7"/>
  <c r="D922" i="7" s="1"/>
  <c r="A926" i="1"/>
  <c r="A926" i="4" s="1"/>
  <c r="AB925" i="1"/>
  <c r="C923" i="7" l="1"/>
  <c r="A924" i="7" s="1"/>
  <c r="B923" i="7"/>
  <c r="D923" i="7" s="1"/>
  <c r="A927" i="1"/>
  <c r="A927" i="4" s="1"/>
  <c r="AB926" i="1"/>
  <c r="B924" i="7" l="1"/>
  <c r="D924" i="7" s="1"/>
  <c r="C924" i="7"/>
  <c r="A925" i="7" s="1"/>
  <c r="A928" i="1"/>
  <c r="A928" i="4" s="1"/>
  <c r="AB927" i="1"/>
  <c r="B925" i="7" l="1"/>
  <c r="D925" i="7" s="1"/>
  <c r="C925" i="7"/>
  <c r="A926" i="7" s="1"/>
  <c r="A929" i="1"/>
  <c r="A929" i="4" s="1"/>
  <c r="AB928" i="1"/>
  <c r="C926" i="7" l="1"/>
  <c r="A927" i="7" s="1"/>
  <c r="B926" i="7"/>
  <c r="D926" i="7" s="1"/>
  <c r="A930" i="1"/>
  <c r="A930" i="4" s="1"/>
  <c r="AB929" i="1"/>
  <c r="C927" i="7" l="1"/>
  <c r="A928" i="7" s="1"/>
  <c r="B927" i="7"/>
  <c r="D927" i="7" s="1"/>
  <c r="A931" i="1"/>
  <c r="A931" i="4" s="1"/>
  <c r="AB930" i="1"/>
  <c r="B928" i="7" l="1"/>
  <c r="D928" i="7" s="1"/>
  <c r="C928" i="7"/>
  <c r="A929" i="7" s="1"/>
  <c r="A932" i="1"/>
  <c r="A932" i="4" s="1"/>
  <c r="AB931" i="1"/>
  <c r="B929" i="7" l="1"/>
  <c r="D929" i="7" s="1"/>
  <c r="C929" i="7"/>
  <c r="A930" i="7" s="1"/>
  <c r="A933" i="1"/>
  <c r="A933" i="4" s="1"/>
  <c r="AB932" i="1"/>
  <c r="C930" i="7" l="1"/>
  <c r="A931" i="7" s="1"/>
  <c r="B930" i="7"/>
  <c r="D930" i="7" s="1"/>
  <c r="A934" i="1"/>
  <c r="A934" i="4" s="1"/>
  <c r="AB933" i="1"/>
  <c r="C931" i="7" l="1"/>
  <c r="A932" i="7" s="1"/>
  <c r="B931" i="7"/>
  <c r="D931" i="7" s="1"/>
  <c r="A935" i="1"/>
  <c r="A935" i="4" s="1"/>
  <c r="AB934" i="1"/>
  <c r="C932" i="7" l="1"/>
  <c r="A933" i="7" s="1"/>
  <c r="B932" i="7"/>
  <c r="D932" i="7" s="1"/>
  <c r="A936" i="1"/>
  <c r="A936" i="4" s="1"/>
  <c r="AB935" i="1"/>
  <c r="C933" i="7" l="1"/>
  <c r="A934" i="7" s="1"/>
  <c r="B933" i="7"/>
  <c r="D933" i="7" s="1"/>
  <c r="A937" i="1"/>
  <c r="A937" i="4" s="1"/>
  <c r="AB936" i="1"/>
  <c r="C934" i="7" l="1"/>
  <c r="A935" i="7" s="1"/>
  <c r="B934" i="7"/>
  <c r="D934" i="7" s="1"/>
  <c r="A938" i="1"/>
  <c r="A938" i="4" s="1"/>
  <c r="AB937" i="1"/>
  <c r="C935" i="7" l="1"/>
  <c r="A936" i="7" s="1"/>
  <c r="B935" i="7"/>
  <c r="D935" i="7" s="1"/>
  <c r="A939" i="1"/>
  <c r="A939" i="4" s="1"/>
  <c r="AB938" i="1"/>
  <c r="C936" i="7" l="1"/>
  <c r="A937" i="7" s="1"/>
  <c r="B936" i="7"/>
  <c r="D936" i="7" s="1"/>
  <c r="A940" i="1"/>
  <c r="A940" i="4" s="1"/>
  <c r="AB939" i="1"/>
  <c r="C937" i="7" l="1"/>
  <c r="A938" i="7" s="1"/>
  <c r="B937" i="7"/>
  <c r="D937" i="7" s="1"/>
  <c r="A941" i="1"/>
  <c r="A941" i="4" s="1"/>
  <c r="AB940" i="1"/>
  <c r="B938" i="7" l="1"/>
  <c r="D938" i="7" s="1"/>
  <c r="C938" i="7"/>
  <c r="A939" i="7" s="1"/>
  <c r="A942" i="1"/>
  <c r="A942" i="4" s="1"/>
  <c r="AB941" i="1"/>
  <c r="C939" i="7" l="1"/>
  <c r="A940" i="7" s="1"/>
  <c r="B939" i="7"/>
  <c r="D939" i="7" s="1"/>
  <c r="A943" i="1"/>
  <c r="A943" i="4" s="1"/>
  <c r="AB942" i="1"/>
  <c r="C940" i="7" l="1"/>
  <c r="A941" i="7" s="1"/>
  <c r="B940" i="7"/>
  <c r="D940" i="7" s="1"/>
  <c r="A944" i="1"/>
  <c r="A944" i="4" s="1"/>
  <c r="AB943" i="1"/>
  <c r="C941" i="7" l="1"/>
  <c r="A942" i="7" s="1"/>
  <c r="B941" i="7"/>
  <c r="D941" i="7" s="1"/>
  <c r="A945" i="1"/>
  <c r="A945" i="4" s="1"/>
  <c r="AB944" i="1"/>
  <c r="C942" i="7" l="1"/>
  <c r="A943" i="7" s="1"/>
  <c r="B942" i="7"/>
  <c r="D942" i="7" s="1"/>
  <c r="A946" i="1"/>
  <c r="A946" i="4" s="1"/>
  <c r="AB945" i="1"/>
  <c r="C943" i="7" l="1"/>
  <c r="A944" i="7" s="1"/>
  <c r="B943" i="7"/>
  <c r="D943" i="7" s="1"/>
  <c r="A947" i="1"/>
  <c r="A947" i="4" s="1"/>
  <c r="AB946" i="1"/>
  <c r="C944" i="7" l="1"/>
  <c r="A945" i="7" s="1"/>
  <c r="B944" i="7"/>
  <c r="D944" i="7" s="1"/>
  <c r="A948" i="1"/>
  <c r="A948" i="4" s="1"/>
  <c r="AB947" i="1"/>
  <c r="C945" i="7" l="1"/>
  <c r="A946" i="7" s="1"/>
  <c r="B945" i="7"/>
  <c r="D945" i="7" s="1"/>
  <c r="AB948" i="1"/>
  <c r="C946" i="7" l="1"/>
  <c r="A947" i="7" s="1"/>
  <c r="B946" i="7"/>
  <c r="D946" i="7" s="1"/>
  <c r="A949" i="1"/>
  <c r="A949" i="4" s="1"/>
  <c r="AB949" i="1"/>
  <c r="C947" i="7" l="1"/>
  <c r="A948" i="7" s="1"/>
  <c r="B947" i="7"/>
  <c r="D947" i="7" s="1"/>
  <c r="E950" i="1"/>
  <c r="F950" i="1" s="1"/>
  <c r="S950" i="1" s="1"/>
  <c r="P950" i="1"/>
  <c r="AB950" i="1"/>
  <c r="A950" i="1"/>
  <c r="A950" i="4" s="1"/>
  <c r="A951" i="1"/>
  <c r="A951" i="4" s="1"/>
  <c r="C948" i="7" l="1"/>
  <c r="A949" i="7" s="1"/>
  <c r="B948" i="7"/>
  <c r="D948" i="7" s="1"/>
  <c r="AC950" i="1"/>
  <c r="T950" i="1"/>
  <c r="A952" i="1"/>
  <c r="A952" i="4" s="1"/>
  <c r="AB951" i="1"/>
  <c r="C949" i="7" l="1"/>
  <c r="A950" i="7" s="1"/>
  <c r="B949" i="7"/>
  <c r="D949" i="7" s="1"/>
  <c r="A953" i="1"/>
  <c r="A953" i="4" s="1"/>
  <c r="AB952" i="1"/>
  <c r="C950" i="7" l="1"/>
  <c r="A951" i="7" s="1"/>
  <c r="B950" i="7"/>
  <c r="D950" i="7" s="1"/>
  <c r="A954" i="1"/>
  <c r="A954" i="4" s="1"/>
  <c r="AB953" i="1"/>
  <c r="C951" i="7" l="1"/>
  <c r="A952" i="7" s="1"/>
  <c r="B951" i="7"/>
  <c r="D951" i="7" s="1"/>
  <c r="A955" i="1"/>
  <c r="A955" i="4" s="1"/>
  <c r="AB954" i="1"/>
  <c r="C952" i="7" l="1"/>
  <c r="A953" i="7" s="1"/>
  <c r="B952" i="7"/>
  <c r="D952" i="7" s="1"/>
  <c r="A956" i="1"/>
  <c r="A956" i="4" s="1"/>
  <c r="AB955" i="1"/>
  <c r="C953" i="7" l="1"/>
  <c r="A954" i="7" s="1"/>
  <c r="B953" i="7"/>
  <c r="D953" i="7" s="1"/>
  <c r="A957" i="1"/>
  <c r="A957" i="4" s="1"/>
  <c r="AB956" i="1"/>
  <c r="C954" i="7" l="1"/>
  <c r="A955" i="7" s="1"/>
  <c r="B954" i="7"/>
  <c r="D954" i="7" s="1"/>
  <c r="A958" i="1"/>
  <c r="A958" i="4" s="1"/>
  <c r="AB957" i="1"/>
  <c r="C955" i="7" l="1"/>
  <c r="A956" i="7" s="1"/>
  <c r="B955" i="7"/>
  <c r="D955" i="7" s="1"/>
  <c r="A959" i="1"/>
  <c r="A959" i="4" s="1"/>
  <c r="AB958" i="1"/>
  <c r="C956" i="7" l="1"/>
  <c r="A957" i="7" s="1"/>
  <c r="B956" i="7"/>
  <c r="D956" i="7" s="1"/>
  <c r="A960" i="1"/>
  <c r="A960" i="4" s="1"/>
  <c r="AB959" i="1"/>
  <c r="C957" i="7" l="1"/>
  <c r="A958" i="7" s="1"/>
  <c r="B957" i="7"/>
  <c r="D957" i="7" s="1"/>
  <c r="A961" i="1"/>
  <c r="A961" i="4" s="1"/>
  <c r="AB960" i="1"/>
  <c r="C958" i="7" l="1"/>
  <c r="A959" i="7" s="1"/>
  <c r="B958" i="7"/>
  <c r="D958" i="7" s="1"/>
  <c r="A962" i="1"/>
  <c r="A962" i="4" s="1"/>
  <c r="AB961" i="1"/>
  <c r="C959" i="7" l="1"/>
  <c r="A960" i="7" s="1"/>
  <c r="B959" i="7"/>
  <c r="D959" i="7" s="1"/>
  <c r="A963" i="1"/>
  <c r="A963" i="4" s="1"/>
  <c r="AB962" i="1"/>
  <c r="C960" i="7" l="1"/>
  <c r="A961" i="7" s="1"/>
  <c r="B960" i="7"/>
  <c r="D960" i="7" s="1"/>
  <c r="A964" i="1"/>
  <c r="A964" i="4" s="1"/>
  <c r="AB963" i="1"/>
  <c r="B961" i="7" l="1"/>
  <c r="D961" i="7" s="1"/>
  <c r="C961" i="7"/>
  <c r="A962" i="7" s="1"/>
  <c r="A965" i="1"/>
  <c r="A965" i="4" s="1"/>
  <c r="AB964" i="1"/>
  <c r="C962" i="7" l="1"/>
  <c r="A963" i="7" s="1"/>
  <c r="B962" i="7"/>
  <c r="D962" i="7" s="1"/>
  <c r="A966" i="1"/>
  <c r="A966" i="4" s="1"/>
  <c r="AB965" i="1"/>
  <c r="C963" i="7" l="1"/>
  <c r="A964" i="7" s="1"/>
  <c r="B963" i="7"/>
  <c r="D963" i="7" s="1"/>
  <c r="A967" i="1"/>
  <c r="A967" i="4" s="1"/>
  <c r="AB966" i="1"/>
  <c r="C964" i="7" l="1"/>
  <c r="A965" i="7" s="1"/>
  <c r="B964" i="7"/>
  <c r="D964" i="7" s="1"/>
  <c r="A968" i="1"/>
  <c r="A968" i="4" s="1"/>
  <c r="AB967" i="1"/>
  <c r="C965" i="7" l="1"/>
  <c r="A966" i="7" s="1"/>
  <c r="B965" i="7"/>
  <c r="D965" i="7" s="1"/>
  <c r="A969" i="1"/>
  <c r="A969" i="4" s="1"/>
  <c r="AB968" i="1"/>
  <c r="C966" i="7" l="1"/>
  <c r="A967" i="7" s="1"/>
  <c r="B966" i="7"/>
  <c r="D966" i="7" s="1"/>
  <c r="A970" i="1"/>
  <c r="A970" i="4" s="1"/>
  <c r="AB969" i="1"/>
  <c r="C967" i="7" l="1"/>
  <c r="A968" i="7" s="1"/>
  <c r="B967" i="7"/>
  <c r="D967" i="7" s="1"/>
  <c r="A971" i="1"/>
  <c r="A971" i="4" s="1"/>
  <c r="AB970" i="1"/>
  <c r="C968" i="7" l="1"/>
  <c r="A969" i="7" s="1"/>
  <c r="B968" i="7"/>
  <c r="D968" i="7" s="1"/>
  <c r="A972" i="1"/>
  <c r="A972" i="4" s="1"/>
  <c r="AB971" i="1"/>
  <c r="C969" i="7" l="1"/>
  <c r="A970" i="7" s="1"/>
  <c r="B969" i="7"/>
  <c r="D969" i="7" s="1"/>
  <c r="A973" i="1"/>
  <c r="A973" i="4" s="1"/>
  <c r="AB972" i="1"/>
  <c r="C970" i="7" l="1"/>
  <c r="A971" i="7" s="1"/>
  <c r="B970" i="7"/>
  <c r="D970" i="7" s="1"/>
  <c r="A974" i="1"/>
  <c r="A974" i="4" s="1"/>
  <c r="AB973" i="1"/>
  <c r="C971" i="7" l="1"/>
  <c r="A972" i="7" s="1"/>
  <c r="B971" i="7"/>
  <c r="D971" i="7" s="1"/>
  <c r="A975" i="1"/>
  <c r="A975" i="4" s="1"/>
  <c r="AB974" i="1"/>
  <c r="C972" i="7" l="1"/>
  <c r="A973" i="7" s="1"/>
  <c r="B972" i="7"/>
  <c r="D972" i="7" s="1"/>
  <c r="A976" i="1"/>
  <c r="A976" i="4" s="1"/>
  <c r="AB975" i="1"/>
  <c r="C973" i="7" l="1"/>
  <c r="A974" i="7" s="1"/>
  <c r="B973" i="7"/>
  <c r="D973" i="7" s="1"/>
  <c r="A977" i="1"/>
  <c r="A977" i="4" s="1"/>
  <c r="AB976" i="1"/>
  <c r="B974" i="7" l="1"/>
  <c r="D974" i="7" s="1"/>
  <c r="C974" i="7"/>
  <c r="A975" i="7" s="1"/>
  <c r="A978" i="1"/>
  <c r="A978" i="4" s="1"/>
  <c r="AB977" i="1"/>
  <c r="C975" i="7" l="1"/>
  <c r="A976" i="7" s="1"/>
  <c r="B975" i="7"/>
  <c r="D975" i="7" s="1"/>
  <c r="A979" i="1"/>
  <c r="A979" i="4" s="1"/>
  <c r="AB978" i="1"/>
  <c r="C976" i="7" l="1"/>
  <c r="A977" i="7" s="1"/>
  <c r="B976" i="7"/>
  <c r="D976" i="7" s="1"/>
  <c r="A980" i="1"/>
  <c r="A980" i="4" s="1"/>
  <c r="AB979" i="1"/>
  <c r="C977" i="7" l="1"/>
  <c r="A978" i="7" s="1"/>
  <c r="B977" i="7"/>
  <c r="D977" i="7" s="1"/>
  <c r="A981" i="1"/>
  <c r="A981" i="4" s="1"/>
  <c r="AB980" i="1"/>
  <c r="C978" i="7" l="1"/>
  <c r="A979" i="7" s="1"/>
  <c r="B978" i="7"/>
  <c r="D978" i="7" s="1"/>
  <c r="A982" i="1"/>
  <c r="A982" i="4" s="1"/>
  <c r="AB981" i="1"/>
  <c r="C979" i="7" l="1"/>
  <c r="A980" i="7" s="1"/>
  <c r="B979" i="7"/>
  <c r="D979" i="7" s="1"/>
  <c r="A983" i="1"/>
  <c r="A983" i="4" s="1"/>
  <c r="AB982" i="1"/>
  <c r="C980" i="7" l="1"/>
  <c r="A981" i="7" s="1"/>
  <c r="B980" i="7"/>
  <c r="D980" i="7" s="1"/>
  <c r="A984" i="1"/>
  <c r="A984" i="4" s="1"/>
  <c r="AB983" i="1"/>
  <c r="C981" i="7" l="1"/>
  <c r="A982" i="7" s="1"/>
  <c r="B981" i="7"/>
  <c r="D981" i="7" s="1"/>
  <c r="A985" i="1"/>
  <c r="A985" i="4" s="1"/>
  <c r="AB984" i="1"/>
  <c r="C982" i="7" l="1"/>
  <c r="A983" i="7" s="1"/>
  <c r="B982" i="7"/>
  <c r="D982" i="7" s="1"/>
  <c r="A986" i="1"/>
  <c r="A986" i="4" s="1"/>
  <c r="AB985" i="1"/>
  <c r="C983" i="7" l="1"/>
  <c r="A984" i="7" s="1"/>
  <c r="B983" i="7"/>
  <c r="D983" i="7" s="1"/>
  <c r="A987" i="1"/>
  <c r="A987" i="4" s="1"/>
  <c r="AB986" i="1"/>
  <c r="C984" i="7" l="1"/>
  <c r="A985" i="7" s="1"/>
  <c r="B984" i="7"/>
  <c r="D984" i="7" s="1"/>
  <c r="A988" i="1"/>
  <c r="A988" i="4" s="1"/>
  <c r="AB987" i="1"/>
  <c r="C985" i="7" l="1"/>
  <c r="A986" i="7" s="1"/>
  <c r="B985" i="7"/>
  <c r="D985" i="7" s="1"/>
  <c r="A989" i="1"/>
  <c r="A989" i="4" s="1"/>
  <c r="AB988" i="1"/>
  <c r="C986" i="7" l="1"/>
  <c r="A987" i="7" s="1"/>
  <c r="B986" i="7"/>
  <c r="D986" i="7" s="1"/>
  <c r="A990" i="1"/>
  <c r="A990" i="4" s="1"/>
  <c r="AB989" i="1"/>
  <c r="C987" i="7" l="1"/>
  <c r="A988" i="7" s="1"/>
  <c r="B987" i="7"/>
  <c r="D987" i="7" s="1"/>
  <c r="A991" i="1"/>
  <c r="A991" i="4" s="1"/>
  <c r="AB990" i="1"/>
  <c r="C988" i="7" l="1"/>
  <c r="A989" i="7" s="1"/>
  <c r="B988" i="7"/>
  <c r="D988" i="7" s="1"/>
  <c r="A992" i="1"/>
  <c r="A992" i="4" s="1"/>
  <c r="AB991" i="1"/>
  <c r="C989" i="7" l="1"/>
  <c r="A990" i="7" s="1"/>
  <c r="B989" i="7"/>
  <c r="D989" i="7" s="1"/>
  <c r="A993" i="1"/>
  <c r="A993" i="4" s="1"/>
  <c r="AB992" i="1"/>
  <c r="C990" i="7" l="1"/>
  <c r="A991" i="7" s="1"/>
  <c r="B990" i="7"/>
  <c r="D990" i="7" s="1"/>
  <c r="A994" i="1"/>
  <c r="A994" i="4" s="1"/>
  <c r="AB993" i="1"/>
  <c r="C991" i="7" l="1"/>
  <c r="A992" i="7" s="1"/>
  <c r="B991" i="7"/>
  <c r="D991" i="7" s="1"/>
  <c r="A995" i="1"/>
  <c r="A995" i="4" s="1"/>
  <c r="AB994" i="1"/>
  <c r="C992" i="7" l="1"/>
  <c r="A993" i="7" s="1"/>
  <c r="B992" i="7"/>
  <c r="D992" i="7" s="1"/>
  <c r="A996" i="1"/>
  <c r="A996" i="4" s="1"/>
  <c r="AB995" i="1"/>
  <c r="C993" i="7" l="1"/>
  <c r="A994" i="7" s="1"/>
  <c r="B993" i="7"/>
  <c r="D993" i="7" s="1"/>
  <c r="A997" i="1"/>
  <c r="A997" i="4" s="1"/>
  <c r="AB996" i="1"/>
  <c r="C994" i="7" l="1"/>
  <c r="A995" i="7" s="1"/>
  <c r="B994" i="7"/>
  <c r="D994" i="7" s="1"/>
  <c r="A998" i="1"/>
  <c r="A998" i="4" s="1"/>
  <c r="AB997" i="1"/>
  <c r="C995" i="7" l="1"/>
  <c r="A996" i="7" s="1"/>
  <c r="B995" i="7"/>
  <c r="D995" i="7" s="1"/>
  <c r="A999" i="1"/>
  <c r="A999" i="4" s="1"/>
  <c r="AB998" i="1"/>
  <c r="C996" i="7" l="1"/>
  <c r="A997" i="7" s="1"/>
  <c r="B996" i="7"/>
  <c r="D996" i="7" s="1"/>
  <c r="A1000" i="1"/>
  <c r="A1000" i="4" s="1"/>
  <c r="AB999" i="1"/>
  <c r="B997" i="7" l="1"/>
  <c r="D997" i="7" s="1"/>
  <c r="C997" i="7"/>
  <c r="A998" i="7" s="1"/>
  <c r="A1001" i="1"/>
  <c r="A1001" i="4" s="1"/>
  <c r="AB1000" i="1"/>
  <c r="C998" i="7" l="1"/>
  <c r="A999" i="7" s="1"/>
  <c r="B998" i="7"/>
  <c r="D998" i="7" s="1"/>
  <c r="A1002" i="1"/>
  <c r="A1002" i="4" s="1"/>
  <c r="AB1001" i="1"/>
  <c r="C999" i="7" l="1"/>
  <c r="A1000" i="7" s="1"/>
  <c r="B999" i="7"/>
  <c r="D999" i="7" s="1"/>
  <c r="A1003" i="1"/>
  <c r="A1003" i="4" s="1"/>
  <c r="AB1002" i="1"/>
  <c r="C1000" i="7" l="1"/>
  <c r="A1001" i="7" s="1"/>
  <c r="B1000" i="7"/>
  <c r="D1000" i="7" s="1"/>
  <c r="A1004" i="1"/>
  <c r="A1004" i="4" s="1"/>
  <c r="AB1003" i="1"/>
  <c r="C1001" i="7" l="1"/>
  <c r="A1002" i="7" s="1"/>
  <c r="B1001" i="7"/>
  <c r="D1001" i="7" s="1"/>
  <c r="A1005" i="1"/>
  <c r="A1005" i="4" s="1"/>
  <c r="AB1004" i="1"/>
  <c r="C1002" i="7" l="1"/>
  <c r="A1003" i="7" s="1"/>
  <c r="B1002" i="7"/>
  <c r="D1002" i="7" s="1"/>
  <c r="A1006" i="1"/>
  <c r="A1006" i="4" s="1"/>
  <c r="AB1005" i="1"/>
  <c r="C1003" i="7" l="1"/>
  <c r="A1004" i="7" s="1"/>
  <c r="B1003" i="7"/>
  <c r="D1003" i="7" s="1"/>
  <c r="A1007" i="1"/>
  <c r="A1007" i="4" s="1"/>
  <c r="AB1006" i="1"/>
  <c r="B1004" i="7" l="1"/>
  <c r="C1004" i="7"/>
  <c r="A1005" i="7" s="1"/>
  <c r="D1004" i="7"/>
  <c r="A1008" i="1"/>
  <c r="A1008" i="4" s="1"/>
  <c r="AB1007" i="1"/>
  <c r="C1005" i="7" l="1"/>
  <c r="A1006" i="7" s="1"/>
  <c r="B1005" i="7"/>
  <c r="D1005" i="7" s="1"/>
  <c r="A1009" i="1"/>
  <c r="A1009" i="4" s="1"/>
  <c r="AB1008" i="1"/>
  <c r="B1006" i="7" l="1"/>
  <c r="D1006" i="7" s="1"/>
  <c r="C1006" i="7"/>
  <c r="A1007" i="7" s="1"/>
  <c r="A1010" i="1"/>
  <c r="A1010" i="4" s="1"/>
  <c r="AB1009" i="1"/>
  <c r="C1007" i="7" l="1"/>
  <c r="A1008" i="7" s="1"/>
  <c r="B1007" i="7"/>
  <c r="D1007" i="7" s="1"/>
  <c r="A1011" i="1"/>
  <c r="A1011" i="4" s="1"/>
  <c r="AB1010" i="1"/>
  <c r="C1008" i="7" l="1"/>
  <c r="A1009" i="7" s="1"/>
  <c r="B1008" i="7"/>
  <c r="D1008" i="7" s="1"/>
  <c r="A1012" i="1"/>
  <c r="A1012" i="4" s="1"/>
  <c r="AB1011" i="1"/>
  <c r="C1009" i="7" l="1"/>
  <c r="A1010" i="7" s="1"/>
  <c r="B1009" i="7"/>
  <c r="D1009" i="7" s="1"/>
  <c r="A1013" i="1"/>
  <c r="A1013" i="4" s="1"/>
  <c r="AB1012" i="1"/>
  <c r="C1010" i="7" l="1"/>
  <c r="A1011" i="7" s="1"/>
  <c r="B1010" i="7"/>
  <c r="D1010" i="7" s="1"/>
  <c r="A1014" i="1"/>
  <c r="A1014" i="4" s="1"/>
  <c r="AB1013" i="1"/>
  <c r="C1011" i="7" l="1"/>
  <c r="A1012" i="7" s="1"/>
  <c r="B1011" i="7"/>
  <c r="D1011" i="7" s="1"/>
  <c r="A1015" i="1"/>
  <c r="A1015" i="4" s="1"/>
  <c r="AB1014" i="1"/>
  <c r="B1012" i="7" l="1"/>
  <c r="D1012" i="7" s="1"/>
  <c r="C1012" i="7"/>
  <c r="A1013" i="7" s="1"/>
  <c r="A1016" i="1"/>
  <c r="A1016" i="4" s="1"/>
  <c r="AB1015" i="1"/>
  <c r="C1013" i="7" l="1"/>
  <c r="A1014" i="7" s="1"/>
  <c r="B1013" i="7"/>
  <c r="D1013" i="7" s="1"/>
  <c r="A1017" i="1"/>
  <c r="A1017" i="4" s="1"/>
  <c r="AB1016" i="1"/>
  <c r="C1014" i="7" l="1"/>
  <c r="A1015" i="7" s="1"/>
  <c r="B1014" i="7"/>
  <c r="D1014" i="7" s="1"/>
  <c r="A1018" i="1"/>
  <c r="A1018" i="4" s="1"/>
  <c r="AB1017" i="1"/>
  <c r="C1015" i="7" l="1"/>
  <c r="A1016" i="7" s="1"/>
  <c r="B1015" i="7"/>
  <c r="D1015" i="7" s="1"/>
  <c r="A1019" i="1"/>
  <c r="A1019" i="4" s="1"/>
  <c r="AB1018" i="1"/>
  <c r="C1016" i="7" l="1"/>
  <c r="A1017" i="7" s="1"/>
  <c r="B1016" i="7"/>
  <c r="D1016" i="7" s="1"/>
  <c r="A1020" i="1"/>
  <c r="A1020" i="4" s="1"/>
  <c r="AB1019" i="1"/>
  <c r="C1017" i="7" l="1"/>
  <c r="A1018" i="7" s="1"/>
  <c r="B1017" i="7"/>
  <c r="D1017" i="7" s="1"/>
  <c r="A1021" i="1"/>
  <c r="A1021" i="4" s="1"/>
  <c r="AB1020" i="1"/>
  <c r="C1018" i="7" l="1"/>
  <c r="A1019" i="7" s="1"/>
  <c r="B1018" i="7"/>
  <c r="D1018" i="7" s="1"/>
  <c r="A1022" i="1"/>
  <c r="A1022" i="4" s="1"/>
  <c r="AB1021" i="1"/>
  <c r="B1019" i="7" l="1"/>
  <c r="D1019" i="7" s="1"/>
  <c r="C1019" i="7"/>
  <c r="A1020" i="7" s="1"/>
  <c r="A1023" i="1"/>
  <c r="A1023" i="4" s="1"/>
  <c r="AB1022" i="1"/>
  <c r="C1020" i="7" l="1"/>
  <c r="A1021" i="7" s="1"/>
  <c r="B1020" i="7"/>
  <c r="D1020" i="7" s="1"/>
  <c r="A1024" i="1"/>
  <c r="A1024" i="4" s="1"/>
  <c r="AB1023" i="1"/>
  <c r="C1021" i="7" l="1"/>
  <c r="A1022" i="7" s="1"/>
  <c r="B1021" i="7"/>
  <c r="D1021" i="7" s="1"/>
  <c r="A1025" i="1"/>
  <c r="A1025" i="4" s="1"/>
  <c r="AB1024" i="1"/>
  <c r="C1022" i="7" l="1"/>
  <c r="A1023" i="7" s="1"/>
  <c r="B1022" i="7"/>
  <c r="D1022" i="7" s="1"/>
  <c r="A1026" i="1"/>
  <c r="A1026" i="4" s="1"/>
  <c r="AB1025" i="1"/>
  <c r="B1023" i="7" l="1"/>
  <c r="D1023" i="7" s="1"/>
  <c r="C1023" i="7"/>
  <c r="A1024" i="7" s="1"/>
  <c r="A1027" i="1"/>
  <c r="A1027" i="4" s="1"/>
  <c r="AB1026" i="1"/>
  <c r="C1024" i="7" l="1"/>
  <c r="A1025" i="7" s="1"/>
  <c r="B1024" i="7"/>
  <c r="D1024" i="7" s="1"/>
  <c r="A1028" i="1"/>
  <c r="A1028" i="4" s="1"/>
  <c r="AB1027" i="1"/>
  <c r="C1025" i="7" l="1"/>
  <c r="A1026" i="7" s="1"/>
  <c r="B1025" i="7"/>
  <c r="D1025" i="7" s="1"/>
  <c r="A1029" i="1"/>
  <c r="A1029" i="4" s="1"/>
  <c r="AB1028" i="1"/>
  <c r="B1026" i="7" l="1"/>
  <c r="D1026" i="7" s="1"/>
  <c r="C1026" i="7"/>
  <c r="A1027" i="7" s="1"/>
  <c r="A1030" i="1"/>
  <c r="A1030" i="4" s="1"/>
  <c r="AB1029" i="1"/>
  <c r="C1027" i="7" l="1"/>
  <c r="A1028" i="7" s="1"/>
  <c r="B1027" i="7"/>
  <c r="D1027" i="7" s="1"/>
  <c r="A1031" i="1"/>
  <c r="A1031" i="4" s="1"/>
  <c r="AB1030" i="1"/>
  <c r="B1028" i="7" l="1"/>
  <c r="D1028" i="7" s="1"/>
  <c r="C1028" i="7"/>
  <c r="A1029" i="7" s="1"/>
  <c r="A1032" i="1"/>
  <c r="A1032" i="4" s="1"/>
  <c r="AB1031" i="1"/>
  <c r="C1029" i="7" l="1"/>
  <c r="A1030" i="7" s="1"/>
  <c r="B1029" i="7"/>
  <c r="D1029" i="7" s="1"/>
  <c r="A1033" i="1"/>
  <c r="A1033" i="4" s="1"/>
  <c r="AB1032" i="1"/>
  <c r="B1030" i="7" l="1"/>
  <c r="D1030" i="7" s="1"/>
  <c r="C1030" i="7"/>
  <c r="A1031" i="7" s="1"/>
  <c r="A1034" i="1"/>
  <c r="A1034" i="4" s="1"/>
  <c r="AB1033" i="1"/>
  <c r="C1031" i="7" l="1"/>
  <c r="A1032" i="7" s="1"/>
  <c r="B1031" i="7"/>
  <c r="D1031" i="7" s="1"/>
  <c r="A1035" i="1"/>
  <c r="A1035" i="4" s="1"/>
  <c r="AB1034" i="1"/>
  <c r="C1032" i="7" l="1"/>
  <c r="A1033" i="7" s="1"/>
  <c r="B1032" i="7"/>
  <c r="D1032" i="7" s="1"/>
  <c r="A1036" i="1"/>
  <c r="A1036" i="4" s="1"/>
  <c r="AB1035" i="1"/>
  <c r="C1033" i="7" l="1"/>
  <c r="A1034" i="7" s="1"/>
  <c r="B1033" i="7"/>
  <c r="D1033" i="7" s="1"/>
  <c r="A1037" i="1"/>
  <c r="A1037" i="4" s="1"/>
  <c r="AB1036" i="1"/>
  <c r="C1034" i="7" l="1"/>
  <c r="A1035" i="7" s="1"/>
  <c r="B1034" i="7"/>
  <c r="D1034" i="7" s="1"/>
  <c r="A1038" i="1"/>
  <c r="A1038" i="4" s="1"/>
  <c r="AB1037" i="1"/>
  <c r="C1035" i="7" l="1"/>
  <c r="A1036" i="7" s="1"/>
  <c r="B1035" i="7"/>
  <c r="D1035" i="7" s="1"/>
  <c r="A1039" i="1"/>
  <c r="A1039" i="4" s="1"/>
  <c r="AB1038" i="1"/>
  <c r="C1036" i="7" l="1"/>
  <c r="A1037" i="7" s="1"/>
  <c r="B1036" i="7"/>
  <c r="D1036" i="7" s="1"/>
  <c r="A1040" i="1"/>
  <c r="A1040" i="4" s="1"/>
  <c r="AB1039" i="1"/>
  <c r="C1037" i="7" l="1"/>
  <c r="A1038" i="7" s="1"/>
  <c r="B1037" i="7"/>
  <c r="D1037" i="7" s="1"/>
  <c r="A1041" i="1"/>
  <c r="A1041" i="4" s="1"/>
  <c r="AB1040" i="1"/>
  <c r="C1038" i="7" l="1"/>
  <c r="A1039" i="7" s="1"/>
  <c r="B1038" i="7"/>
  <c r="D1038" i="7" s="1"/>
  <c r="A1042" i="1"/>
  <c r="A1042" i="4" s="1"/>
  <c r="AB1041" i="1"/>
  <c r="C1039" i="7" l="1"/>
  <c r="A1040" i="7" s="1"/>
  <c r="B1039" i="7"/>
  <c r="D1039" i="7" s="1"/>
  <c r="A1043" i="1"/>
  <c r="A1043" i="4" s="1"/>
  <c r="AB1042" i="1"/>
  <c r="C1040" i="7" l="1"/>
  <c r="A1041" i="7" s="1"/>
  <c r="B1040" i="7"/>
  <c r="D1040" i="7" s="1"/>
  <c r="A1044" i="1"/>
  <c r="A1044" i="4" s="1"/>
  <c r="AB1043" i="1"/>
  <c r="C1041" i="7" l="1"/>
  <c r="A1042" i="7" s="1"/>
  <c r="B1041" i="7"/>
  <c r="D1041" i="7" s="1"/>
  <c r="A1045" i="1"/>
  <c r="A1045" i="4" s="1"/>
  <c r="AB1044" i="1"/>
  <c r="B1042" i="7" l="1"/>
  <c r="D1042" i="7" s="1"/>
  <c r="C1042" i="7"/>
  <c r="A1043" i="7" s="1"/>
  <c r="A1046" i="1"/>
  <c r="A1046" i="4" s="1"/>
  <c r="AB1045" i="1"/>
  <c r="C1043" i="7" l="1"/>
  <c r="A1044" i="7" s="1"/>
  <c r="B1043" i="7"/>
  <c r="D1043" i="7" s="1"/>
  <c r="A1047" i="1"/>
  <c r="A1047" i="4" s="1"/>
  <c r="AB1046" i="1"/>
  <c r="C1044" i="7" l="1"/>
  <c r="A1045" i="7" s="1"/>
  <c r="B1044" i="7"/>
  <c r="D1044" i="7" s="1"/>
  <c r="A1048" i="1"/>
  <c r="A1048" i="4" s="1"/>
  <c r="AB1047" i="1"/>
  <c r="C1045" i="7" l="1"/>
  <c r="A1046" i="7" s="1"/>
  <c r="B1045" i="7"/>
  <c r="D1045" i="7" s="1"/>
  <c r="A1049" i="1"/>
  <c r="A1049" i="4" s="1"/>
  <c r="AB1048" i="1"/>
  <c r="B1046" i="7" l="1"/>
  <c r="D1046" i="7" s="1"/>
  <c r="C1046" i="7"/>
  <c r="A1047" i="7" s="1"/>
  <c r="A1050" i="1"/>
  <c r="A1050" i="4" s="1"/>
  <c r="AB1049" i="1"/>
  <c r="C1047" i="7" l="1"/>
  <c r="A1048" i="7" s="1"/>
  <c r="B1047" i="7"/>
  <c r="D1047" i="7" s="1"/>
  <c r="A1051" i="1"/>
  <c r="A1051" i="4" s="1"/>
  <c r="AB1050" i="1"/>
  <c r="C1048" i="7" l="1"/>
  <c r="A1049" i="7" s="1"/>
  <c r="B1048" i="7"/>
  <c r="D1048" i="7" s="1"/>
  <c r="A1052" i="1"/>
  <c r="A1052" i="4" s="1"/>
  <c r="AB1051" i="1"/>
  <c r="C1049" i="7" l="1"/>
  <c r="A1050" i="7" s="1"/>
  <c r="B1049" i="7"/>
  <c r="D1049" i="7" s="1"/>
  <c r="A1053" i="1"/>
  <c r="A1053" i="4" s="1"/>
  <c r="AB1052" i="1"/>
  <c r="B1050" i="7" l="1"/>
  <c r="D1050" i="7" s="1"/>
  <c r="C1050" i="7"/>
  <c r="A1051" i="7" s="1"/>
  <c r="A1054" i="1"/>
  <c r="A1054" i="4" s="1"/>
  <c r="AB1053" i="1"/>
  <c r="C1051" i="7" l="1"/>
  <c r="A1052" i="7" s="1"/>
  <c r="B1051" i="7"/>
  <c r="D1051" i="7" s="1"/>
  <c r="A1055" i="1"/>
  <c r="A1055" i="4" s="1"/>
  <c r="AB1054" i="1"/>
  <c r="C1052" i="7" l="1"/>
  <c r="A1053" i="7" s="1"/>
  <c r="B1052" i="7"/>
  <c r="D1052" i="7" s="1"/>
  <c r="A1056" i="1"/>
  <c r="A1056" i="4" s="1"/>
  <c r="AB1055" i="1"/>
  <c r="C1053" i="7" l="1"/>
  <c r="A1054" i="7" s="1"/>
  <c r="B1053" i="7"/>
  <c r="D1053" i="7" s="1"/>
  <c r="A1057" i="1"/>
  <c r="A1057" i="4" s="1"/>
  <c r="AB1056" i="1"/>
  <c r="B1054" i="7" l="1"/>
  <c r="D1054" i="7" s="1"/>
  <c r="C1054" i="7"/>
  <c r="A1055" i="7" s="1"/>
  <c r="A1058" i="1"/>
  <c r="A1058" i="4" s="1"/>
  <c r="AB1057" i="1"/>
  <c r="B1055" i="7" l="1"/>
  <c r="D1055" i="7" s="1"/>
  <c r="C1055" i="7"/>
  <c r="A1056" i="7" s="1"/>
  <c r="A1059" i="1"/>
  <c r="A1059" i="4" s="1"/>
  <c r="AB1058" i="1"/>
  <c r="C1056" i="7" l="1"/>
  <c r="A1057" i="7" s="1"/>
  <c r="B1056" i="7"/>
  <c r="D1056" i="7" s="1"/>
  <c r="A1060" i="1"/>
  <c r="A1060" i="4" s="1"/>
  <c r="AB1059" i="1"/>
  <c r="B1057" i="7" l="1"/>
  <c r="D1057" i="7" s="1"/>
  <c r="C1057" i="7"/>
  <c r="A1058" i="7" s="1"/>
  <c r="A1061" i="1"/>
  <c r="A1061" i="4" s="1"/>
  <c r="AB1060" i="1"/>
  <c r="C1058" i="7" l="1"/>
  <c r="A1059" i="7" s="1"/>
  <c r="B1058" i="7"/>
  <c r="D1058" i="7" s="1"/>
  <c r="A1062" i="1"/>
  <c r="A1062" i="4" s="1"/>
  <c r="AB1061" i="1"/>
  <c r="C1059" i="7" l="1"/>
  <c r="A1060" i="7" s="1"/>
  <c r="B1059" i="7"/>
  <c r="D1059" i="7" s="1"/>
  <c r="A1063" i="1"/>
  <c r="A1063" i="4" s="1"/>
  <c r="AB1062" i="1"/>
  <c r="C1060" i="7" l="1"/>
  <c r="A1061" i="7" s="1"/>
  <c r="B1060" i="7"/>
  <c r="D1060" i="7" s="1"/>
  <c r="A1064" i="1"/>
  <c r="A1064" i="4" s="1"/>
  <c r="AB1063" i="1"/>
  <c r="B1061" i="7" l="1"/>
  <c r="D1061" i="7" s="1"/>
  <c r="C1061" i="7"/>
  <c r="A1062" i="7" s="1"/>
  <c r="A1065" i="1"/>
  <c r="A1065" i="4" s="1"/>
  <c r="AB1064" i="1"/>
  <c r="C1062" i="7" l="1"/>
  <c r="A1063" i="7" s="1"/>
  <c r="B1062" i="7"/>
  <c r="D1062" i="7" s="1"/>
  <c r="A1066" i="1"/>
  <c r="A1066" i="4" s="1"/>
  <c r="AB1065" i="1"/>
  <c r="C1063" i="7" l="1"/>
  <c r="A1064" i="7" s="1"/>
  <c r="B1063" i="7"/>
  <c r="D1063" i="7" s="1"/>
  <c r="A1067" i="1"/>
  <c r="A1067" i="4" s="1"/>
  <c r="AB1066" i="1"/>
  <c r="C1064" i="7" l="1"/>
  <c r="A1065" i="7" s="1"/>
  <c r="B1064" i="7"/>
  <c r="D1064" i="7" s="1"/>
  <c r="A1068" i="1"/>
  <c r="A1068" i="4" s="1"/>
  <c r="AB1067" i="1"/>
  <c r="C1065" i="7" l="1"/>
  <c r="A1066" i="7" s="1"/>
  <c r="B1065" i="7"/>
  <c r="D1065" i="7" s="1"/>
  <c r="A1069" i="1"/>
  <c r="A1069" i="4" s="1"/>
  <c r="AB1068" i="1"/>
  <c r="C1066" i="7" l="1"/>
  <c r="A1067" i="7" s="1"/>
  <c r="B1066" i="7"/>
  <c r="D1066" i="7" s="1"/>
  <c r="A1070" i="1"/>
  <c r="A1070" i="4" s="1"/>
  <c r="AB1069" i="1"/>
  <c r="C1067" i="7" l="1"/>
  <c r="A1068" i="7" s="1"/>
  <c r="B1067" i="7"/>
  <c r="D1067" i="7" s="1"/>
  <c r="A1071" i="1"/>
  <c r="A1071" i="4" s="1"/>
  <c r="AB1070" i="1"/>
  <c r="C1068" i="7" l="1"/>
  <c r="A1069" i="7" s="1"/>
  <c r="B1068" i="7"/>
  <c r="D1068" i="7" s="1"/>
  <c r="A1072" i="1"/>
  <c r="A1072" i="4" s="1"/>
  <c r="AB1071" i="1"/>
  <c r="C1069" i="7" l="1"/>
  <c r="A1070" i="7" s="1"/>
  <c r="B1069" i="7"/>
  <c r="D1069" i="7" s="1"/>
  <c r="A1073" i="1"/>
  <c r="A1073" i="4" s="1"/>
  <c r="AB1072" i="1"/>
  <c r="C1070" i="7" l="1"/>
  <c r="A1071" i="7" s="1"/>
  <c r="B1070" i="7"/>
  <c r="D1070" i="7" s="1"/>
  <c r="A1074" i="1"/>
  <c r="A1074" i="4" s="1"/>
  <c r="AB1073" i="1"/>
  <c r="C1071" i="7" l="1"/>
  <c r="A1072" i="7" s="1"/>
  <c r="B1071" i="7"/>
  <c r="D1071" i="7" s="1"/>
  <c r="A1075" i="1"/>
  <c r="A1075" i="4" s="1"/>
  <c r="AB1074" i="1"/>
  <c r="B1072" i="7" l="1"/>
  <c r="D1072" i="7" s="1"/>
  <c r="C1072" i="7"/>
  <c r="A1073" i="7" s="1"/>
  <c r="A1076" i="1"/>
  <c r="A1076" i="4" s="1"/>
  <c r="AB1075" i="1"/>
  <c r="C1073" i="7" l="1"/>
  <c r="A1074" i="7" s="1"/>
  <c r="B1073" i="7"/>
  <c r="D1073" i="7" s="1"/>
  <c r="A1077" i="1"/>
  <c r="A1077" i="4" s="1"/>
  <c r="AB1076" i="1"/>
  <c r="C1074" i="7" l="1"/>
  <c r="A1075" i="7" s="1"/>
  <c r="B1074" i="7"/>
  <c r="D1074" i="7" s="1"/>
  <c r="A1078" i="1"/>
  <c r="A1078" i="4" s="1"/>
  <c r="AB1077" i="1"/>
  <c r="C1075" i="7" l="1"/>
  <c r="A1076" i="7" s="1"/>
  <c r="B1075" i="7"/>
  <c r="D1075" i="7" s="1"/>
  <c r="A1079" i="1"/>
  <c r="A1079" i="4" s="1"/>
  <c r="AB1078" i="1"/>
  <c r="C1076" i="7" l="1"/>
  <c r="A1077" i="7" s="1"/>
  <c r="B1076" i="7"/>
  <c r="D1076" i="7" s="1"/>
  <c r="A1080" i="1"/>
  <c r="A1080" i="4" s="1"/>
  <c r="AB1079" i="1"/>
  <c r="C1077" i="7" l="1"/>
  <c r="A1078" i="7" s="1"/>
  <c r="B1077" i="7"/>
  <c r="D1077" i="7" s="1"/>
  <c r="A1081" i="1"/>
  <c r="A1081" i="4" s="1"/>
  <c r="AB1080" i="1"/>
  <c r="B1078" i="7" l="1"/>
  <c r="D1078" i="7" s="1"/>
  <c r="C1078" i="7"/>
  <c r="A1079" i="7" s="1"/>
  <c r="A1082" i="1"/>
  <c r="A1082" i="4" s="1"/>
  <c r="AB1081" i="1"/>
  <c r="B1079" i="7" l="1"/>
  <c r="D1079" i="7" s="1"/>
  <c r="C1079" i="7"/>
  <c r="A1080" i="7" s="1"/>
  <c r="A1083" i="1"/>
  <c r="A1083" i="4" s="1"/>
  <c r="AB1082" i="1"/>
  <c r="C1080" i="7" l="1"/>
  <c r="A1081" i="7" s="1"/>
  <c r="B1080" i="7"/>
  <c r="D1080" i="7" s="1"/>
  <c r="A1084" i="1"/>
  <c r="A1084" i="4" s="1"/>
  <c r="AB1083" i="1"/>
  <c r="C1081" i="7" l="1"/>
  <c r="A1082" i="7" s="1"/>
  <c r="B1081" i="7"/>
  <c r="D1081" i="7" s="1"/>
  <c r="A1085" i="1"/>
  <c r="A1085" i="4" s="1"/>
  <c r="AB1084" i="1"/>
  <c r="C1082" i="7" l="1"/>
  <c r="A1083" i="7" s="1"/>
  <c r="B1082" i="7"/>
  <c r="D1082" i="7" s="1"/>
  <c r="A1086" i="1"/>
  <c r="A1086" i="4" s="1"/>
  <c r="AB1085" i="1"/>
  <c r="C1083" i="7" l="1"/>
  <c r="A1084" i="7" s="1"/>
  <c r="B1083" i="7"/>
  <c r="D1083" i="7" s="1"/>
  <c r="A1087" i="1"/>
  <c r="A1087" i="4" s="1"/>
  <c r="AB1086" i="1"/>
  <c r="C1084" i="7" l="1"/>
  <c r="A1085" i="7" s="1"/>
  <c r="B1084" i="7"/>
  <c r="D1084" i="7" s="1"/>
  <c r="A1088" i="1"/>
  <c r="A1088" i="4" s="1"/>
  <c r="AB1087" i="1"/>
  <c r="C1085" i="7" l="1"/>
  <c r="A1086" i="7" s="1"/>
  <c r="B1085" i="7"/>
  <c r="D1085" i="7" s="1"/>
  <c r="A1089" i="1"/>
  <c r="A1089" i="4" s="1"/>
  <c r="AB1088" i="1"/>
  <c r="C1086" i="7" l="1"/>
  <c r="A1087" i="7" s="1"/>
  <c r="B1086" i="7"/>
  <c r="D1086" i="7" s="1"/>
  <c r="A1090" i="1"/>
  <c r="A1090" i="4" s="1"/>
  <c r="AB1089" i="1"/>
  <c r="C1087" i="7" l="1"/>
  <c r="A1088" i="7" s="1"/>
  <c r="B1087" i="7"/>
  <c r="D1087" i="7" s="1"/>
  <c r="A1091" i="1"/>
  <c r="A1091" i="4" s="1"/>
  <c r="AB1090" i="1"/>
  <c r="C1088" i="7" l="1"/>
  <c r="A1089" i="7" s="1"/>
  <c r="B1088" i="7"/>
  <c r="D1088" i="7" s="1"/>
  <c r="A1092" i="1"/>
  <c r="A1092" i="4" s="1"/>
  <c r="AB1091" i="1"/>
  <c r="C1089" i="7" l="1"/>
  <c r="A1090" i="7" s="1"/>
  <c r="B1089" i="7"/>
  <c r="D1089" i="7" s="1"/>
  <c r="A1093" i="1"/>
  <c r="A1093" i="4" s="1"/>
  <c r="AB1092" i="1"/>
  <c r="C1090" i="7" l="1"/>
  <c r="A1091" i="7" s="1"/>
  <c r="B1090" i="7"/>
  <c r="D1090" i="7" s="1"/>
  <c r="A1094" i="1"/>
  <c r="A1094" i="4" s="1"/>
  <c r="AB1093" i="1"/>
  <c r="B1091" i="7" l="1"/>
  <c r="D1091" i="7" s="1"/>
  <c r="C1091" i="7"/>
  <c r="A1092" i="7" s="1"/>
  <c r="A1095" i="1"/>
  <c r="A1095" i="4" s="1"/>
  <c r="AB1094" i="1"/>
  <c r="C1092" i="7" l="1"/>
  <c r="A1093" i="7" s="1"/>
  <c r="B1092" i="7"/>
  <c r="D1092" i="7" s="1"/>
  <c r="A1096" i="1"/>
  <c r="A1096" i="4" s="1"/>
  <c r="AB1095" i="1"/>
  <c r="C1093" i="7" l="1"/>
  <c r="A1094" i="7" s="1"/>
  <c r="B1093" i="7"/>
  <c r="D1093" i="7" s="1"/>
  <c r="A1097" i="1"/>
  <c r="A1097" i="4" s="1"/>
  <c r="AB1096" i="1"/>
  <c r="C1094" i="7" l="1"/>
  <c r="A1095" i="7" s="1"/>
  <c r="B1094" i="7"/>
  <c r="D1094" i="7" s="1"/>
  <c r="A1098" i="1"/>
  <c r="A1098" i="4" s="1"/>
  <c r="AB1097" i="1"/>
  <c r="C1095" i="7" l="1"/>
  <c r="A1096" i="7" s="1"/>
  <c r="B1095" i="7"/>
  <c r="D1095" i="7" s="1"/>
  <c r="A1099" i="1"/>
  <c r="A1099" i="4" s="1"/>
  <c r="AB1098" i="1"/>
  <c r="C1096" i="7" l="1"/>
  <c r="A1097" i="7" s="1"/>
  <c r="B1096" i="7"/>
  <c r="D1096" i="7" s="1"/>
  <c r="A1100" i="1"/>
  <c r="A1100" i="4" s="1"/>
  <c r="AB1099" i="1"/>
  <c r="C1097" i="7" l="1"/>
  <c r="A1098" i="7" s="1"/>
  <c r="B1097" i="7"/>
  <c r="D1097" i="7" s="1"/>
  <c r="A1101" i="1"/>
  <c r="A1101" i="4" s="1"/>
  <c r="AB1100" i="1"/>
  <c r="C1098" i="7" l="1"/>
  <c r="A1099" i="7" s="1"/>
  <c r="B1098" i="7"/>
  <c r="D1098" i="7" s="1"/>
  <c r="A1102" i="1"/>
  <c r="A1102" i="4" s="1"/>
  <c r="AB1101" i="1"/>
  <c r="C1099" i="7" l="1"/>
  <c r="A1100" i="7" s="1"/>
  <c r="B1099" i="7"/>
  <c r="D1099" i="7" s="1"/>
  <c r="A1103" i="1"/>
  <c r="A1103" i="4" s="1"/>
  <c r="AB1102" i="1"/>
  <c r="C1100" i="7" l="1"/>
  <c r="A1101" i="7" s="1"/>
  <c r="B1100" i="7"/>
  <c r="D1100" i="7" s="1"/>
  <c r="A1104" i="1"/>
  <c r="A1104" i="4" s="1"/>
  <c r="AB1103" i="1"/>
  <c r="C1101" i="7" l="1"/>
  <c r="A1102" i="7" s="1"/>
  <c r="B1101" i="7"/>
  <c r="D1101" i="7" s="1"/>
  <c r="A1105" i="1"/>
  <c r="A1105" i="4" s="1"/>
  <c r="AB1104" i="1"/>
  <c r="C1102" i="7" l="1"/>
  <c r="A1103" i="7" s="1"/>
  <c r="B1102" i="7"/>
  <c r="D1102" i="7" s="1"/>
  <c r="A1106" i="1"/>
  <c r="A1106" i="4" s="1"/>
  <c r="AB1105" i="1"/>
  <c r="C1103" i="7" l="1"/>
  <c r="A1104" i="7" s="1"/>
  <c r="B1103" i="7"/>
  <c r="D1103" i="7" s="1"/>
  <c r="A1107" i="1"/>
  <c r="A1107" i="4" s="1"/>
  <c r="AB1106" i="1"/>
  <c r="C1104" i="7" l="1"/>
  <c r="A1105" i="7" s="1"/>
  <c r="B1104" i="7"/>
  <c r="D1104" i="7" s="1"/>
  <c r="A1108" i="1"/>
  <c r="A1108" i="4" s="1"/>
  <c r="AB1107" i="1"/>
  <c r="C1105" i="7" l="1"/>
  <c r="A1106" i="7" s="1"/>
  <c r="B1105" i="7"/>
  <c r="D1105" i="7" s="1"/>
  <c r="A1109" i="1"/>
  <c r="A1109" i="4" s="1"/>
  <c r="AB1108" i="1"/>
  <c r="C1106" i="7" l="1"/>
  <c r="A1107" i="7" s="1"/>
  <c r="B1106" i="7"/>
  <c r="D1106" i="7" s="1"/>
  <c r="A1110" i="1"/>
  <c r="A1110" i="4" s="1"/>
  <c r="AB1109" i="1"/>
  <c r="C1107" i="7" l="1"/>
  <c r="A1108" i="7" s="1"/>
  <c r="B1107" i="7"/>
  <c r="D1107" i="7" s="1"/>
  <c r="A1111" i="1"/>
  <c r="A1111" i="4" s="1"/>
  <c r="AB1110" i="1"/>
  <c r="C1108" i="7" l="1"/>
  <c r="A1109" i="7" s="1"/>
  <c r="B1108" i="7"/>
  <c r="D1108" i="7" s="1"/>
  <c r="A1112" i="1"/>
  <c r="A1112" i="4" s="1"/>
  <c r="AB1111" i="1"/>
  <c r="C1109" i="7" l="1"/>
  <c r="A1110" i="7" s="1"/>
  <c r="B1109" i="7"/>
  <c r="D1109" i="7" s="1"/>
  <c r="A1113" i="1"/>
  <c r="A1113" i="4" s="1"/>
  <c r="AB1112" i="1"/>
  <c r="C1110" i="7" l="1"/>
  <c r="A1111" i="7" s="1"/>
  <c r="B1110" i="7"/>
  <c r="D1110" i="7" s="1"/>
  <c r="A1114" i="1"/>
  <c r="A1114" i="4" s="1"/>
  <c r="AB1113" i="1"/>
  <c r="C1111" i="7" l="1"/>
  <c r="A1112" i="7" s="1"/>
  <c r="B1111" i="7"/>
  <c r="D1111" i="7" s="1"/>
  <c r="A1115" i="1"/>
  <c r="A1115" i="4" s="1"/>
  <c r="AB1114" i="1"/>
  <c r="B1112" i="7" l="1"/>
  <c r="D1112" i="7" s="1"/>
  <c r="C1112" i="7"/>
  <c r="A1113" i="7" s="1"/>
  <c r="A1116" i="1"/>
  <c r="A1116" i="4" s="1"/>
  <c r="AB1115" i="1"/>
  <c r="B1113" i="7" l="1"/>
  <c r="D1113" i="7" s="1"/>
  <c r="C1113" i="7"/>
  <c r="A1114" i="7" s="1"/>
  <c r="A1117" i="1"/>
  <c r="A1117" i="4" s="1"/>
  <c r="AB1116" i="1"/>
  <c r="C1114" i="7" l="1"/>
  <c r="A1115" i="7" s="1"/>
  <c r="B1114" i="7"/>
  <c r="D1114" i="7" s="1"/>
  <c r="A1118" i="1"/>
  <c r="A1118" i="4" s="1"/>
  <c r="AB1117" i="1"/>
  <c r="B1115" i="7" l="1"/>
  <c r="D1115" i="7" s="1"/>
  <c r="C1115" i="7"/>
  <c r="A1116" i="7" s="1"/>
  <c r="A1119" i="1"/>
  <c r="A1119" i="4" s="1"/>
  <c r="AB1118" i="1"/>
  <c r="B1116" i="7" l="1"/>
  <c r="D1116" i="7" s="1"/>
  <c r="C1116" i="7"/>
  <c r="A1117" i="7" s="1"/>
  <c r="A1120" i="1"/>
  <c r="A1120" i="4" s="1"/>
  <c r="AB1119" i="1"/>
  <c r="B1117" i="7" l="1"/>
  <c r="D1117" i="7" s="1"/>
  <c r="C1117" i="7"/>
  <c r="A1118" i="7" s="1"/>
  <c r="A1121" i="1"/>
  <c r="A1121" i="4" s="1"/>
  <c r="AB1120" i="1"/>
  <c r="B1118" i="7" l="1"/>
  <c r="D1118" i="7" s="1"/>
  <c r="C1118" i="7"/>
  <c r="A1119" i="7" s="1"/>
  <c r="A1122" i="1"/>
  <c r="A1122" i="4" s="1"/>
  <c r="AB1121" i="1"/>
  <c r="B1119" i="7" l="1"/>
  <c r="D1119" i="7" s="1"/>
  <c r="C1119" i="7"/>
  <c r="A1120" i="7" s="1"/>
  <c r="A1123" i="1"/>
  <c r="A1123" i="4" s="1"/>
  <c r="AB1122" i="1"/>
  <c r="B1120" i="7" l="1"/>
  <c r="D1120" i="7" s="1"/>
  <c r="C1120" i="7"/>
  <c r="A1121" i="7" s="1"/>
  <c r="A1124" i="1"/>
  <c r="A1124" i="4" s="1"/>
  <c r="AB1123" i="1"/>
  <c r="B1121" i="7" l="1"/>
  <c r="D1121" i="7" s="1"/>
  <c r="C1121" i="7"/>
  <c r="A1122" i="7" s="1"/>
  <c r="A1125" i="1"/>
  <c r="A1125" i="4" s="1"/>
  <c r="AB1124" i="1"/>
  <c r="B1122" i="7" l="1"/>
  <c r="D1122" i="7" s="1"/>
  <c r="C1122" i="7"/>
  <c r="A1123" i="7" s="1"/>
  <c r="A1126" i="1"/>
  <c r="A1126" i="4" s="1"/>
  <c r="AB1125" i="1"/>
  <c r="B1123" i="7" l="1"/>
  <c r="D1123" i="7" s="1"/>
  <c r="C1123" i="7"/>
  <c r="A1124" i="7" s="1"/>
  <c r="A1127" i="1"/>
  <c r="A1127" i="4" s="1"/>
  <c r="AB1126" i="1"/>
  <c r="C1124" i="7" l="1"/>
  <c r="A1125" i="7" s="1"/>
  <c r="B1124" i="7"/>
  <c r="D1124" i="7" s="1"/>
  <c r="A1128" i="1"/>
  <c r="A1128" i="4" s="1"/>
  <c r="AB1127" i="1"/>
  <c r="C1125" i="7" l="1"/>
  <c r="A1126" i="7" s="1"/>
  <c r="B1125" i="7"/>
  <c r="D1125" i="7" s="1"/>
  <c r="A1129" i="1"/>
  <c r="A1129" i="4" s="1"/>
  <c r="AB1128" i="1"/>
  <c r="B1126" i="7" l="1"/>
  <c r="D1126" i="7" s="1"/>
  <c r="C1126" i="7"/>
  <c r="A1127" i="7" s="1"/>
  <c r="A1130" i="1"/>
  <c r="A1130" i="4" s="1"/>
  <c r="AB1129" i="1"/>
  <c r="B1127" i="7" l="1"/>
  <c r="C1127" i="7"/>
  <c r="A1128" i="7" s="1"/>
  <c r="D1127" i="7"/>
  <c r="A1131" i="1"/>
  <c r="A1131" i="4" s="1"/>
  <c r="AB1130" i="1"/>
  <c r="C1128" i="7" l="1"/>
  <c r="A1129" i="7" s="1"/>
  <c r="B1128" i="7"/>
  <c r="D1128" i="7" s="1"/>
  <c r="A1132" i="1"/>
  <c r="A1132" i="4" s="1"/>
  <c r="AB1131" i="1"/>
  <c r="B1129" i="7" l="1"/>
  <c r="C1129" i="7"/>
  <c r="A1130" i="7" s="1"/>
  <c r="D1129" i="7"/>
  <c r="A1133" i="1"/>
  <c r="A1133" i="4" s="1"/>
  <c r="AB1132" i="1"/>
  <c r="C1130" i="7" l="1"/>
  <c r="A1131" i="7" s="1"/>
  <c r="B1130" i="7"/>
  <c r="D1130" i="7" s="1"/>
  <c r="A1134" i="1"/>
  <c r="A1134" i="4" s="1"/>
  <c r="AB1133" i="1"/>
  <c r="C1131" i="7" l="1"/>
  <c r="A1132" i="7" s="1"/>
  <c r="B1131" i="7"/>
  <c r="D1131" i="7" s="1"/>
  <c r="A1135" i="1"/>
  <c r="A1135" i="4" s="1"/>
  <c r="AB1134" i="1"/>
  <c r="C1132" i="7" l="1"/>
  <c r="A1133" i="7" s="1"/>
  <c r="B1132" i="7"/>
  <c r="D1132" i="7" s="1"/>
  <c r="A1136" i="1"/>
  <c r="A1136" i="4" s="1"/>
  <c r="AB1135" i="1"/>
  <c r="C1133" i="7" l="1"/>
  <c r="A1134" i="7" s="1"/>
  <c r="B1133" i="7"/>
  <c r="D1133" i="7" s="1"/>
  <c r="A1137" i="1"/>
  <c r="A1137" i="4" s="1"/>
  <c r="AB1136" i="1"/>
  <c r="C1134" i="7" l="1"/>
  <c r="A1135" i="7" s="1"/>
  <c r="B1134" i="7"/>
  <c r="D1134" i="7" s="1"/>
  <c r="A1138" i="1"/>
  <c r="A1138" i="4" s="1"/>
  <c r="AB1137" i="1"/>
  <c r="C1135" i="7" l="1"/>
  <c r="A1136" i="7" s="1"/>
  <c r="B1135" i="7"/>
  <c r="D1135" i="7" s="1"/>
  <c r="A1139" i="1"/>
  <c r="A1139" i="4" s="1"/>
  <c r="AB1138" i="1"/>
  <c r="C1136" i="7" l="1"/>
  <c r="A1137" i="7" s="1"/>
  <c r="B1136" i="7"/>
  <c r="D1136" i="7" s="1"/>
  <c r="A1140" i="1"/>
  <c r="A1140" i="4" s="1"/>
  <c r="AB1139" i="1"/>
  <c r="B1137" i="7" l="1"/>
  <c r="D1137" i="7" s="1"/>
  <c r="C1137" i="7"/>
  <c r="A1138" i="7" s="1"/>
  <c r="A1141" i="1"/>
  <c r="A1141" i="4" s="1"/>
  <c r="AB1140" i="1"/>
  <c r="C1138" i="7" l="1"/>
  <c r="A1139" i="7" s="1"/>
  <c r="B1138" i="7"/>
  <c r="D1138" i="7" s="1"/>
  <c r="A1142" i="1"/>
  <c r="A1142" i="4" s="1"/>
  <c r="AB1141" i="1"/>
  <c r="B1139" i="7" l="1"/>
  <c r="D1139" i="7" s="1"/>
  <c r="C1139" i="7"/>
  <c r="A1140" i="7" s="1"/>
  <c r="A1143" i="1"/>
  <c r="A1143" i="4" s="1"/>
  <c r="AB1142" i="1"/>
  <c r="C1140" i="7" l="1"/>
  <c r="A1141" i="7" s="1"/>
  <c r="B1140" i="7"/>
  <c r="D1140" i="7" s="1"/>
  <c r="A1144" i="1"/>
  <c r="A1144" i="4" s="1"/>
  <c r="AB1143" i="1"/>
  <c r="C1141" i="7" l="1"/>
  <c r="A1142" i="7" s="1"/>
  <c r="B1141" i="7"/>
  <c r="D1141" i="7" s="1"/>
  <c r="A1145" i="1"/>
  <c r="A1145" i="4" s="1"/>
  <c r="AB1144" i="1"/>
  <c r="C1142" i="7" l="1"/>
  <c r="A1143" i="7" s="1"/>
  <c r="B1142" i="7"/>
  <c r="D1142" i="7" s="1"/>
  <c r="A1146" i="1"/>
  <c r="A1146" i="4" s="1"/>
  <c r="AB1145" i="1"/>
  <c r="C1143" i="7" l="1"/>
  <c r="A1144" i="7" s="1"/>
  <c r="B1143" i="7"/>
  <c r="D1143" i="7" s="1"/>
  <c r="A1147" i="1"/>
  <c r="A1147" i="4" s="1"/>
  <c r="AB1146" i="1"/>
  <c r="C1144" i="7" l="1"/>
  <c r="A1145" i="7" s="1"/>
  <c r="B1144" i="7"/>
  <c r="D1144" i="7" s="1"/>
  <c r="A1148" i="1"/>
  <c r="A1148" i="4" s="1"/>
  <c r="AB1147" i="1"/>
  <c r="C1145" i="7" l="1"/>
  <c r="A1146" i="7" s="1"/>
  <c r="B1145" i="7"/>
  <c r="D1145" i="7" s="1"/>
  <c r="A1149" i="1"/>
  <c r="A1149" i="4" s="1"/>
  <c r="AB1148" i="1"/>
  <c r="C1146" i="7" l="1"/>
  <c r="A1147" i="7" s="1"/>
  <c r="B1146" i="7"/>
  <c r="D1146" i="7" s="1"/>
  <c r="A1150" i="1"/>
  <c r="A1150" i="4" s="1"/>
  <c r="AB1149" i="1"/>
  <c r="C1147" i="7" l="1"/>
  <c r="A1148" i="7" s="1"/>
  <c r="B1147" i="7"/>
  <c r="D1147" i="7" s="1"/>
  <c r="A1151" i="1"/>
  <c r="A1151" i="4" s="1"/>
  <c r="AB1150" i="1"/>
  <c r="C1148" i="7" l="1"/>
  <c r="A1149" i="7" s="1"/>
  <c r="B1148" i="7"/>
  <c r="D1148" i="7" s="1"/>
  <c r="A1152" i="1"/>
  <c r="A1152" i="4" s="1"/>
  <c r="AB1151" i="1"/>
  <c r="C1149" i="7" l="1"/>
  <c r="A1150" i="7" s="1"/>
  <c r="B1149" i="7"/>
  <c r="D1149" i="7" s="1"/>
  <c r="A1153" i="1"/>
  <c r="A1153" i="4" s="1"/>
  <c r="AB1152" i="1"/>
  <c r="B1150" i="7" l="1"/>
  <c r="D1150" i="7" s="1"/>
  <c r="C1150" i="7"/>
  <c r="A1151" i="7" s="1"/>
  <c r="A1154" i="1"/>
  <c r="A1154" i="4" s="1"/>
  <c r="AB1153" i="1"/>
  <c r="C1151" i="7" l="1"/>
  <c r="A1152" i="7" s="1"/>
  <c r="B1151" i="7"/>
  <c r="D1151" i="7" s="1"/>
  <c r="A1155" i="1"/>
  <c r="A1155" i="4" s="1"/>
  <c r="AB1154" i="1"/>
  <c r="C1152" i="7" l="1"/>
  <c r="A1153" i="7" s="1"/>
  <c r="B1152" i="7"/>
  <c r="D1152" i="7" s="1"/>
  <c r="A1156" i="1"/>
  <c r="A1156" i="4" s="1"/>
  <c r="AB1155" i="1"/>
  <c r="C1153" i="7" l="1"/>
  <c r="A1154" i="7" s="1"/>
  <c r="B1153" i="7"/>
  <c r="D1153" i="7" s="1"/>
  <c r="A1157" i="1"/>
  <c r="A1157" i="4" s="1"/>
  <c r="AB1156" i="1"/>
  <c r="C1154" i="7" l="1"/>
  <c r="A1155" i="7" s="1"/>
  <c r="B1154" i="7"/>
  <c r="D1154" i="7" s="1"/>
  <c r="A1158" i="1"/>
  <c r="A1158" i="4" s="1"/>
  <c r="AB1157" i="1"/>
  <c r="C1155" i="7" l="1"/>
  <c r="A1156" i="7" s="1"/>
  <c r="B1155" i="7"/>
  <c r="D1155" i="7" s="1"/>
  <c r="A1159" i="1"/>
  <c r="A1159" i="4" s="1"/>
  <c r="AB1158" i="1"/>
  <c r="C1156" i="7" l="1"/>
  <c r="A1157" i="7" s="1"/>
  <c r="B1156" i="7"/>
  <c r="D1156" i="7" s="1"/>
  <c r="A1160" i="1"/>
  <c r="A1160" i="4" s="1"/>
  <c r="AB1159" i="1"/>
  <c r="C1157" i="7" l="1"/>
  <c r="A1158" i="7" s="1"/>
  <c r="B1157" i="7"/>
  <c r="D1157" i="7" s="1"/>
  <c r="A1161" i="1"/>
  <c r="A1161" i="4" s="1"/>
  <c r="AB1160" i="1"/>
  <c r="C1158" i="7" l="1"/>
  <c r="A1159" i="7" s="1"/>
  <c r="B1158" i="7"/>
  <c r="D1158" i="7" s="1"/>
  <c r="A1162" i="1"/>
  <c r="A1162" i="4" s="1"/>
  <c r="AB1161" i="1"/>
  <c r="C1159" i="7" l="1"/>
  <c r="A1160" i="7" s="1"/>
  <c r="B1159" i="7"/>
  <c r="D1159" i="7" s="1"/>
  <c r="A1163" i="1"/>
  <c r="A1163" i="4" s="1"/>
  <c r="AB1162" i="1"/>
  <c r="C1160" i="7" l="1"/>
  <c r="A1161" i="7" s="1"/>
  <c r="B1160" i="7"/>
  <c r="D1160" i="7" s="1"/>
  <c r="A1164" i="1"/>
  <c r="A1164" i="4" s="1"/>
  <c r="AB1163" i="1"/>
  <c r="C1161" i="7" l="1"/>
  <c r="A1162" i="7" s="1"/>
  <c r="B1161" i="7"/>
  <c r="D1161" i="7" s="1"/>
  <c r="AB1164" i="1"/>
  <c r="C1162" i="7" l="1"/>
  <c r="A1163" i="7" s="1"/>
  <c r="B1162" i="7"/>
  <c r="D1162" i="7" s="1"/>
  <c r="A1165" i="1"/>
  <c r="A1165" i="4" s="1"/>
  <c r="AB1165" i="1"/>
  <c r="B1163" i="7" l="1"/>
  <c r="D1163" i="7" s="1"/>
  <c r="C1163" i="7"/>
  <c r="A1164" i="7" s="1"/>
  <c r="AB1166" i="1"/>
  <c r="A1166" i="1"/>
  <c r="A1166" i="4" s="1"/>
  <c r="C1164" i="7" l="1"/>
  <c r="A1165" i="7" s="1"/>
  <c r="B1164" i="7"/>
  <c r="D1164" i="7" s="1"/>
  <c r="AB1167" i="1"/>
  <c r="A1167" i="1"/>
  <c r="A1167" i="4" s="1"/>
  <c r="C1165" i="7" l="1"/>
  <c r="A1166" i="7" s="1"/>
  <c r="B1165" i="7"/>
  <c r="D1165" i="7" s="1"/>
  <c r="P1168" i="1"/>
  <c r="AC1168" i="1" s="1"/>
  <c r="E1168" i="1"/>
  <c r="F1168" i="1" s="1"/>
  <c r="A1168" i="1"/>
  <c r="A1168" i="4" s="1"/>
  <c r="E1169" i="1"/>
  <c r="AB1168" i="1"/>
  <c r="C1166" i="7" l="1"/>
  <c r="A1167" i="7" s="1"/>
  <c r="B1166" i="7"/>
  <c r="D1166" i="7" s="1"/>
  <c r="T1168" i="1"/>
  <c r="A1169" i="1"/>
  <c r="A1169" i="4" s="1"/>
  <c r="S1168" i="1"/>
  <c r="P1169" i="1"/>
  <c r="F1169" i="1"/>
  <c r="AB1169" i="1"/>
  <c r="C1167" i="7" l="1"/>
  <c r="A1168" i="7" s="1"/>
  <c r="B1167" i="7"/>
  <c r="D1167" i="7" s="1"/>
  <c r="A1170" i="1"/>
  <c r="A1170" i="4" s="1"/>
  <c r="E1170" i="1"/>
  <c r="F1170" i="1" s="1"/>
  <c r="S1169" i="1"/>
  <c r="AC1169" i="1"/>
  <c r="T1169" i="1"/>
  <c r="P1170" i="1"/>
  <c r="AB1170" i="1"/>
  <c r="C1168" i="7" l="1"/>
  <c r="A1169" i="7" s="1"/>
  <c r="B1168" i="7"/>
  <c r="D1168" i="7" s="1"/>
  <c r="A1171" i="1"/>
  <c r="A1171" i="4" s="1"/>
  <c r="E1171" i="1"/>
  <c r="F1171" i="1" s="1"/>
  <c r="AC1170" i="1"/>
  <c r="T1170" i="1"/>
  <c r="S1170" i="1"/>
  <c r="P1171" i="1"/>
  <c r="AB1171" i="1"/>
  <c r="C1169" i="7" l="1"/>
  <c r="A1170" i="7" s="1"/>
  <c r="B1169" i="7"/>
  <c r="D1169" i="7" s="1"/>
  <c r="P1172" i="1"/>
  <c r="E1172" i="1"/>
  <c r="F1172" i="1" s="1"/>
  <c r="AC1171" i="1"/>
  <c r="T1171" i="1"/>
  <c r="A1172" i="1"/>
  <c r="A1172" i="4" s="1"/>
  <c r="S1171" i="1"/>
  <c r="E1173" i="1"/>
  <c r="AB1172" i="1"/>
  <c r="C1170" i="7" l="1"/>
  <c r="A1171" i="7" s="1"/>
  <c r="B1170" i="7"/>
  <c r="D1170" i="7" s="1"/>
  <c r="T1172" i="1"/>
  <c r="AC1172" i="1"/>
  <c r="S1172" i="1"/>
  <c r="P1173" i="1"/>
  <c r="A1173" i="1"/>
  <c r="A1173" i="4" s="1"/>
  <c r="F1173" i="1"/>
  <c r="E1174" i="1"/>
  <c r="AB1173" i="1"/>
  <c r="C1171" i="7" l="1"/>
  <c r="A1172" i="7" s="1"/>
  <c r="B1171" i="7"/>
  <c r="D1171" i="7" s="1"/>
  <c r="S1173" i="1"/>
  <c r="P1174" i="1"/>
  <c r="A1174" i="1"/>
  <c r="A1174" i="4" s="1"/>
  <c r="AC1173" i="1"/>
  <c r="T1173" i="1"/>
  <c r="F1174" i="1"/>
  <c r="AB1174" i="1"/>
  <c r="C1172" i="7" l="1"/>
  <c r="A1173" i="7" s="1"/>
  <c r="B1172" i="7"/>
  <c r="D1172" i="7" s="1"/>
  <c r="P1175" i="1"/>
  <c r="T1175" i="1" s="1"/>
  <c r="E1175" i="1"/>
  <c r="F1175" i="1" s="1"/>
  <c r="S1174" i="1"/>
  <c r="AC1174" i="1"/>
  <c r="T1174" i="1"/>
  <c r="A1175" i="1"/>
  <c r="A1175" i="4" s="1"/>
  <c r="AB1175" i="1"/>
  <c r="C1173" i="7" l="1"/>
  <c r="A1174" i="7" s="1"/>
  <c r="B1173" i="7"/>
  <c r="D1173" i="7" s="1"/>
  <c r="AC1175" i="1"/>
  <c r="P1176" i="1"/>
  <c r="AC1176" i="1" s="1"/>
  <c r="E1176" i="1"/>
  <c r="F1176" i="1" s="1"/>
  <c r="S1175" i="1"/>
  <c r="A1176" i="1"/>
  <c r="A1176" i="4" s="1"/>
  <c r="AB1176" i="1"/>
  <c r="C1174" i="7" l="1"/>
  <c r="A1175" i="7" s="1"/>
  <c r="B1174" i="7"/>
  <c r="D1174" i="7" s="1"/>
  <c r="T1176" i="1"/>
  <c r="A1177" i="1"/>
  <c r="A1177" i="4" s="1"/>
  <c r="E1177" i="1"/>
  <c r="F1177" i="1" s="1"/>
  <c r="S1176" i="1"/>
  <c r="P1177" i="1"/>
  <c r="E1178" i="1"/>
  <c r="AB1177" i="1"/>
  <c r="C1175" i="7" l="1"/>
  <c r="A1176" i="7" s="1"/>
  <c r="B1175" i="7"/>
  <c r="D1175" i="7" s="1"/>
  <c r="P1178" i="1"/>
  <c r="A1178" i="1"/>
  <c r="A1178" i="4" s="1"/>
  <c r="S1177" i="1"/>
  <c r="AC1177" i="1"/>
  <c r="T1177" i="1"/>
  <c r="F1178" i="1"/>
  <c r="AB1178" i="1"/>
  <c r="C1176" i="7" l="1"/>
  <c r="A1177" i="7" s="1"/>
  <c r="B1176" i="7"/>
  <c r="D1176" i="7" s="1"/>
  <c r="A1179" i="1"/>
  <c r="E1179" i="1"/>
  <c r="S1178" i="1"/>
  <c r="AC1178" i="1"/>
  <c r="T1178" i="1"/>
  <c r="P1179" i="1"/>
  <c r="AB1179" i="1"/>
  <c r="C1177" i="7" l="1"/>
  <c r="A1178" i="7" s="1"/>
  <c r="B1177" i="7"/>
  <c r="D1177" i="7" s="1"/>
  <c r="P1180" i="1"/>
  <c r="T1180" i="1" s="1"/>
  <c r="E1180" i="1"/>
  <c r="F1180" i="1" s="1"/>
  <c r="AC1179" i="1"/>
  <c r="T1179" i="1"/>
  <c r="F1179" i="1"/>
  <c r="A1179" i="4" s="1"/>
  <c r="A1180" i="1"/>
  <c r="A1180" i="4" s="1"/>
  <c r="AB1180" i="1"/>
  <c r="C1178" i="7" l="1"/>
  <c r="A1179" i="7" s="1"/>
  <c r="B1178" i="7"/>
  <c r="D1178" i="7" s="1"/>
  <c r="AC1180" i="1"/>
  <c r="A1181" i="1"/>
  <c r="A1181" i="4" s="1"/>
  <c r="E1181" i="1"/>
  <c r="F1181" i="1" s="1"/>
  <c r="S1179" i="1"/>
  <c r="P1181" i="1"/>
  <c r="S1180" i="1"/>
  <c r="AB1181" i="1"/>
  <c r="C1179" i="7" l="1"/>
  <c r="A1180" i="7" s="1"/>
  <c r="B1179" i="7"/>
  <c r="D1179" i="7" s="1"/>
  <c r="A1182" i="1"/>
  <c r="A1182" i="4" s="1"/>
  <c r="E1182" i="1"/>
  <c r="F1182" i="1" s="1"/>
  <c r="S1181" i="1"/>
  <c r="P1182" i="1"/>
  <c r="AC1181" i="1"/>
  <c r="T1181" i="1"/>
  <c r="AB1182" i="1"/>
  <c r="C1180" i="7" l="1"/>
  <c r="A1181" i="7" s="1"/>
  <c r="B1180" i="7"/>
  <c r="D1180" i="7" s="1"/>
  <c r="P1183" i="1"/>
  <c r="AC1183" i="1" s="1"/>
  <c r="E1183" i="1"/>
  <c r="F1183" i="1" s="1"/>
  <c r="S1182" i="1"/>
  <c r="AC1182" i="1"/>
  <c r="T1182" i="1"/>
  <c r="A1183" i="1"/>
  <c r="A1183" i="4" s="1"/>
  <c r="AB1183" i="1"/>
  <c r="B1181" i="7" l="1"/>
  <c r="D1181" i="7" s="1"/>
  <c r="C1181" i="7"/>
  <c r="A1182" i="7" s="1"/>
  <c r="T1183" i="1"/>
  <c r="P1184" i="1"/>
  <c r="AC1184" i="1" s="1"/>
  <c r="E1184" i="1"/>
  <c r="S1183" i="1"/>
  <c r="E1185" i="1"/>
  <c r="AB1184" i="1"/>
  <c r="A1184" i="1"/>
  <c r="C1182" i="7" l="1"/>
  <c r="A1183" i="7" s="1"/>
  <c r="B1182" i="7"/>
  <c r="D1182" i="7" s="1"/>
  <c r="T1184" i="1"/>
  <c r="P1185" i="1"/>
  <c r="A1185" i="1"/>
  <c r="A1185" i="4" s="1"/>
  <c r="F1184" i="1"/>
  <c r="A1184" i="4" s="1"/>
  <c r="F1185" i="1"/>
  <c r="E1186" i="1"/>
  <c r="AB1185" i="1"/>
  <c r="C1183" i="7" l="1"/>
  <c r="A1184" i="7" s="1"/>
  <c r="B1183" i="7"/>
  <c r="D1183" i="7" s="1"/>
  <c r="S1185" i="1"/>
  <c r="S1184" i="1"/>
  <c r="AC1185" i="1"/>
  <c r="T1185" i="1"/>
  <c r="P1186" i="1"/>
  <c r="F1186" i="1"/>
  <c r="AB1186" i="1"/>
  <c r="A1186" i="1"/>
  <c r="A1186" i="4" s="1"/>
  <c r="C1184" i="7" l="1"/>
  <c r="A1185" i="7" s="1"/>
  <c r="B1184" i="7"/>
  <c r="D1184" i="7" s="1"/>
  <c r="P1187" i="1"/>
  <c r="AC1187" i="1" s="1"/>
  <c r="E1187" i="1"/>
  <c r="F1187" i="1" s="1"/>
  <c r="S1186" i="1"/>
  <c r="A1187" i="1"/>
  <c r="A1187" i="4" s="1"/>
  <c r="T1187" i="1"/>
  <c r="AC1186" i="1"/>
  <c r="T1186" i="1"/>
  <c r="AB1187" i="1"/>
  <c r="C1185" i="7" l="1"/>
  <c r="A1186" i="7" s="1"/>
  <c r="B1185" i="7"/>
  <c r="D1185" i="7" s="1"/>
  <c r="P1188" i="1"/>
  <c r="AC1188" i="1" s="1"/>
  <c r="E1188" i="1"/>
  <c r="S1187" i="1"/>
  <c r="A1188" i="1"/>
  <c r="AB1188" i="1"/>
  <c r="B1186" i="7" l="1"/>
  <c r="D1186" i="7" s="1"/>
  <c r="C1186" i="7"/>
  <c r="A1187" i="7" s="1"/>
  <c r="T1188" i="1"/>
  <c r="P1189" i="1"/>
  <c r="T1189" i="1" s="1"/>
  <c r="E1189" i="1"/>
  <c r="F1188" i="1"/>
  <c r="A1188" i="4" s="1"/>
  <c r="A1189" i="1"/>
  <c r="AB1189" i="1"/>
  <c r="B1187" i="7" l="1"/>
  <c r="D1187" i="7" s="1"/>
  <c r="C1187" i="7"/>
  <c r="A1188" i="7" s="1"/>
  <c r="AC1189" i="1"/>
  <c r="P1190" i="1"/>
  <c r="E1190" i="1"/>
  <c r="F1190" i="1" s="1"/>
  <c r="S1188" i="1"/>
  <c r="T1190" i="1"/>
  <c r="A1190" i="1"/>
  <c r="A1190" i="4" s="1"/>
  <c r="F1189" i="1"/>
  <c r="A1189" i="4" s="1"/>
  <c r="E1191" i="1"/>
  <c r="AB1190" i="1"/>
  <c r="C1188" i="7" l="1"/>
  <c r="A1189" i="7" s="1"/>
  <c r="B1188" i="7"/>
  <c r="D1188" i="7" s="1"/>
  <c r="AC1190" i="1"/>
  <c r="S1189" i="1"/>
  <c r="S1190" i="1"/>
  <c r="AB1191" i="1"/>
  <c r="P1191" i="1"/>
  <c r="E1192" i="1"/>
  <c r="A1191" i="1"/>
  <c r="C1189" i="7" l="1"/>
  <c r="A1190" i="7" s="1"/>
  <c r="B1189" i="7"/>
  <c r="D1189" i="7" s="1"/>
  <c r="AC1191" i="1"/>
  <c r="T1191" i="1"/>
  <c r="F1191" i="1"/>
  <c r="A1191" i="4" s="1"/>
  <c r="AB1192" i="1"/>
  <c r="P1192" i="1"/>
  <c r="E1193" i="1"/>
  <c r="A1192" i="1"/>
  <c r="C1190" i="7" l="1"/>
  <c r="A1191" i="7" s="1"/>
  <c r="B1190" i="7"/>
  <c r="D1190" i="7" s="1"/>
  <c r="S1191" i="1"/>
  <c r="AC1192" i="1"/>
  <c r="T1192" i="1"/>
  <c r="AB1193" i="1"/>
  <c r="P1193" i="1"/>
  <c r="E1194" i="1"/>
  <c r="A1193" i="1"/>
  <c r="F1192" i="1"/>
  <c r="A1192" i="4" s="1"/>
  <c r="C1191" i="7" l="1"/>
  <c r="A1192" i="7" s="1"/>
  <c r="B1191" i="7"/>
  <c r="D1191" i="7" s="1"/>
  <c r="S1192" i="1"/>
  <c r="AC1193" i="1"/>
  <c r="T1193" i="1"/>
  <c r="AB1194" i="1"/>
  <c r="A1194" i="1"/>
  <c r="E1195" i="1"/>
  <c r="P1194" i="1"/>
  <c r="F1193" i="1"/>
  <c r="A1193" i="4" s="1"/>
  <c r="C1192" i="7" l="1"/>
  <c r="A1193" i="7" s="1"/>
  <c r="B1192" i="7"/>
  <c r="D1192" i="7" s="1"/>
  <c r="AC1194" i="1"/>
  <c r="T1194" i="1"/>
  <c r="AB1195" i="1"/>
  <c r="A1195" i="1"/>
  <c r="P1195" i="1"/>
  <c r="E1196" i="1"/>
  <c r="S1193" i="1"/>
  <c r="F1194" i="1"/>
  <c r="A1194" i="4" s="1"/>
  <c r="B1193" i="7" l="1"/>
  <c r="D1193" i="7" s="1"/>
  <c r="C1193" i="7"/>
  <c r="A1194" i="7" s="1"/>
  <c r="S1194" i="1"/>
  <c r="AC1195" i="1"/>
  <c r="T1195" i="1"/>
  <c r="F1195" i="1"/>
  <c r="A1195" i="4" s="1"/>
  <c r="AB1196" i="1"/>
  <c r="P1196" i="1"/>
  <c r="A1196" i="1"/>
  <c r="E1197" i="1"/>
  <c r="C1194" i="7" l="1"/>
  <c r="A1195" i="7" s="1"/>
  <c r="B1194" i="7"/>
  <c r="D1194" i="7" s="1"/>
  <c r="S1195" i="1"/>
  <c r="AC1196" i="1"/>
  <c r="T1196" i="1"/>
  <c r="AB1197" i="1"/>
  <c r="A1197" i="1"/>
  <c r="E1198" i="1"/>
  <c r="P1197" i="1"/>
  <c r="F1196" i="1"/>
  <c r="A1196" i="4" s="1"/>
  <c r="C1195" i="7" l="1"/>
  <c r="A1196" i="7" s="1"/>
  <c r="B1195" i="7"/>
  <c r="D1195" i="7" s="1"/>
  <c r="A1197" i="4"/>
  <c r="S1196" i="1"/>
  <c r="AC1197" i="1"/>
  <c r="T1197" i="1"/>
  <c r="F1197" i="1"/>
  <c r="AB1198" i="1"/>
  <c r="A1198" i="1"/>
  <c r="P1198" i="1"/>
  <c r="C1196" i="7" l="1"/>
  <c r="A1197" i="7" s="1"/>
  <c r="B1196" i="7"/>
  <c r="D1196" i="7" s="1"/>
  <c r="S1197" i="1"/>
  <c r="AC1198" i="1"/>
  <c r="T1198" i="1"/>
  <c r="A1199" i="1"/>
  <c r="A1199" i="4" s="1"/>
  <c r="AB1199" i="1"/>
  <c r="F1198" i="1"/>
  <c r="A1198" i="4" s="1"/>
  <c r="C1197" i="7" l="1"/>
  <c r="A1198" i="7" s="1"/>
  <c r="B1197" i="7"/>
  <c r="D1197" i="7" s="1"/>
  <c r="S1198" i="1"/>
  <c r="A1200" i="1"/>
  <c r="A1200" i="4" s="1"/>
  <c r="AB1200" i="1"/>
  <c r="C1198" i="7" l="1"/>
  <c r="A1199" i="7" s="1"/>
  <c r="B1198" i="7"/>
  <c r="D1198" i="7" s="1"/>
  <c r="A1201" i="1"/>
  <c r="A1201" i="4" s="1"/>
  <c r="AB1201" i="1"/>
  <c r="B1199" i="7" l="1"/>
  <c r="D1199" i="7" s="1"/>
  <c r="C1199" i="7"/>
  <c r="A1200" i="7" s="1"/>
  <c r="AB1202" i="1"/>
  <c r="A1202" i="1"/>
  <c r="A1202" i="4" s="1"/>
  <c r="C1200" i="7" l="1"/>
  <c r="A1201" i="7" s="1"/>
  <c r="B1200" i="7"/>
  <c r="D1200" i="7" s="1"/>
  <c r="AB1203" i="1"/>
  <c r="A1203" i="1"/>
  <c r="A1203" i="4" s="1"/>
  <c r="C1201" i="7" l="1"/>
  <c r="A1202" i="7" s="1"/>
  <c r="B1201" i="7"/>
  <c r="D1201" i="7" s="1"/>
  <c r="AB1204" i="1"/>
  <c r="A1204" i="1"/>
  <c r="A1204" i="4" s="1"/>
  <c r="C1202" i="7" l="1"/>
  <c r="A1203" i="7" s="1"/>
  <c r="B1202" i="7"/>
  <c r="D1202" i="7" s="1"/>
  <c r="AB1205" i="1"/>
  <c r="A1205" i="1"/>
  <c r="A1205" i="4" s="1"/>
  <c r="C1203" i="7" l="1"/>
  <c r="A1204" i="7" s="1"/>
  <c r="B1203" i="7"/>
  <c r="D1203" i="7" s="1"/>
  <c r="AB1206" i="1"/>
  <c r="A1206" i="1"/>
  <c r="A1206" i="4" s="1"/>
  <c r="C1204" i="7" l="1"/>
  <c r="A1205" i="7" s="1"/>
  <c r="B1204" i="7"/>
  <c r="D1204" i="7" s="1"/>
  <c r="AB1207" i="1"/>
  <c r="A1207" i="1"/>
  <c r="A1207" i="4" s="1"/>
  <c r="C1205" i="7" l="1"/>
  <c r="A1206" i="7" s="1"/>
  <c r="B1205" i="7"/>
  <c r="D1205" i="7" s="1"/>
  <c r="AB1208" i="1"/>
  <c r="A1208" i="1"/>
  <c r="A1208" i="4" s="1"/>
  <c r="C1206" i="7" l="1"/>
  <c r="A1207" i="7" s="1"/>
  <c r="B1206" i="7"/>
  <c r="D1206" i="7" s="1"/>
  <c r="AB1209" i="1"/>
  <c r="A1209" i="1"/>
  <c r="A1209" i="4" s="1"/>
  <c r="C1207" i="7" l="1"/>
  <c r="A1208" i="7" s="1"/>
  <c r="B1207" i="7"/>
  <c r="D1207" i="7" s="1"/>
  <c r="AB1210" i="1"/>
  <c r="A1210" i="1"/>
  <c r="A1210" i="4" s="1"/>
  <c r="C1208" i="7" l="1"/>
  <c r="A1209" i="7" s="1"/>
  <c r="B1208" i="7"/>
  <c r="D1208" i="7" s="1"/>
  <c r="AB1211" i="1"/>
  <c r="A1211" i="1"/>
  <c r="A1211" i="4" s="1"/>
  <c r="C1209" i="7" l="1"/>
  <c r="A1210" i="7" s="1"/>
  <c r="B1209" i="7"/>
  <c r="D1209" i="7" s="1"/>
  <c r="AB1212" i="1"/>
  <c r="A1212" i="1"/>
  <c r="A1212" i="4" s="1"/>
  <c r="C1210" i="7" l="1"/>
  <c r="A1211" i="7" s="1"/>
  <c r="B1210" i="7"/>
  <c r="D1210" i="7" s="1"/>
  <c r="AB1213" i="1"/>
  <c r="A1213" i="1"/>
  <c r="A1213" i="4" s="1"/>
  <c r="C1211" i="7" l="1"/>
  <c r="A1212" i="7" s="1"/>
  <c r="B1211" i="7"/>
  <c r="D1211" i="7" s="1"/>
  <c r="AB1214" i="1"/>
  <c r="A1214" i="1"/>
  <c r="A1214" i="4" s="1"/>
  <c r="C1212" i="7" l="1"/>
  <c r="A1213" i="7" s="1"/>
  <c r="B1212" i="7"/>
  <c r="D1212" i="7" s="1"/>
  <c r="AB1215" i="1"/>
  <c r="A1215" i="1"/>
  <c r="A1215" i="4" s="1"/>
  <c r="C1213" i="7" l="1"/>
  <c r="A1214" i="7" s="1"/>
  <c r="B1213" i="7"/>
  <c r="D1213" i="7" s="1"/>
  <c r="AB1216" i="1"/>
  <c r="A1216" i="1"/>
  <c r="A1216" i="4" s="1"/>
  <c r="C1214" i="7" l="1"/>
  <c r="A1215" i="7" s="1"/>
  <c r="B1214" i="7"/>
  <c r="D1214" i="7" s="1"/>
  <c r="AB1217" i="1"/>
  <c r="A1217" i="1"/>
  <c r="A1217" i="4" s="1"/>
  <c r="C1215" i="7" l="1"/>
  <c r="A1216" i="7" s="1"/>
  <c r="B1215" i="7"/>
  <c r="D1215" i="7" s="1"/>
  <c r="AB1218" i="1"/>
  <c r="A1218" i="1"/>
  <c r="A1218" i="4" s="1"/>
  <c r="C1216" i="7" l="1"/>
  <c r="A1217" i="7" s="1"/>
  <c r="B1216" i="7"/>
  <c r="D1216" i="7" s="1"/>
  <c r="AB1219" i="1"/>
  <c r="A1219" i="1"/>
  <c r="A1219" i="4" s="1"/>
  <c r="C1217" i="7" l="1"/>
  <c r="A1218" i="7" s="1"/>
  <c r="B1217" i="7"/>
  <c r="D1217" i="7" s="1"/>
  <c r="AB1220" i="1"/>
  <c r="A1220" i="1"/>
  <c r="A1220" i="4" s="1"/>
  <c r="C1218" i="7" l="1"/>
  <c r="A1219" i="7" s="1"/>
  <c r="B1218" i="7"/>
  <c r="D1218" i="7" s="1"/>
  <c r="AB1221" i="1"/>
  <c r="A1221" i="1"/>
  <c r="A1221" i="4" s="1"/>
  <c r="C1219" i="7" l="1"/>
  <c r="A1220" i="7" s="1"/>
  <c r="B1219" i="7"/>
  <c r="D1219" i="7" s="1"/>
  <c r="AB1222" i="1"/>
  <c r="A1222" i="1"/>
  <c r="A1222" i="4" s="1"/>
  <c r="C1220" i="7" l="1"/>
  <c r="A1221" i="7" s="1"/>
  <c r="B1220" i="7"/>
  <c r="D1220" i="7" s="1"/>
  <c r="AB1223" i="1"/>
  <c r="A1223" i="1"/>
  <c r="A1223" i="4" s="1"/>
  <c r="C1221" i="7" l="1"/>
  <c r="A1222" i="7" s="1"/>
  <c r="B1221" i="7"/>
  <c r="D1221" i="7" s="1"/>
  <c r="AB1224" i="1"/>
  <c r="A1224" i="1"/>
  <c r="A1224" i="4" s="1"/>
  <c r="C1222" i="7" l="1"/>
  <c r="A1223" i="7" s="1"/>
  <c r="B1222" i="7"/>
  <c r="D1222" i="7" s="1"/>
  <c r="AB1225" i="1"/>
  <c r="A1225" i="1"/>
  <c r="A1225" i="4" s="1"/>
  <c r="B1223" i="7" l="1"/>
  <c r="D1223" i="7" s="1"/>
  <c r="C1223" i="7"/>
  <c r="A1224" i="7" s="1"/>
  <c r="AB1226" i="1"/>
  <c r="A1226" i="1"/>
  <c r="A1226" i="4" s="1"/>
  <c r="C1224" i="7" l="1"/>
  <c r="A1225" i="7" s="1"/>
  <c r="B1224" i="7"/>
  <c r="D1224" i="7" s="1"/>
  <c r="AB1227" i="1"/>
  <c r="A1227" i="1"/>
  <c r="A1227" i="4" s="1"/>
  <c r="B1225" i="7" l="1"/>
  <c r="D1225" i="7" s="1"/>
  <c r="C1225" i="7"/>
  <c r="A1226" i="7" s="1"/>
  <c r="AB1228" i="1"/>
  <c r="A1228" i="1"/>
  <c r="A1228" i="4" s="1"/>
  <c r="B1226" i="7" l="1"/>
  <c r="D1226" i="7" s="1"/>
  <c r="C1226" i="7"/>
  <c r="A1227" i="7" s="1"/>
  <c r="AB1229" i="1"/>
  <c r="A1229" i="1"/>
  <c r="A1229" i="4" s="1"/>
  <c r="B1227" i="7" l="1"/>
  <c r="D1227" i="7" s="1"/>
  <c r="C1227" i="7"/>
  <c r="A1228" i="7" s="1"/>
  <c r="AB1230" i="1"/>
  <c r="A1230" i="1"/>
  <c r="A1230" i="4" s="1"/>
  <c r="B1228" i="7" l="1"/>
  <c r="D1228" i="7" s="1"/>
  <c r="C1228" i="7"/>
  <c r="A1229" i="7" s="1"/>
  <c r="E1232" i="1"/>
  <c r="AB1231" i="1"/>
  <c r="A1231" i="1"/>
  <c r="A1231" i="4" s="1"/>
  <c r="B1229" i="7" l="1"/>
  <c r="D1229" i="7" s="1"/>
  <c r="C1229" i="7"/>
  <c r="A1230" i="7" s="1"/>
  <c r="E1233" i="1"/>
  <c r="AB1232" i="1"/>
  <c r="A1232" i="1"/>
  <c r="P1232" i="1"/>
  <c r="C1230" i="7" l="1"/>
  <c r="A1231" i="7" s="1"/>
  <c r="B1230" i="7"/>
  <c r="D1230" i="7" s="1"/>
  <c r="A1232" i="4"/>
  <c r="AC1232" i="1"/>
  <c r="T1232" i="1"/>
  <c r="F1232" i="1"/>
  <c r="AB1233" i="1"/>
  <c r="A1233" i="1"/>
  <c r="P1233" i="1"/>
  <c r="B1231" i="7" l="1"/>
  <c r="D1231" i="7" s="1"/>
  <c r="C1231" i="7"/>
  <c r="A1232" i="7" s="1"/>
  <c r="A1233" i="4"/>
  <c r="S1232" i="1"/>
  <c r="AC1233" i="1"/>
  <c r="T1233" i="1"/>
  <c r="F1233" i="1"/>
  <c r="A1234" i="1"/>
  <c r="A1234" i="4" s="1"/>
  <c r="AB1234" i="1"/>
  <c r="B1232" i="7" l="1"/>
  <c r="D1232" i="7" s="1"/>
  <c r="C1232" i="7"/>
  <c r="A1233" i="7" s="1"/>
  <c r="S1233" i="1"/>
  <c r="A1235" i="1"/>
  <c r="A1235" i="4" s="1"/>
  <c r="AB1235" i="1"/>
  <c r="B1233" i="7" l="1"/>
  <c r="D1233" i="7" s="1"/>
  <c r="C1233" i="7"/>
  <c r="A1234" i="7" s="1"/>
  <c r="A1236" i="1"/>
  <c r="A1236" i="4" s="1"/>
  <c r="AB1236" i="1"/>
  <c r="C1234" i="7" l="1"/>
  <c r="A1235" i="7" s="1"/>
  <c r="B1234" i="7"/>
  <c r="D1234" i="7" s="1"/>
  <c r="AB1237" i="1"/>
  <c r="A1237" i="1"/>
  <c r="A1237" i="4" s="1"/>
  <c r="B1235" i="7" l="1"/>
  <c r="C1235" i="7"/>
  <c r="A1236" i="7" s="1"/>
  <c r="D1235" i="7"/>
  <c r="AB1238" i="1"/>
  <c r="A1238" i="1"/>
  <c r="A1238" i="4" s="1"/>
  <c r="C1236" i="7" l="1"/>
  <c r="A1237" i="7" s="1"/>
  <c r="B1236" i="7"/>
  <c r="D1236" i="7" s="1"/>
  <c r="I179" i="9"/>
  <c r="AB1239" i="1"/>
  <c r="A1239" i="1"/>
  <c r="A1239" i="4" s="1"/>
  <c r="C1237" i="7" l="1"/>
  <c r="A1238" i="7" s="1"/>
  <c r="B1237" i="7"/>
  <c r="D1237" i="7" s="1"/>
  <c r="M179" i="9"/>
  <c r="W179" i="9"/>
  <c r="X179" i="9"/>
  <c r="Q179" i="9"/>
  <c r="K179" i="9" s="1"/>
  <c r="I180" i="9"/>
  <c r="AB1240" i="1"/>
  <c r="A1240" i="1"/>
  <c r="A1240" i="4" s="1"/>
  <c r="C1238" i="7" l="1"/>
  <c r="A1239" i="7" s="1"/>
  <c r="B1238" i="7"/>
  <c r="D1238" i="7" s="1"/>
  <c r="X180" i="9"/>
  <c r="W180" i="9"/>
  <c r="M180" i="9"/>
  <c r="Q180" i="9"/>
  <c r="K180" i="9" s="1"/>
  <c r="I181" i="9"/>
  <c r="AB1241" i="1"/>
  <c r="A1241" i="1"/>
  <c r="A1241" i="4" s="1"/>
  <c r="C1239" i="7" l="1"/>
  <c r="A1240" i="7" s="1"/>
  <c r="B1239" i="7"/>
  <c r="D1239" i="7" s="1"/>
  <c r="X181" i="9"/>
  <c r="Q181" i="9"/>
  <c r="K181" i="9" s="1"/>
  <c r="M181" i="9"/>
  <c r="W181" i="9"/>
  <c r="I182" i="9"/>
  <c r="AB1242" i="1"/>
  <c r="A1242" i="1"/>
  <c r="A1242" i="4" s="1"/>
  <c r="C1240" i="7" l="1"/>
  <c r="A1241" i="7" s="1"/>
  <c r="B1240" i="7"/>
  <c r="D1240" i="7" s="1"/>
  <c r="Q182" i="9"/>
  <c r="K182" i="9" s="1"/>
  <c r="X182" i="9"/>
  <c r="W182" i="9"/>
  <c r="M182" i="9"/>
  <c r="AB1243" i="1"/>
  <c r="A1243" i="1"/>
  <c r="A1243" i="4" s="1"/>
  <c r="C1241" i="7" l="1"/>
  <c r="A1242" i="7" s="1"/>
  <c r="B1241" i="7"/>
  <c r="D1241" i="7" s="1"/>
  <c r="I183" i="9"/>
  <c r="AB1244" i="1"/>
  <c r="A1244" i="1"/>
  <c r="A1244" i="4" s="1"/>
  <c r="C1242" i="7" l="1"/>
  <c r="A1243" i="7" s="1"/>
  <c r="B1242" i="7"/>
  <c r="D1242" i="7" s="1"/>
  <c r="M183" i="9"/>
  <c r="X183" i="9"/>
  <c r="W183" i="9"/>
  <c r="Q183" i="9"/>
  <c r="K183" i="9" s="1"/>
  <c r="I184" i="9"/>
  <c r="AB1245" i="1"/>
  <c r="A1245" i="1"/>
  <c r="A1245" i="4" s="1"/>
  <c r="C1243" i="7" l="1"/>
  <c r="A1244" i="7" s="1"/>
  <c r="B1243" i="7"/>
  <c r="D1243" i="7" s="1"/>
  <c r="I185" i="9"/>
  <c r="W184" i="9"/>
  <c r="Q184" i="9"/>
  <c r="K184" i="9" s="1"/>
  <c r="X184" i="9"/>
  <c r="M184" i="9"/>
  <c r="AB1246" i="1"/>
  <c r="A1246" i="1"/>
  <c r="A1246" i="4" s="1"/>
  <c r="C1244" i="7" l="1"/>
  <c r="A1245" i="7" s="1"/>
  <c r="B1244" i="7"/>
  <c r="D1244" i="7" s="1"/>
  <c r="I186" i="9"/>
  <c r="X185" i="9"/>
  <c r="Q185" i="9"/>
  <c r="K185" i="9" s="1"/>
  <c r="W185" i="9"/>
  <c r="M185" i="9"/>
  <c r="AB1247" i="1"/>
  <c r="A1247" i="1"/>
  <c r="A1247" i="4" s="1"/>
  <c r="C1245" i="7" l="1"/>
  <c r="A1246" i="7" s="1"/>
  <c r="B1245" i="7"/>
  <c r="D1245" i="7" s="1"/>
  <c r="Q186" i="9"/>
  <c r="K186" i="9" s="1"/>
  <c r="M186" i="9"/>
  <c r="W186" i="9"/>
  <c r="X186" i="9"/>
  <c r="AB1248" i="1"/>
  <c r="A1248" i="1"/>
  <c r="A1248" i="4" s="1"/>
  <c r="C1246" i="7" l="1"/>
  <c r="A1247" i="7" s="1"/>
  <c r="B1246" i="7"/>
  <c r="D1246" i="7" s="1"/>
  <c r="I187" i="9"/>
  <c r="AB1249" i="1"/>
  <c r="A1249" i="1"/>
  <c r="A1249" i="4" s="1"/>
  <c r="C1247" i="7" l="1"/>
  <c r="A1248" i="7" s="1"/>
  <c r="B1247" i="7"/>
  <c r="D1247" i="7" s="1"/>
  <c r="M187" i="9"/>
  <c r="W187" i="9"/>
  <c r="Q187" i="9"/>
  <c r="K187" i="9" s="1"/>
  <c r="X187" i="9"/>
  <c r="I188" i="9"/>
  <c r="AB1250" i="1"/>
  <c r="A1250" i="1"/>
  <c r="A1250" i="4" s="1"/>
  <c r="C1248" i="7" l="1"/>
  <c r="A1249" i="7" s="1"/>
  <c r="B1248" i="7"/>
  <c r="D1248" i="7" s="1"/>
  <c r="I189" i="9"/>
  <c r="M188" i="9"/>
  <c r="Q188" i="9"/>
  <c r="K188" i="9" s="1"/>
  <c r="W188" i="9"/>
  <c r="X188" i="9"/>
  <c r="AB1251" i="1"/>
  <c r="A1251" i="1"/>
  <c r="A1251" i="4" s="1"/>
  <c r="C1249" i="7" l="1"/>
  <c r="A1250" i="7" s="1"/>
  <c r="B1249" i="7"/>
  <c r="D1249" i="7" s="1"/>
  <c r="I190" i="9"/>
  <c r="Q189" i="9"/>
  <c r="K189" i="9" s="1"/>
  <c r="M189" i="9"/>
  <c r="X189" i="9"/>
  <c r="W189" i="9"/>
  <c r="AB1252" i="1"/>
  <c r="A1252" i="1"/>
  <c r="A1252" i="4" s="1"/>
  <c r="B1250" i="7" l="1"/>
  <c r="D1250" i="7" s="1"/>
  <c r="C1250" i="7"/>
  <c r="A1251" i="7" s="1"/>
  <c r="X190" i="9"/>
  <c r="M190" i="9"/>
  <c r="Q190" i="9"/>
  <c r="K190" i="9" s="1"/>
  <c r="W190" i="9"/>
  <c r="AB1253" i="1"/>
  <c r="A1253" i="1"/>
  <c r="A1253" i="4" s="1"/>
  <c r="C1251" i="7" l="1"/>
  <c r="A1252" i="7" s="1"/>
  <c r="B1251" i="7"/>
  <c r="D1251" i="7" s="1"/>
  <c r="I191" i="9"/>
  <c r="AB1254" i="1"/>
  <c r="A1254" i="1"/>
  <c r="A1254" i="4" s="1"/>
  <c r="B1252" i="7" l="1"/>
  <c r="D1252" i="7" s="1"/>
  <c r="C1252" i="7"/>
  <c r="A1253" i="7" s="1"/>
  <c r="I192" i="9"/>
  <c r="W191" i="9"/>
  <c r="X191" i="9"/>
  <c r="Q191" i="9"/>
  <c r="K191" i="9" s="1"/>
  <c r="M191" i="9"/>
  <c r="AB1255" i="1"/>
  <c r="A1255" i="1"/>
  <c r="A1255" i="4" s="1"/>
  <c r="C1253" i="7" l="1"/>
  <c r="A1254" i="7" s="1"/>
  <c r="B1253" i="7"/>
  <c r="D1253" i="7" s="1"/>
  <c r="I193" i="9"/>
  <c r="X192" i="9"/>
  <c r="W192" i="9"/>
  <c r="Q192" i="9"/>
  <c r="K192" i="9" s="1"/>
  <c r="M192" i="9"/>
  <c r="AB1256" i="1"/>
  <c r="A1256" i="1"/>
  <c r="A1256" i="4" s="1"/>
  <c r="C1254" i="7" l="1"/>
  <c r="A1255" i="7" s="1"/>
  <c r="B1254" i="7"/>
  <c r="D1254" i="7" s="1"/>
  <c r="I194" i="9"/>
  <c r="M193" i="9"/>
  <c r="X193" i="9"/>
  <c r="Q193" i="9"/>
  <c r="K193" i="9" s="1"/>
  <c r="W193" i="9"/>
  <c r="AB1257" i="1"/>
  <c r="A1257" i="1"/>
  <c r="A1257" i="4" s="1"/>
  <c r="C1255" i="7" l="1"/>
  <c r="A1256" i="7" s="1"/>
  <c r="B1255" i="7"/>
  <c r="D1255" i="7" s="1"/>
  <c r="M194" i="9"/>
  <c r="W194" i="9"/>
  <c r="Q194" i="9"/>
  <c r="K194" i="9" s="1"/>
  <c r="X194" i="9"/>
  <c r="AB1258" i="1"/>
  <c r="A1258" i="1"/>
  <c r="A1258" i="4" s="1"/>
  <c r="C1256" i="7" l="1"/>
  <c r="A1257" i="7" s="1"/>
  <c r="B1256" i="7"/>
  <c r="D1256" i="7" s="1"/>
  <c r="I195" i="9"/>
  <c r="AB1259" i="1"/>
  <c r="A1259" i="1"/>
  <c r="A1259" i="4" s="1"/>
  <c r="C1257" i="7" l="1"/>
  <c r="A1258" i="7" s="1"/>
  <c r="B1257" i="7"/>
  <c r="D1257" i="7" s="1"/>
  <c r="I196" i="9"/>
  <c r="M195" i="9"/>
  <c r="W195" i="9"/>
  <c r="X195" i="9"/>
  <c r="Q195" i="9"/>
  <c r="K195" i="9" s="1"/>
  <c r="AB1260" i="1"/>
  <c r="A1260" i="1"/>
  <c r="A1260" i="4" s="1"/>
  <c r="B1258" i="7" l="1"/>
  <c r="D1258" i="7" s="1"/>
  <c r="C1258" i="7"/>
  <c r="A1259" i="7" s="1"/>
  <c r="I197" i="9"/>
  <c r="Q196" i="9"/>
  <c r="K196" i="9" s="1"/>
  <c r="W196" i="9"/>
  <c r="X196" i="9"/>
  <c r="M196" i="9"/>
  <c r="AB1261" i="1"/>
  <c r="A1261" i="1"/>
  <c r="A1261" i="4" s="1"/>
  <c r="B1259" i="7" l="1"/>
  <c r="D1259" i="7" s="1"/>
  <c r="C1259" i="7"/>
  <c r="A1260" i="7" s="1"/>
  <c r="I198" i="9"/>
  <c r="Q197" i="9"/>
  <c r="K197" i="9" s="1"/>
  <c r="X197" i="9"/>
  <c r="W197" i="9"/>
  <c r="M197" i="9"/>
  <c r="AB1262" i="1"/>
  <c r="A1262" i="1"/>
  <c r="A1262" i="4" s="1"/>
  <c r="C1260" i="7" l="1"/>
  <c r="A1261" i="7" s="1"/>
  <c r="B1260" i="7"/>
  <c r="D1260" i="7" s="1"/>
  <c r="Q198" i="9"/>
  <c r="K198" i="9" s="1"/>
  <c r="M198" i="9"/>
  <c r="X198" i="9"/>
  <c r="W198" i="9"/>
  <c r="AB1263" i="1"/>
  <c r="A1263" i="1"/>
  <c r="A1263" i="4" s="1"/>
  <c r="C1261" i="7" l="1"/>
  <c r="A1262" i="7" s="1"/>
  <c r="B1261" i="7"/>
  <c r="D1261" i="7" s="1"/>
  <c r="I199" i="9"/>
  <c r="AB1264" i="1"/>
  <c r="A1264" i="1"/>
  <c r="A1264" i="4" s="1"/>
  <c r="C1262" i="7" l="1"/>
  <c r="A1263" i="7" s="1"/>
  <c r="B1262" i="7"/>
  <c r="D1262" i="7" s="1"/>
  <c r="I200" i="9"/>
  <c r="Q199" i="9"/>
  <c r="K199" i="9" s="1"/>
  <c r="X199" i="9"/>
  <c r="W199" i="9"/>
  <c r="M199" i="9"/>
  <c r="AB1265" i="1"/>
  <c r="A1265" i="1"/>
  <c r="A1265" i="4" s="1"/>
  <c r="C1263" i="7" l="1"/>
  <c r="A1264" i="7" s="1"/>
  <c r="B1263" i="7"/>
  <c r="D1263" i="7" s="1"/>
  <c r="I201" i="9"/>
  <c r="Q200" i="9"/>
  <c r="K200" i="9" s="1"/>
  <c r="W200" i="9"/>
  <c r="X200" i="9"/>
  <c r="M200" i="9"/>
  <c r="AB1266" i="1"/>
  <c r="A1266" i="1"/>
  <c r="A1266" i="4" s="1"/>
  <c r="C1264" i="7" l="1"/>
  <c r="A1265" i="7" s="1"/>
  <c r="B1264" i="7"/>
  <c r="D1264" i="7" s="1"/>
  <c r="I202" i="9"/>
  <c r="W201" i="9"/>
  <c r="Q201" i="9"/>
  <c r="K201" i="9" s="1"/>
  <c r="M201" i="9"/>
  <c r="X201" i="9"/>
  <c r="AB1267" i="1"/>
  <c r="A1267" i="1"/>
  <c r="A1267" i="4" s="1"/>
  <c r="C1265" i="7" l="1"/>
  <c r="A1266" i="7" s="1"/>
  <c r="B1265" i="7"/>
  <c r="D1265" i="7" s="1"/>
  <c r="Q202" i="9"/>
  <c r="K202" i="9" s="1"/>
  <c r="W202" i="9"/>
  <c r="X202" i="9"/>
  <c r="M202" i="9"/>
  <c r="AB1268" i="1"/>
  <c r="A1268" i="1"/>
  <c r="A1268" i="4" s="1"/>
  <c r="C1266" i="7" l="1"/>
  <c r="A1267" i="7" s="1"/>
  <c r="B1266" i="7"/>
  <c r="D1266" i="7" s="1"/>
  <c r="I203" i="9"/>
  <c r="AB1269" i="1"/>
  <c r="A1269" i="1"/>
  <c r="A1269" i="4" s="1"/>
  <c r="C1267" i="7" l="1"/>
  <c r="A1268" i="7" s="1"/>
  <c r="B1267" i="7"/>
  <c r="D1267" i="7" s="1"/>
  <c r="I204" i="9"/>
  <c r="Q203" i="9"/>
  <c r="K203" i="9" s="1"/>
  <c r="X203" i="9"/>
  <c r="W203" i="9"/>
  <c r="M203" i="9"/>
  <c r="AB1270" i="1"/>
  <c r="A1270" i="1"/>
  <c r="A1270" i="4" s="1"/>
  <c r="B1268" i="7" l="1"/>
  <c r="D1268" i="7" s="1"/>
  <c r="C1268" i="7"/>
  <c r="A1269" i="7" s="1"/>
  <c r="I205" i="9"/>
  <c r="Q204" i="9"/>
  <c r="K204" i="9" s="1"/>
  <c r="X204" i="9"/>
  <c r="M204" i="9"/>
  <c r="W204" i="9"/>
  <c r="AB1271" i="1"/>
  <c r="A1271" i="1"/>
  <c r="A1271" i="4" s="1"/>
  <c r="C1269" i="7" l="1"/>
  <c r="A1270" i="7" s="1"/>
  <c r="B1269" i="7"/>
  <c r="D1269" i="7" s="1"/>
  <c r="I206" i="9"/>
  <c r="M205" i="9"/>
  <c r="W205" i="9"/>
  <c r="Q205" i="9"/>
  <c r="K205" i="9" s="1"/>
  <c r="X205" i="9"/>
  <c r="AB1272" i="1"/>
  <c r="A1272" i="1"/>
  <c r="A1272" i="4" s="1"/>
  <c r="C1270" i="7" l="1"/>
  <c r="A1271" i="7" s="1"/>
  <c r="B1270" i="7"/>
  <c r="D1270" i="7" s="1"/>
  <c r="X206" i="9"/>
  <c r="W206" i="9"/>
  <c r="M206" i="9"/>
  <c r="Q206" i="9"/>
  <c r="K206" i="9" s="1"/>
  <c r="AB1273" i="1"/>
  <c r="A1273" i="1"/>
  <c r="A1273" i="4" s="1"/>
  <c r="B1271" i="7" l="1"/>
  <c r="D1271" i="7" s="1"/>
  <c r="C1271" i="7"/>
  <c r="A1272" i="7" s="1"/>
  <c r="I207" i="9"/>
  <c r="AB1274" i="1"/>
  <c r="A1274" i="1"/>
  <c r="A1274" i="4" s="1"/>
  <c r="C1272" i="7" l="1"/>
  <c r="A1273" i="7" s="1"/>
  <c r="B1272" i="7"/>
  <c r="D1272" i="7" s="1"/>
  <c r="I208" i="9"/>
  <c r="W207" i="9"/>
  <c r="Q207" i="9"/>
  <c r="K207" i="9" s="1"/>
  <c r="M207" i="9"/>
  <c r="X207" i="9"/>
  <c r="AB1275" i="1"/>
  <c r="A1275" i="1"/>
  <c r="A1275" i="4" s="1"/>
  <c r="C1273" i="7" l="1"/>
  <c r="A1274" i="7" s="1"/>
  <c r="B1273" i="7"/>
  <c r="D1273" i="7" s="1"/>
  <c r="I209" i="9"/>
  <c r="M208" i="9"/>
  <c r="W208" i="9"/>
  <c r="X208" i="9"/>
  <c r="Q208" i="9"/>
  <c r="K208" i="9" s="1"/>
  <c r="AB1276" i="1"/>
  <c r="A1276" i="1"/>
  <c r="A1276" i="4" s="1"/>
  <c r="C1274" i="7" l="1"/>
  <c r="A1275" i="7" s="1"/>
  <c r="B1274" i="7"/>
  <c r="D1274" i="7" s="1"/>
  <c r="I210" i="9"/>
  <c r="Q209" i="9"/>
  <c r="K209" i="9" s="1"/>
  <c r="X209" i="9"/>
  <c r="M209" i="9"/>
  <c r="W209" i="9"/>
  <c r="AB1277" i="1"/>
  <c r="A1277" i="1"/>
  <c r="A1277" i="4" s="1"/>
  <c r="C1275" i="7" l="1"/>
  <c r="A1276" i="7" s="1"/>
  <c r="B1275" i="7"/>
  <c r="D1275" i="7" s="1"/>
  <c r="Q210" i="9"/>
  <c r="K210" i="9" s="1"/>
  <c r="X210" i="9"/>
  <c r="W210" i="9"/>
  <c r="M210" i="9"/>
  <c r="AB1278" i="1"/>
  <c r="A1278" i="1"/>
  <c r="A1278" i="4" s="1"/>
  <c r="C1276" i="7" l="1"/>
  <c r="A1277" i="7" s="1"/>
  <c r="B1276" i="7"/>
  <c r="D1276" i="7" s="1"/>
  <c r="I211" i="9"/>
  <c r="AB1279" i="1"/>
  <c r="A1279" i="1"/>
  <c r="A1279" i="4" s="1"/>
  <c r="C1277" i="7" l="1"/>
  <c r="A1278" i="7" s="1"/>
  <c r="B1277" i="7"/>
  <c r="D1277" i="7" s="1"/>
  <c r="I212" i="9"/>
  <c r="Q211" i="9"/>
  <c r="K211" i="9" s="1"/>
  <c r="X211" i="9"/>
  <c r="M211" i="9"/>
  <c r="W211" i="9"/>
  <c r="AB1280" i="1"/>
  <c r="A1280" i="1"/>
  <c r="A1280" i="4" s="1"/>
  <c r="C1278" i="7" l="1"/>
  <c r="A1279" i="7" s="1"/>
  <c r="B1278" i="7"/>
  <c r="D1278" i="7" s="1"/>
  <c r="I213" i="9"/>
  <c r="X212" i="9"/>
  <c r="M212" i="9"/>
  <c r="W212" i="9"/>
  <c r="Q212" i="9"/>
  <c r="K212" i="9" s="1"/>
  <c r="AB1281" i="1"/>
  <c r="A1281" i="1"/>
  <c r="A1281" i="4" s="1"/>
  <c r="C1279" i="7" l="1"/>
  <c r="A1280" i="7" s="1"/>
  <c r="B1279" i="7"/>
  <c r="D1279" i="7" s="1"/>
  <c r="I214" i="9"/>
  <c r="W213" i="9"/>
  <c r="M213" i="9"/>
  <c r="Q213" i="9"/>
  <c r="K213" i="9" s="1"/>
  <c r="X213" i="9"/>
  <c r="AB1282" i="1"/>
  <c r="A1282" i="1"/>
  <c r="A1282" i="4" s="1"/>
  <c r="C1280" i="7" l="1"/>
  <c r="A1281" i="7" s="1"/>
  <c r="B1280" i="7"/>
  <c r="D1280" i="7" s="1"/>
  <c r="Q214" i="9"/>
  <c r="K214" i="9" s="1"/>
  <c r="M214" i="9"/>
  <c r="W214" i="9"/>
  <c r="X214" i="9"/>
  <c r="AB1283" i="1"/>
  <c r="A1283" i="1"/>
  <c r="A1283" i="4" s="1"/>
  <c r="C1281" i="7" l="1"/>
  <c r="A1282" i="7" s="1"/>
  <c r="B1281" i="7"/>
  <c r="D1281" i="7" s="1"/>
  <c r="I215" i="9"/>
  <c r="AB1284" i="1"/>
  <c r="A1284" i="1"/>
  <c r="A1284" i="4" s="1"/>
  <c r="C1282" i="7" l="1"/>
  <c r="A1283" i="7" s="1"/>
  <c r="B1282" i="7"/>
  <c r="D1282" i="7" s="1"/>
  <c r="I216" i="9"/>
  <c r="Q215" i="9"/>
  <c r="K215" i="9" s="1"/>
  <c r="M215" i="9"/>
  <c r="X215" i="9"/>
  <c r="W215" i="9"/>
  <c r="AB1285" i="1"/>
  <c r="A1285" i="1"/>
  <c r="A1285" i="4" s="1"/>
  <c r="C1283" i="7" l="1"/>
  <c r="A1284" i="7" s="1"/>
  <c r="B1283" i="7"/>
  <c r="D1283" i="7" s="1"/>
  <c r="I217" i="9"/>
  <c r="M216" i="9"/>
  <c r="X216" i="9"/>
  <c r="Q216" i="9"/>
  <c r="K216" i="9" s="1"/>
  <c r="W216" i="9"/>
  <c r="AB1286" i="1"/>
  <c r="A1286" i="1"/>
  <c r="A1286" i="4" s="1"/>
  <c r="C1284" i="7" l="1"/>
  <c r="A1285" i="7" s="1"/>
  <c r="B1284" i="7"/>
  <c r="D1284" i="7" s="1"/>
  <c r="I218" i="9"/>
  <c r="Q217" i="9"/>
  <c r="K217" i="9" s="1"/>
  <c r="W217" i="9"/>
  <c r="M217" i="9"/>
  <c r="X217" i="9"/>
  <c r="AB1287" i="1"/>
  <c r="A1287" i="1"/>
  <c r="A1287" i="4" s="1"/>
  <c r="C1285" i="7" l="1"/>
  <c r="A1286" i="7" s="1"/>
  <c r="B1285" i="7"/>
  <c r="D1285" i="7" s="1"/>
  <c r="X218" i="9"/>
  <c r="Q218" i="9"/>
  <c r="K218" i="9" s="1"/>
  <c r="W218" i="9"/>
  <c r="M218" i="9"/>
  <c r="AB1288" i="1"/>
  <c r="A1288" i="1"/>
  <c r="A1288" i="4" s="1"/>
  <c r="C1286" i="7" l="1"/>
  <c r="A1287" i="7" s="1"/>
  <c r="B1286" i="7"/>
  <c r="D1286" i="7" s="1"/>
  <c r="I219" i="9"/>
  <c r="AB1289" i="1"/>
  <c r="A1289" i="1"/>
  <c r="A1289" i="4" s="1"/>
  <c r="C1287" i="7" l="1"/>
  <c r="A1288" i="7" s="1"/>
  <c r="B1287" i="7"/>
  <c r="D1287" i="7" s="1"/>
  <c r="I220" i="9"/>
  <c r="Q219" i="9"/>
  <c r="K219" i="9" s="1"/>
  <c r="X219" i="9"/>
  <c r="W219" i="9"/>
  <c r="M219" i="9"/>
  <c r="AB1290" i="1"/>
  <c r="A1290" i="1"/>
  <c r="A1290" i="4" s="1"/>
  <c r="C1288" i="7" l="1"/>
  <c r="A1289" i="7" s="1"/>
  <c r="B1288" i="7"/>
  <c r="D1288" i="7" s="1"/>
  <c r="I221" i="9"/>
  <c r="X220" i="9"/>
  <c r="W220" i="9"/>
  <c r="Q220" i="9"/>
  <c r="K220" i="9" s="1"/>
  <c r="M220" i="9"/>
  <c r="AB1291" i="1"/>
  <c r="A1291" i="1"/>
  <c r="A1291" i="4" s="1"/>
  <c r="C1289" i="7" l="1"/>
  <c r="A1290" i="7" s="1"/>
  <c r="B1289" i="7"/>
  <c r="D1289" i="7" s="1"/>
  <c r="I222" i="9"/>
  <c r="W221" i="9"/>
  <c r="X221" i="9"/>
  <c r="M221" i="9"/>
  <c r="Q221" i="9"/>
  <c r="K221" i="9" s="1"/>
  <c r="AB1292" i="1"/>
  <c r="A1292" i="1"/>
  <c r="A1292" i="4" s="1"/>
  <c r="C1290" i="7" l="1"/>
  <c r="A1291" i="7" s="1"/>
  <c r="B1290" i="7"/>
  <c r="D1290" i="7" s="1"/>
  <c r="X222" i="9"/>
  <c r="W222" i="9"/>
  <c r="M222" i="9"/>
  <c r="Q222" i="9"/>
  <c r="K222" i="9" s="1"/>
  <c r="AB1293" i="1"/>
  <c r="A1293" i="1"/>
  <c r="A1293" i="4" s="1"/>
  <c r="C1291" i="7" l="1"/>
  <c r="A1292" i="7" s="1"/>
  <c r="B1291" i="7"/>
  <c r="D1291" i="7" s="1"/>
  <c r="I223" i="9"/>
  <c r="AB1294" i="1"/>
  <c r="A1294" i="1"/>
  <c r="A1294" i="4" s="1"/>
  <c r="C1292" i="7" l="1"/>
  <c r="A1293" i="7" s="1"/>
  <c r="B1292" i="7"/>
  <c r="D1292" i="7" s="1"/>
  <c r="I224" i="9"/>
  <c r="W223" i="9"/>
  <c r="Q223" i="9"/>
  <c r="K223" i="9" s="1"/>
  <c r="X223" i="9"/>
  <c r="M223" i="9"/>
  <c r="AB1295" i="1"/>
  <c r="A1295" i="1"/>
  <c r="A1295" i="4" s="1"/>
  <c r="C1293" i="7" l="1"/>
  <c r="A1294" i="7" s="1"/>
  <c r="B1293" i="7"/>
  <c r="D1293" i="7" s="1"/>
  <c r="I225" i="9"/>
  <c r="M224" i="9"/>
  <c r="W224" i="9"/>
  <c r="Q224" i="9"/>
  <c r="K224" i="9" s="1"/>
  <c r="X224" i="9"/>
  <c r="AB1296" i="1"/>
  <c r="A1296" i="1"/>
  <c r="A1296" i="4" s="1"/>
  <c r="C1294" i="7" l="1"/>
  <c r="A1295" i="7" s="1"/>
  <c r="B1294" i="7"/>
  <c r="D1294" i="7" s="1"/>
  <c r="I226" i="9"/>
  <c r="M225" i="9"/>
  <c r="W225" i="9"/>
  <c r="X225" i="9"/>
  <c r="Q225" i="9"/>
  <c r="K225" i="9" s="1"/>
  <c r="AB1297" i="1"/>
  <c r="A1297" i="1"/>
  <c r="A1297" i="4" s="1"/>
  <c r="C1295" i="7" l="1"/>
  <c r="A1296" i="7" s="1"/>
  <c r="B1295" i="7"/>
  <c r="D1295" i="7" s="1"/>
  <c r="M226" i="9"/>
  <c r="Q226" i="9"/>
  <c r="K226" i="9" s="1"/>
  <c r="X226" i="9"/>
  <c r="W226" i="9"/>
  <c r="AB1298" i="1"/>
  <c r="A1298" i="1"/>
  <c r="A1298" i="4" s="1"/>
  <c r="C1296" i="7" l="1"/>
  <c r="A1297" i="7" s="1"/>
  <c r="B1296" i="7"/>
  <c r="D1296" i="7" s="1"/>
  <c r="I227" i="9"/>
  <c r="AB1299" i="1"/>
  <c r="A1299" i="1"/>
  <c r="A1299" i="4" s="1"/>
  <c r="C1297" i="7" l="1"/>
  <c r="A1298" i="7" s="1"/>
  <c r="B1297" i="7"/>
  <c r="D1297" i="7" s="1"/>
  <c r="I228" i="9"/>
  <c r="M227" i="9"/>
  <c r="W227" i="9"/>
  <c r="Q227" i="9"/>
  <c r="K227" i="9" s="1"/>
  <c r="X227" i="9"/>
  <c r="AB1300" i="1"/>
  <c r="A1300" i="1"/>
  <c r="A1300" i="4" s="1"/>
  <c r="C1298" i="7" l="1"/>
  <c r="A1299" i="7" s="1"/>
  <c r="B1298" i="7"/>
  <c r="D1298" i="7" s="1"/>
  <c r="I229" i="9"/>
  <c r="M228" i="9"/>
  <c r="X228" i="9"/>
  <c r="Q228" i="9"/>
  <c r="K228" i="9" s="1"/>
  <c r="W228" i="9"/>
  <c r="AB1301" i="1"/>
  <c r="A1301" i="1"/>
  <c r="A1301" i="4" s="1"/>
  <c r="C1299" i="7" l="1"/>
  <c r="A1300" i="7" s="1"/>
  <c r="B1299" i="7"/>
  <c r="D1299" i="7" s="1"/>
  <c r="I230" i="9"/>
  <c r="M229" i="9"/>
  <c r="W229" i="9"/>
  <c r="X229" i="9"/>
  <c r="Q229" i="9"/>
  <c r="K229" i="9" s="1"/>
  <c r="AB1302" i="1"/>
  <c r="A1302" i="1"/>
  <c r="A1302" i="4" s="1"/>
  <c r="C1300" i="7" l="1"/>
  <c r="A1301" i="7" s="1"/>
  <c r="B1300" i="7"/>
  <c r="D1300" i="7" s="1"/>
  <c r="X230" i="9"/>
  <c r="M230" i="9"/>
  <c r="Q230" i="9"/>
  <c r="K230" i="9" s="1"/>
  <c r="W230" i="9"/>
  <c r="AB1303" i="1"/>
  <c r="A1303" i="1"/>
  <c r="A1303" i="4" s="1"/>
  <c r="C1301" i="7" l="1"/>
  <c r="A1302" i="7" s="1"/>
  <c r="B1301" i="7"/>
  <c r="D1301" i="7" s="1"/>
  <c r="I231" i="9"/>
  <c r="AB1304" i="1"/>
  <c r="A1304" i="1"/>
  <c r="A1304" i="4" s="1"/>
  <c r="C1302" i="7" l="1"/>
  <c r="A1303" i="7" s="1"/>
  <c r="B1302" i="7"/>
  <c r="D1302" i="7" s="1"/>
  <c r="I232" i="9"/>
  <c r="W231" i="9"/>
  <c r="X231" i="9"/>
  <c r="M231" i="9"/>
  <c r="Q231" i="9"/>
  <c r="K231" i="9" s="1"/>
  <c r="AB1305" i="1"/>
  <c r="A1305" i="1"/>
  <c r="A1305" i="4" s="1"/>
  <c r="C1303" i="7" l="1"/>
  <c r="A1304" i="7" s="1"/>
  <c r="B1303" i="7"/>
  <c r="D1303" i="7" s="1"/>
  <c r="I233" i="9"/>
  <c r="X232" i="9"/>
  <c r="W232" i="9"/>
  <c r="Q232" i="9"/>
  <c r="K232" i="9" s="1"/>
  <c r="M232" i="9"/>
  <c r="AB1307" i="1"/>
  <c r="A1307" i="1"/>
  <c r="A1307" i="4" s="1"/>
  <c r="AB1306" i="1"/>
  <c r="A1306" i="1"/>
  <c r="A1306" i="4" s="1"/>
  <c r="C1304" i="7" l="1"/>
  <c r="A1305" i="7" s="1"/>
  <c r="B1304" i="7"/>
  <c r="D1304" i="7" s="1"/>
  <c r="Q233" i="9"/>
  <c r="K233" i="9" s="1"/>
  <c r="X233" i="9"/>
  <c r="M233" i="9"/>
  <c r="W233" i="9"/>
  <c r="I234" i="9"/>
  <c r="A1308" i="1"/>
  <c r="A1308" i="4" s="1"/>
  <c r="AB1308" i="1"/>
  <c r="I235" i="9" s="1"/>
  <c r="C1305" i="7" l="1"/>
  <c r="A1306" i="7" s="1"/>
  <c r="B1305" i="7"/>
  <c r="D1305" i="7" s="1"/>
  <c r="Q234" i="9"/>
  <c r="K234" i="9" s="1"/>
  <c r="M234" i="9"/>
  <c r="W234" i="9"/>
  <c r="X234" i="9"/>
  <c r="W235" i="9"/>
  <c r="M235" i="9"/>
  <c r="Q235" i="9"/>
  <c r="K235" i="9" s="1"/>
  <c r="X235" i="9"/>
  <c r="AB1309" i="1"/>
  <c r="I236" i="9" s="1"/>
  <c r="A1309" i="1"/>
  <c r="A1309" i="4" s="1"/>
  <c r="C1306" i="7" l="1"/>
  <c r="A1307" i="7" s="1"/>
  <c r="B1306" i="7"/>
  <c r="D1306" i="7" s="1"/>
  <c r="W236" i="9"/>
  <c r="X236" i="9"/>
  <c r="Q236" i="9"/>
  <c r="K236" i="9" s="1"/>
  <c r="M236" i="9"/>
  <c r="AB1310" i="1"/>
  <c r="I237" i="9" s="1"/>
  <c r="A1310" i="1"/>
  <c r="A1310" i="4" s="1"/>
  <c r="C1307" i="7" l="1"/>
  <c r="A1308" i="7" s="1"/>
  <c r="B1307" i="7"/>
  <c r="D1307" i="7" s="1"/>
  <c r="W237" i="9"/>
  <c r="Q237" i="9"/>
  <c r="K237" i="9" s="1"/>
  <c r="M237" i="9"/>
  <c r="X237" i="9"/>
  <c r="AB1311" i="1"/>
  <c r="I238" i="9" s="1"/>
  <c r="A1311" i="1"/>
  <c r="A1311" i="4" s="1"/>
  <c r="C1308" i="7" l="1"/>
  <c r="A1309" i="7" s="1"/>
  <c r="B1308" i="7"/>
  <c r="D1308" i="7" s="1"/>
  <c r="M238" i="9"/>
  <c r="W238" i="9"/>
  <c r="X238" i="9"/>
  <c r="Q238" i="9"/>
  <c r="K238" i="9" s="1"/>
  <c r="E1312" i="1"/>
  <c r="B1309" i="7" l="1"/>
  <c r="D1309" i="7" s="1"/>
  <c r="C1309" i="7"/>
  <c r="A1310" i="7" s="1"/>
  <c r="E1313" i="1"/>
  <c r="AB1312" i="1"/>
  <c r="A1312" i="1"/>
  <c r="P1312" i="1"/>
  <c r="C1310" i="7" l="1"/>
  <c r="A1311" i="7" s="1"/>
  <c r="B1310" i="7"/>
  <c r="D1310" i="7" s="1"/>
  <c r="A1312" i="4"/>
  <c r="AC1312" i="1"/>
  <c r="T1312" i="1"/>
  <c r="F1312" i="1"/>
  <c r="E1314" i="1"/>
  <c r="AB1313" i="1"/>
  <c r="A1313" i="1"/>
  <c r="P1313" i="1"/>
  <c r="C1311" i="7" l="1"/>
  <c r="A1312" i="7" s="1"/>
  <c r="B1311" i="7"/>
  <c r="D1311" i="7" s="1"/>
  <c r="A1313" i="4"/>
  <c r="S1312" i="1"/>
  <c r="AC1313" i="1"/>
  <c r="T1313" i="1"/>
  <c r="F1313" i="1"/>
  <c r="E1315" i="1"/>
  <c r="AB1314" i="1"/>
  <c r="A1314" i="1"/>
  <c r="P1314" i="1"/>
  <c r="C1312" i="7" l="1"/>
  <c r="A1313" i="7" s="1"/>
  <c r="B1312" i="7"/>
  <c r="D1312" i="7" s="1"/>
  <c r="S1313" i="1"/>
  <c r="AC1314" i="1"/>
  <c r="T1314" i="1"/>
  <c r="F1314" i="1"/>
  <c r="A1314" i="4" s="1"/>
  <c r="E1316" i="1"/>
  <c r="AB1315" i="1"/>
  <c r="A1315" i="1"/>
  <c r="P1315" i="1"/>
  <c r="C1313" i="7" l="1"/>
  <c r="A1314" i="7" s="1"/>
  <c r="B1313" i="7"/>
  <c r="D1313" i="7" s="1"/>
  <c r="A1315" i="4"/>
  <c r="S1314" i="1"/>
  <c r="AC1315" i="1"/>
  <c r="T1315" i="1"/>
  <c r="F1315" i="1"/>
  <c r="E1317" i="1"/>
  <c r="AB1316" i="1"/>
  <c r="A1316" i="1"/>
  <c r="P1316" i="1"/>
  <c r="C1314" i="7" l="1"/>
  <c r="A1315" i="7" s="1"/>
  <c r="B1314" i="7"/>
  <c r="D1314" i="7" s="1"/>
  <c r="A1316" i="4"/>
  <c r="S1315" i="1"/>
  <c r="AC1316" i="1"/>
  <c r="T1316" i="1"/>
  <c r="F1316" i="1"/>
  <c r="E1318" i="1"/>
  <c r="AB1317" i="1"/>
  <c r="A1317" i="1"/>
  <c r="P1317" i="1"/>
  <c r="C1315" i="7" l="1"/>
  <c r="A1316" i="7" s="1"/>
  <c r="B1315" i="7"/>
  <c r="D1315" i="7" s="1"/>
  <c r="S1316" i="1"/>
  <c r="AC1317" i="1"/>
  <c r="T1317" i="1"/>
  <c r="E1319" i="1"/>
  <c r="AB1318" i="1"/>
  <c r="A1318" i="1"/>
  <c r="P1318" i="1"/>
  <c r="F1317" i="1"/>
  <c r="A1317" i="4" s="1"/>
  <c r="C1316" i="7" l="1"/>
  <c r="A1317" i="7" s="1"/>
  <c r="B1316" i="7"/>
  <c r="D1316" i="7" s="1"/>
  <c r="S1317" i="1"/>
  <c r="AC1318" i="1"/>
  <c r="T1318" i="1"/>
  <c r="F1318" i="1"/>
  <c r="A1318" i="4" s="1"/>
  <c r="E1320" i="1"/>
  <c r="AB1319" i="1"/>
  <c r="A1319" i="1"/>
  <c r="P1319" i="1"/>
  <c r="C1317" i="7" l="1"/>
  <c r="A1318" i="7" s="1"/>
  <c r="B1317" i="7"/>
  <c r="D1317" i="7" s="1"/>
  <c r="S1318" i="1"/>
  <c r="AC1319" i="1"/>
  <c r="T1319" i="1"/>
  <c r="F1319" i="1"/>
  <c r="A1319" i="4" s="1"/>
  <c r="E1321" i="1"/>
  <c r="AB1320" i="1"/>
  <c r="A1320" i="1"/>
  <c r="P1320" i="1"/>
  <c r="C1318" i="7" l="1"/>
  <c r="A1319" i="7" s="1"/>
  <c r="B1318" i="7"/>
  <c r="D1318" i="7" s="1"/>
  <c r="S1319" i="1"/>
  <c r="AC1320" i="1"/>
  <c r="T1320" i="1"/>
  <c r="F1320" i="1"/>
  <c r="A1320" i="4" s="1"/>
  <c r="E1322" i="1"/>
  <c r="AB1321" i="1"/>
  <c r="A1321" i="1"/>
  <c r="P1321" i="1"/>
  <c r="C1319" i="7" l="1"/>
  <c r="A1320" i="7" s="1"/>
  <c r="B1319" i="7"/>
  <c r="D1319" i="7" s="1"/>
  <c r="S1320" i="1"/>
  <c r="AC1321" i="1"/>
  <c r="T1321" i="1"/>
  <c r="F1321" i="1"/>
  <c r="A1321" i="4" s="1"/>
  <c r="E1323" i="1"/>
  <c r="AB1322" i="1"/>
  <c r="A1322" i="1"/>
  <c r="P1322" i="1"/>
  <c r="C1320" i="7" l="1"/>
  <c r="A1321" i="7" s="1"/>
  <c r="B1320" i="7"/>
  <c r="D1320" i="7" s="1"/>
  <c r="S1321" i="1"/>
  <c r="AC1322" i="1"/>
  <c r="T1322" i="1"/>
  <c r="F1322" i="1"/>
  <c r="A1322" i="4" s="1"/>
  <c r="E1324" i="1"/>
  <c r="AB1323" i="1"/>
  <c r="A1323" i="1"/>
  <c r="P1323" i="1"/>
  <c r="C1321" i="7" l="1"/>
  <c r="A1322" i="7" s="1"/>
  <c r="B1321" i="7"/>
  <c r="D1321" i="7" s="1"/>
  <c r="S1322" i="1"/>
  <c r="AC1323" i="1"/>
  <c r="T1323" i="1"/>
  <c r="F1323" i="1"/>
  <c r="A1323" i="4" s="1"/>
  <c r="E1325" i="1"/>
  <c r="AB1324" i="1"/>
  <c r="A1324" i="1"/>
  <c r="P1324" i="1"/>
  <c r="C1322" i="7" l="1"/>
  <c r="A1323" i="7" s="1"/>
  <c r="B1322" i="7"/>
  <c r="D1322" i="7" s="1"/>
  <c r="S1323" i="1"/>
  <c r="AC1324" i="1"/>
  <c r="T1324" i="1"/>
  <c r="F1324" i="1"/>
  <c r="A1324" i="4" s="1"/>
  <c r="E1326" i="1"/>
  <c r="AB1325" i="1"/>
  <c r="A1325" i="1"/>
  <c r="P1325" i="1"/>
  <c r="C1323" i="7" l="1"/>
  <c r="A1324" i="7" s="1"/>
  <c r="B1323" i="7"/>
  <c r="D1323" i="7" s="1"/>
  <c r="S1324" i="1"/>
  <c r="AC1325" i="1"/>
  <c r="T1325" i="1"/>
  <c r="F1325" i="1"/>
  <c r="A1325" i="4" s="1"/>
  <c r="AB1326" i="1"/>
  <c r="A1326" i="1"/>
  <c r="P1326" i="1"/>
  <c r="C1324" i="7" l="1"/>
  <c r="A1325" i="7" s="1"/>
  <c r="B1324" i="7"/>
  <c r="D1324" i="7" s="1"/>
  <c r="S1325" i="1"/>
  <c r="AC1326" i="1"/>
  <c r="T1326" i="1"/>
  <c r="F1326" i="1"/>
  <c r="A1326" i="4" s="1"/>
  <c r="A1327" i="1"/>
  <c r="A1327" i="4" s="1"/>
  <c r="AB1327" i="1"/>
  <c r="C1325" i="7" l="1"/>
  <c r="A1326" i="7" s="1"/>
  <c r="B1325" i="7"/>
  <c r="D1325" i="7" s="1"/>
  <c r="S1326" i="1"/>
  <c r="A1328" i="1"/>
  <c r="A1328" i="4" s="1"/>
  <c r="AB1328" i="1"/>
  <c r="C1326" i="7" l="1"/>
  <c r="A1327" i="7" s="1"/>
  <c r="B1326" i="7"/>
  <c r="D1326" i="7" s="1"/>
  <c r="A1329" i="1"/>
  <c r="A1329" i="4" s="1"/>
  <c r="AB1329" i="1"/>
  <c r="C1327" i="7" l="1"/>
  <c r="A1328" i="7" s="1"/>
  <c r="B1327" i="7"/>
  <c r="D1327" i="7" s="1"/>
  <c r="AB1331" i="1"/>
  <c r="A1331" i="1"/>
  <c r="A1331" i="4" s="1"/>
  <c r="A1330" i="1"/>
  <c r="A1330" i="4" s="1"/>
  <c r="AB1330" i="1"/>
  <c r="C1328" i="7" l="1"/>
  <c r="A1329" i="7" s="1"/>
  <c r="B1328" i="7"/>
  <c r="D1328" i="7" s="1"/>
  <c r="AB1332" i="1"/>
  <c r="A1332" i="1"/>
  <c r="A1332" i="4" s="1"/>
  <c r="I239" i="9"/>
  <c r="C1329" i="7" l="1"/>
  <c r="A1330" i="7" s="1"/>
  <c r="B1329" i="7"/>
  <c r="D1329" i="7" s="1"/>
  <c r="AB1333" i="1"/>
  <c r="A1333" i="1"/>
  <c r="A1333" i="4" s="1"/>
  <c r="M239" i="9"/>
  <c r="X239" i="9"/>
  <c r="W239" i="9"/>
  <c r="Q239" i="9"/>
  <c r="K239" i="9" s="1"/>
  <c r="C1330" i="7" l="1"/>
  <c r="A1331" i="7" s="1"/>
  <c r="B1330" i="7"/>
  <c r="D1330" i="7" s="1"/>
  <c r="AB1334" i="1"/>
  <c r="A1334" i="1"/>
  <c r="A1334" i="4" s="1"/>
  <c r="C1331" i="7" l="1"/>
  <c r="A1332" i="7" s="1"/>
  <c r="B1331" i="7"/>
  <c r="D1331" i="7" s="1"/>
  <c r="AB1335" i="1"/>
  <c r="A1335" i="1"/>
  <c r="A1335" i="4" s="1"/>
  <c r="C1332" i="7" l="1"/>
  <c r="A1333" i="7" s="1"/>
  <c r="B1332" i="7"/>
  <c r="D1332" i="7" s="1"/>
  <c r="AB1336" i="1"/>
  <c r="A1336" i="1"/>
  <c r="A1336" i="4" s="1"/>
  <c r="C1333" i="7" l="1"/>
  <c r="A1334" i="7" s="1"/>
  <c r="B1333" i="7"/>
  <c r="D1333" i="7" s="1"/>
  <c r="AB1337" i="1"/>
  <c r="A1337" i="1"/>
  <c r="A1337" i="4" s="1"/>
  <c r="C1334" i="7" l="1"/>
  <c r="A1335" i="7" s="1"/>
  <c r="B1334" i="7"/>
  <c r="D1334" i="7" s="1"/>
  <c r="AB1338" i="1"/>
  <c r="A1338" i="1"/>
  <c r="A1338" i="4" s="1"/>
  <c r="C1335" i="7" l="1"/>
  <c r="A1336" i="7" s="1"/>
  <c r="B1335" i="7"/>
  <c r="D1335" i="7" s="1"/>
  <c r="AB1339" i="1"/>
  <c r="A1339" i="1"/>
  <c r="A1339" i="4" s="1"/>
  <c r="C1336" i="7" l="1"/>
  <c r="A1337" i="7" s="1"/>
  <c r="B1336" i="7"/>
  <c r="D1336" i="7" s="1"/>
  <c r="AB1341" i="1"/>
  <c r="A1341" i="1"/>
  <c r="A1341" i="4" s="1"/>
  <c r="AB1340" i="1"/>
  <c r="A1340" i="1"/>
  <c r="A1340" i="4" s="1"/>
  <c r="C1337" i="7" l="1"/>
  <c r="A1338" i="7" s="1"/>
  <c r="B1337" i="7"/>
  <c r="D1337" i="7" s="1"/>
  <c r="AB1342" i="1"/>
  <c r="A1342" i="1"/>
  <c r="A1342" i="4" s="1"/>
  <c r="C1338" i="7" l="1"/>
  <c r="A1339" i="7" s="1"/>
  <c r="B1338" i="7"/>
  <c r="D1338" i="7" s="1"/>
  <c r="E1343" i="1"/>
  <c r="C1339" i="7" l="1"/>
  <c r="A1340" i="7" s="1"/>
  <c r="B1339" i="7"/>
  <c r="D1339" i="7" s="1"/>
  <c r="E1344" i="1"/>
  <c r="AB1343" i="1"/>
  <c r="A1343" i="1"/>
  <c r="P1343" i="1"/>
  <c r="C1340" i="7" l="1"/>
  <c r="A1341" i="7" s="1"/>
  <c r="B1340" i="7"/>
  <c r="D1340" i="7" s="1"/>
  <c r="A1343" i="4"/>
  <c r="AC1343" i="1"/>
  <c r="T1343" i="1"/>
  <c r="F1343" i="1"/>
  <c r="E1345" i="1"/>
  <c r="AB1344" i="1"/>
  <c r="A1344" i="1"/>
  <c r="P1344" i="1"/>
  <c r="C1341" i="7" l="1"/>
  <c r="A1342" i="7" s="1"/>
  <c r="B1341" i="7"/>
  <c r="D1341" i="7" s="1"/>
  <c r="A1344" i="4"/>
  <c r="S1343" i="1"/>
  <c r="AC1344" i="1"/>
  <c r="T1344" i="1"/>
  <c r="F1344" i="1"/>
  <c r="AB1345" i="1"/>
  <c r="A1345" i="1"/>
  <c r="P1345" i="1"/>
  <c r="C1342" i="7" l="1"/>
  <c r="A1343" i="7" s="1"/>
  <c r="B1342" i="7"/>
  <c r="D1342" i="7" s="1"/>
  <c r="S1344" i="1"/>
  <c r="AC1345" i="1"/>
  <c r="T1345" i="1"/>
  <c r="F1345" i="1"/>
  <c r="A1345" i="4" s="1"/>
  <c r="A1346" i="1"/>
  <c r="A1346" i="4" s="1"/>
  <c r="AB1346" i="1"/>
  <c r="C1343" i="7" l="1"/>
  <c r="A1344" i="7" s="1"/>
  <c r="B1343" i="7"/>
  <c r="D1343" i="7" s="1"/>
  <c r="S1345" i="1"/>
  <c r="A1347" i="1"/>
  <c r="A1347" i="4" s="1"/>
  <c r="AB1347" i="1"/>
  <c r="C1344" i="7" l="1"/>
  <c r="A1345" i="7" s="1"/>
  <c r="B1344" i="7"/>
  <c r="D1344" i="7" s="1"/>
  <c r="A1348" i="1"/>
  <c r="A1348" i="4" s="1"/>
  <c r="AB1348" i="1"/>
  <c r="C1345" i="7" l="1"/>
  <c r="A1346" i="7" s="1"/>
  <c r="B1345" i="7"/>
  <c r="D1345" i="7" s="1"/>
  <c r="AB1349" i="1"/>
  <c r="A1349" i="1"/>
  <c r="A1349" i="4" s="1"/>
  <c r="B1346" i="7" l="1"/>
  <c r="D1346" i="7" s="1"/>
  <c r="C1346" i="7"/>
  <c r="A1347" i="7" s="1"/>
  <c r="AB1350" i="1"/>
  <c r="A1350" i="1"/>
  <c r="A1350" i="4" s="1"/>
  <c r="C1347" i="7" l="1"/>
  <c r="A1348" i="7" s="1"/>
  <c r="B1347" i="7"/>
  <c r="D1347" i="7" s="1"/>
  <c r="AB1351" i="1"/>
  <c r="A1351" i="1"/>
  <c r="A1351" i="4" s="1"/>
  <c r="B1348" i="7" l="1"/>
  <c r="C1348" i="7"/>
  <c r="A1349" i="7" s="1"/>
  <c r="D1348" i="7"/>
  <c r="AB1352" i="1"/>
  <c r="A1352" i="1"/>
  <c r="A1352" i="4" s="1"/>
  <c r="B1349" i="7" l="1"/>
  <c r="D1349" i="7" s="1"/>
  <c r="C1349" i="7"/>
  <c r="A1350" i="7" s="1"/>
  <c r="AB1353" i="1"/>
  <c r="A1353" i="1"/>
  <c r="A1353" i="4" s="1"/>
  <c r="B1350" i="7" l="1"/>
  <c r="D1350" i="7" s="1"/>
  <c r="C1350" i="7"/>
  <c r="A1351" i="7" s="1"/>
  <c r="AB1354" i="1"/>
  <c r="A1354" i="1"/>
  <c r="A1354" i="4" s="1"/>
  <c r="C1351" i="7" l="1"/>
  <c r="A1352" i="7" s="1"/>
  <c r="B1351" i="7"/>
  <c r="D1351" i="7" s="1"/>
  <c r="AB1355" i="1"/>
  <c r="A1355" i="1"/>
  <c r="A1355" i="4" s="1"/>
  <c r="C1352" i="7" l="1"/>
  <c r="A1353" i="7" s="1"/>
  <c r="B1352" i="7"/>
  <c r="D1352" i="7" s="1"/>
  <c r="AB1356" i="1"/>
  <c r="A1356" i="1"/>
  <c r="A1356" i="4" s="1"/>
  <c r="B1353" i="7" l="1"/>
  <c r="D1353" i="7" s="1"/>
  <c r="C1353" i="7"/>
  <c r="A1354" i="7" s="1"/>
  <c r="AB1357" i="1"/>
  <c r="A1357" i="1"/>
  <c r="A1357" i="4" s="1"/>
  <c r="C1354" i="7" l="1"/>
  <c r="A1355" i="7" s="1"/>
  <c r="B1354" i="7"/>
  <c r="D1354" i="7" s="1"/>
  <c r="AB1358" i="1"/>
  <c r="A1358" i="1"/>
  <c r="A1358" i="4" s="1"/>
  <c r="C1355" i="7" l="1"/>
  <c r="A1356" i="7" s="1"/>
  <c r="B1355" i="7"/>
  <c r="D1355" i="7" s="1"/>
  <c r="AB1359" i="1"/>
  <c r="A1359" i="1"/>
  <c r="A1359" i="4" s="1"/>
  <c r="C1356" i="7" l="1"/>
  <c r="A1357" i="7" s="1"/>
  <c r="B1356" i="7"/>
  <c r="D1356" i="7" s="1"/>
  <c r="AB1360" i="1"/>
  <c r="A1360" i="1"/>
  <c r="A1360" i="4" s="1"/>
  <c r="C1357" i="7" l="1"/>
  <c r="A1358" i="7" s="1"/>
  <c r="B1357" i="7"/>
  <c r="D1357" i="7" s="1"/>
  <c r="AB1361" i="1"/>
  <c r="A1361" i="1"/>
  <c r="A1361" i="4" s="1"/>
  <c r="C1358" i="7" l="1"/>
  <c r="A1359" i="7" s="1"/>
  <c r="B1358" i="7"/>
  <c r="D1358" i="7" s="1"/>
  <c r="AB1362" i="1"/>
  <c r="A1362" i="1"/>
  <c r="A1362" i="4" s="1"/>
  <c r="C1359" i="7" l="1"/>
  <c r="A1360" i="7" s="1"/>
  <c r="B1359" i="7"/>
  <c r="D1359" i="7" s="1"/>
  <c r="AB1363" i="1"/>
  <c r="A1363" i="1"/>
  <c r="A1363" i="4" s="1"/>
  <c r="C1360" i="7" l="1"/>
  <c r="A1361" i="7" s="1"/>
  <c r="B1360" i="7"/>
  <c r="D1360" i="7" s="1"/>
  <c r="AB1364" i="1"/>
  <c r="A1364" i="1"/>
  <c r="A1364" i="4" s="1"/>
  <c r="B1361" i="7" l="1"/>
  <c r="D1361" i="7" s="1"/>
  <c r="C1361" i="7"/>
  <c r="A1362" i="7" s="1"/>
  <c r="AB1365" i="1"/>
  <c r="A1365" i="1"/>
  <c r="A1365" i="4" s="1"/>
  <c r="B1362" i="7" l="1"/>
  <c r="C1362" i="7"/>
  <c r="A1363" i="7" s="1"/>
  <c r="D1362" i="7"/>
  <c r="AB1366" i="1"/>
  <c r="A1366" i="1"/>
  <c r="A1366" i="4" s="1"/>
  <c r="C1363" i="7" l="1"/>
  <c r="A1364" i="7" s="1"/>
  <c r="B1363" i="7"/>
  <c r="D1363" i="7" s="1"/>
  <c r="AB1367" i="1"/>
  <c r="A1367" i="1"/>
  <c r="A1367" i="4" s="1"/>
  <c r="C1364" i="7" l="1"/>
  <c r="A1365" i="7" s="1"/>
  <c r="B1364" i="7"/>
  <c r="D1364" i="7" s="1"/>
  <c r="AB1368" i="1"/>
  <c r="A1368" i="1"/>
  <c r="A1368" i="4" s="1"/>
  <c r="C1365" i="7" l="1"/>
  <c r="A1366" i="7" s="1"/>
  <c r="B1365" i="7"/>
  <c r="D1365" i="7" s="1"/>
  <c r="AB1369" i="1"/>
  <c r="A1369" i="1"/>
  <c r="A1369" i="4" s="1"/>
  <c r="B1366" i="7" l="1"/>
  <c r="D1366" i="7" s="1"/>
  <c r="C1366" i="7"/>
  <c r="A1367" i="7" s="1"/>
  <c r="AB1370" i="1"/>
  <c r="A1370" i="1"/>
  <c r="A1370" i="4" s="1"/>
  <c r="C1367" i="7" l="1"/>
  <c r="A1368" i="7" s="1"/>
  <c r="B1367" i="7"/>
  <c r="D1367" i="7" s="1"/>
  <c r="AB1371" i="1"/>
  <c r="A1371" i="1"/>
  <c r="A1371" i="4" s="1"/>
  <c r="C1368" i="7" l="1"/>
  <c r="A1369" i="7" s="1"/>
  <c r="B1368" i="7"/>
  <c r="D1368" i="7" s="1"/>
  <c r="AB1372" i="1"/>
  <c r="A1372" i="1"/>
  <c r="A1372" i="4" s="1"/>
  <c r="C1369" i="7" l="1"/>
  <c r="A1370" i="7" s="1"/>
  <c r="B1369" i="7"/>
  <c r="D1369" i="7" s="1"/>
  <c r="AB1373" i="1"/>
  <c r="A1373" i="1"/>
  <c r="A1373" i="4" s="1"/>
  <c r="C1370" i="7" l="1"/>
  <c r="A1371" i="7" s="1"/>
  <c r="B1370" i="7"/>
  <c r="D1370" i="7" s="1"/>
  <c r="AB1374" i="1"/>
  <c r="A1374" i="1"/>
  <c r="A1374" i="4" s="1"/>
  <c r="B1371" i="7" l="1"/>
  <c r="D1371" i="7" s="1"/>
  <c r="C1371" i="7"/>
  <c r="A1372" i="7" s="1"/>
  <c r="AB1375" i="1"/>
  <c r="A1375" i="1"/>
  <c r="A1375" i="4" s="1"/>
  <c r="C1372" i="7" l="1"/>
  <c r="A1373" i="7" s="1"/>
  <c r="B1372" i="7"/>
  <c r="D1372" i="7" s="1"/>
  <c r="AB1376" i="1"/>
  <c r="A1376" i="1"/>
  <c r="A1376" i="4" s="1"/>
  <c r="C1373" i="7" l="1"/>
  <c r="A1374" i="7" s="1"/>
  <c r="B1373" i="7"/>
  <c r="D1373" i="7" s="1"/>
  <c r="AB1377" i="1"/>
  <c r="A1377" i="1"/>
  <c r="A1377" i="4" s="1"/>
  <c r="C1374" i="7" l="1"/>
  <c r="A1375" i="7" s="1"/>
  <c r="B1374" i="7"/>
  <c r="D1374" i="7" s="1"/>
  <c r="AB1378" i="1"/>
  <c r="A1378" i="1"/>
  <c r="A1378" i="4" s="1"/>
  <c r="C1375" i="7" l="1"/>
  <c r="A1376" i="7" s="1"/>
  <c r="B1375" i="7"/>
  <c r="D1375" i="7" s="1"/>
  <c r="AB1379" i="1"/>
  <c r="A1379" i="1"/>
  <c r="A1379" i="4" s="1"/>
  <c r="C1376" i="7" l="1"/>
  <c r="A1377" i="7" s="1"/>
  <c r="B1376" i="7"/>
  <c r="D1376" i="7" s="1"/>
  <c r="AB1380" i="1"/>
  <c r="A1380" i="1"/>
  <c r="A1380" i="4" s="1"/>
  <c r="B1377" i="7" l="1"/>
  <c r="D1377" i="7" s="1"/>
  <c r="C1377" i="7"/>
  <c r="A1378" i="7" s="1"/>
  <c r="AB1381" i="1"/>
  <c r="A1381" i="1"/>
  <c r="A1381" i="4" s="1"/>
  <c r="C1378" i="7" l="1"/>
  <c r="A1379" i="7" s="1"/>
  <c r="B1378" i="7"/>
  <c r="D1378" i="7" s="1"/>
  <c r="AB1382" i="1"/>
  <c r="A1382" i="1"/>
  <c r="A1382" i="4" s="1"/>
  <c r="C1379" i="7" l="1"/>
  <c r="A1380" i="7" s="1"/>
  <c r="B1379" i="7"/>
  <c r="D1379" i="7" s="1"/>
  <c r="AB1383" i="1"/>
  <c r="A1383" i="1"/>
  <c r="A1383" i="4" s="1"/>
  <c r="B1380" i="7" l="1"/>
  <c r="D1380" i="7" s="1"/>
  <c r="C1380" i="7"/>
  <c r="A1381" i="7" s="1"/>
  <c r="AB1384" i="1"/>
  <c r="A1384" i="1"/>
  <c r="A1384" i="4" s="1"/>
  <c r="C1381" i="7" l="1"/>
  <c r="A1382" i="7" s="1"/>
  <c r="B1381" i="7"/>
  <c r="D1381" i="7" s="1"/>
  <c r="AB1385" i="1"/>
  <c r="A1385" i="1"/>
  <c r="A1385" i="4" s="1"/>
  <c r="C1382" i="7" l="1"/>
  <c r="A1383" i="7" s="1"/>
  <c r="B1382" i="7"/>
  <c r="D1382" i="7" s="1"/>
  <c r="AB1386" i="1"/>
  <c r="A1386" i="1"/>
  <c r="A1386" i="4" s="1"/>
  <c r="B1383" i="7" l="1"/>
  <c r="D1383" i="7" s="1"/>
  <c r="C1383" i="7"/>
  <c r="A1384" i="7" s="1"/>
  <c r="AB1387" i="1"/>
  <c r="A1387" i="1"/>
  <c r="A1387" i="4" s="1"/>
  <c r="C1384" i="7" l="1"/>
  <c r="A1385" i="7" s="1"/>
  <c r="B1384" i="7"/>
  <c r="D1384" i="7" s="1"/>
  <c r="AB1388" i="1"/>
  <c r="A1388" i="1"/>
  <c r="A1388" i="4" s="1"/>
  <c r="C1385" i="7" l="1"/>
  <c r="A1386" i="7" s="1"/>
  <c r="B1385" i="7"/>
  <c r="D1385" i="7" s="1"/>
  <c r="AB1389" i="1"/>
  <c r="A1389" i="1"/>
  <c r="A1389" i="4" s="1"/>
  <c r="B1386" i="7" l="1"/>
  <c r="D1386" i="7" s="1"/>
  <c r="C1386" i="7"/>
  <c r="A1387" i="7" s="1"/>
  <c r="AB1390" i="1"/>
  <c r="A1390" i="1"/>
  <c r="A1390" i="4" s="1"/>
  <c r="C1387" i="7" l="1"/>
  <c r="A1388" i="7" s="1"/>
  <c r="B1387" i="7"/>
  <c r="D1387" i="7" s="1"/>
  <c r="AB1391" i="1"/>
  <c r="A1391" i="1"/>
  <c r="A1391" i="4" s="1"/>
  <c r="C1388" i="7" l="1"/>
  <c r="A1389" i="7" s="1"/>
  <c r="B1388" i="7"/>
  <c r="D1388" i="7" s="1"/>
  <c r="AB1392" i="1"/>
  <c r="A1392" i="1"/>
  <c r="A1392" i="4" s="1"/>
  <c r="B1389" i="7" l="1"/>
  <c r="D1389" i="7" s="1"/>
  <c r="C1389" i="7"/>
  <c r="A1390" i="7" s="1"/>
  <c r="AB1393" i="1"/>
  <c r="A1393" i="1"/>
  <c r="A1393" i="4" s="1"/>
  <c r="C1390" i="7" l="1"/>
  <c r="A1391" i="7" s="1"/>
  <c r="B1390" i="7"/>
  <c r="D1390" i="7" s="1"/>
  <c r="AB1394" i="1"/>
  <c r="A1394" i="1"/>
  <c r="A1394" i="4" s="1"/>
  <c r="C1391" i="7" l="1"/>
  <c r="A1392" i="7" s="1"/>
  <c r="B1391" i="7"/>
  <c r="D1391" i="7" s="1"/>
  <c r="AB1395" i="1"/>
  <c r="A1395" i="1"/>
  <c r="A1395" i="4" s="1"/>
  <c r="B1392" i="7" l="1"/>
  <c r="D1392" i="7" s="1"/>
  <c r="C1392" i="7"/>
  <c r="A1393" i="7" s="1"/>
  <c r="AB1396" i="1"/>
  <c r="A1396" i="1"/>
  <c r="A1396" i="4" s="1"/>
  <c r="C1393" i="7" l="1"/>
  <c r="A1394" i="7" s="1"/>
  <c r="B1393" i="7"/>
  <c r="D1393" i="7" s="1"/>
  <c r="AB1397" i="1"/>
  <c r="A1397" i="1"/>
  <c r="A1397" i="4" s="1"/>
  <c r="C1394" i="7" l="1"/>
  <c r="A1395" i="7" s="1"/>
  <c r="B1394" i="7"/>
  <c r="D1394" i="7" s="1"/>
  <c r="AB1398" i="1"/>
  <c r="A1398" i="1"/>
  <c r="A1398" i="4" s="1"/>
  <c r="B1395" i="7" l="1"/>
  <c r="D1395" i="7" s="1"/>
  <c r="C1395" i="7"/>
  <c r="A1396" i="7" s="1"/>
  <c r="AB1399" i="1"/>
  <c r="A1399" i="1"/>
  <c r="A1399" i="4" s="1"/>
  <c r="C1396" i="7" l="1"/>
  <c r="A1397" i="7" s="1"/>
  <c r="B1396" i="7"/>
  <c r="D1396" i="7" s="1"/>
  <c r="AB1400" i="1"/>
  <c r="A1400" i="1"/>
  <c r="A1400" i="4" s="1"/>
  <c r="C1397" i="7" l="1"/>
  <c r="A1398" i="7" s="1"/>
  <c r="B1397" i="7"/>
  <c r="D1397" i="7" s="1"/>
  <c r="AB1401" i="1"/>
  <c r="A1401" i="1"/>
  <c r="A1401" i="4" s="1"/>
  <c r="C1398" i="7" l="1"/>
  <c r="A1399" i="7" s="1"/>
  <c r="B1398" i="7"/>
  <c r="D1398" i="7" s="1"/>
  <c r="AB1402" i="1"/>
  <c r="A1402" i="1"/>
  <c r="A1402" i="4" s="1"/>
  <c r="C1399" i="7" l="1"/>
  <c r="A1400" i="7" s="1"/>
  <c r="B1399" i="7"/>
  <c r="D1399" i="7" s="1"/>
  <c r="AB1403" i="1"/>
  <c r="A1403" i="1"/>
  <c r="A1403" i="4" s="1"/>
  <c r="C1400" i="7" l="1"/>
  <c r="A1401" i="7" s="1"/>
  <c r="B1400" i="7"/>
  <c r="D1400" i="7" s="1"/>
  <c r="AB1404" i="1"/>
  <c r="A1404" i="1"/>
  <c r="A1404" i="4" s="1"/>
  <c r="B1401" i="7" l="1"/>
  <c r="D1401" i="7" s="1"/>
  <c r="C1401" i="7"/>
  <c r="A1402" i="7" s="1"/>
  <c r="AB1405" i="1"/>
  <c r="A1405" i="1"/>
  <c r="A1405" i="4" s="1"/>
  <c r="C1402" i="7" l="1"/>
  <c r="A1403" i="7" s="1"/>
  <c r="B1402" i="7"/>
  <c r="D1402" i="7" s="1"/>
  <c r="AB1406" i="1"/>
  <c r="A1406" i="1"/>
  <c r="A1406" i="4" s="1"/>
  <c r="B1403" i="7" l="1"/>
  <c r="D1403" i="7" s="1"/>
  <c r="C1403" i="7"/>
  <c r="A1404" i="7" s="1"/>
  <c r="AB1407" i="1"/>
  <c r="A1407" i="1"/>
  <c r="A1407" i="4" s="1"/>
  <c r="B1404" i="7" l="1"/>
  <c r="D1404" i="7" s="1"/>
  <c r="C1404" i="7"/>
  <c r="A1405" i="7" s="1"/>
  <c r="AB1408" i="1"/>
  <c r="A1408" i="1"/>
  <c r="A1408" i="4" s="1"/>
  <c r="C1405" i="7" l="1"/>
  <c r="A1406" i="7" s="1"/>
  <c r="B1405" i="7"/>
  <c r="D1405" i="7" s="1"/>
  <c r="AB1409" i="1"/>
  <c r="A1409" i="1"/>
  <c r="A1409" i="4" s="1"/>
  <c r="C1406" i="7" l="1"/>
  <c r="A1407" i="7" s="1"/>
  <c r="B1406" i="7"/>
  <c r="D1406" i="7" s="1"/>
  <c r="AB1410" i="1"/>
  <c r="A1410" i="1"/>
  <c r="A1410" i="4" s="1"/>
  <c r="B1407" i="7" l="1"/>
  <c r="D1407" i="7" s="1"/>
  <c r="C1407" i="7"/>
  <c r="A1408" i="7" s="1"/>
  <c r="AB1411" i="1"/>
  <c r="A1411" i="1"/>
  <c r="A1411" i="4" s="1"/>
  <c r="C1408" i="7" l="1"/>
  <c r="A1409" i="7" s="1"/>
  <c r="B1408" i="7"/>
  <c r="D1408" i="7" s="1"/>
  <c r="AB1412" i="1"/>
  <c r="A1412" i="1"/>
  <c r="A1412" i="4" s="1"/>
  <c r="C1409" i="7" l="1"/>
  <c r="A1410" i="7" s="1"/>
  <c r="B1409" i="7"/>
  <c r="D1409" i="7" s="1"/>
  <c r="AB1413" i="1"/>
  <c r="A1413" i="1"/>
  <c r="A1413" i="4" s="1"/>
  <c r="C1410" i="7" l="1"/>
  <c r="A1411" i="7" s="1"/>
  <c r="B1410" i="7"/>
  <c r="D1410" i="7" s="1"/>
  <c r="AB1414" i="1"/>
  <c r="A1414" i="1"/>
  <c r="A1414" i="4" s="1"/>
  <c r="C1411" i="7" l="1"/>
  <c r="A1412" i="7" s="1"/>
  <c r="B1411" i="7"/>
  <c r="D1411" i="7" s="1"/>
  <c r="AB1415" i="1"/>
  <c r="A1415" i="1"/>
  <c r="A1415" i="4" s="1"/>
  <c r="C1412" i="7" l="1"/>
  <c r="A1413" i="7" s="1"/>
  <c r="B1412" i="7"/>
  <c r="D1412" i="7" s="1"/>
  <c r="AB1416" i="1"/>
  <c r="A1416" i="1"/>
  <c r="A1416" i="4" s="1"/>
  <c r="B1413" i="7" l="1"/>
  <c r="D1413" i="7" s="1"/>
  <c r="C1413" i="7"/>
  <c r="A1414" i="7" s="1"/>
  <c r="AB1417" i="1"/>
  <c r="A1417" i="1"/>
  <c r="A1417" i="4" s="1"/>
  <c r="C1414" i="7" l="1"/>
  <c r="A1415" i="7" s="1"/>
  <c r="B1414" i="7"/>
  <c r="D1414" i="7" s="1"/>
  <c r="AB1418" i="1"/>
  <c r="A1418" i="1"/>
  <c r="A1418" i="4" s="1"/>
  <c r="B1415" i="7" l="1"/>
  <c r="D1415" i="7" s="1"/>
  <c r="C1415" i="7"/>
  <c r="A1416" i="7" s="1"/>
  <c r="AB1419" i="1"/>
  <c r="A1419" i="1"/>
  <c r="A1419" i="4" s="1"/>
  <c r="B1416" i="7" l="1"/>
  <c r="D1416" i="7" s="1"/>
  <c r="C1416" i="7"/>
  <c r="A1417" i="7" s="1"/>
  <c r="AB1420" i="1"/>
  <c r="A1420" i="1"/>
  <c r="A1420" i="4" s="1"/>
  <c r="C1417" i="7" l="1"/>
  <c r="A1418" i="7" s="1"/>
  <c r="B1417" i="7"/>
  <c r="D1417" i="7" s="1"/>
  <c r="AB1421" i="1"/>
  <c r="A1421" i="1"/>
  <c r="A1421" i="4" s="1"/>
  <c r="C1418" i="7" l="1"/>
  <c r="A1419" i="7" s="1"/>
  <c r="B1418" i="7"/>
  <c r="D1418" i="7" s="1"/>
  <c r="AB1422" i="1"/>
  <c r="A1422" i="1"/>
  <c r="A1422" i="4" s="1"/>
  <c r="B1419" i="7" l="1"/>
  <c r="D1419" i="7" s="1"/>
  <c r="C1419" i="7"/>
  <c r="A1420" i="7" s="1"/>
  <c r="AB1423" i="1"/>
  <c r="A1423" i="1"/>
  <c r="A1423" i="4" s="1"/>
  <c r="C1420" i="7" l="1"/>
  <c r="A1421" i="7" s="1"/>
  <c r="B1420" i="7"/>
  <c r="D1420" i="7" s="1"/>
  <c r="AB1424" i="1"/>
  <c r="A1424" i="1"/>
  <c r="A1424" i="4" s="1"/>
  <c r="C1421" i="7" l="1"/>
  <c r="A1422" i="7" s="1"/>
  <c r="B1421" i="7"/>
  <c r="D1421" i="7" s="1"/>
  <c r="AB1425" i="1"/>
  <c r="A1425" i="1"/>
  <c r="A1425" i="4" s="1"/>
  <c r="B1422" i="7" l="1"/>
  <c r="D1422" i="7" s="1"/>
  <c r="C1422" i="7"/>
  <c r="A1423" i="7" s="1"/>
  <c r="AB1426" i="1"/>
  <c r="A1426" i="1"/>
  <c r="A1426" i="4" s="1"/>
  <c r="C1423" i="7" l="1"/>
  <c r="A1424" i="7" s="1"/>
  <c r="B1423" i="7"/>
  <c r="D1423" i="7" s="1"/>
  <c r="AB1427" i="1"/>
  <c r="A1427" i="1"/>
  <c r="A1427" i="4" s="1"/>
  <c r="C1424" i="7" l="1"/>
  <c r="A1425" i="7" s="1"/>
  <c r="B1424" i="7"/>
  <c r="D1424" i="7" s="1"/>
  <c r="AB1428" i="1"/>
  <c r="A1428" i="1"/>
  <c r="A1428" i="4" s="1"/>
  <c r="B1425" i="7" l="1"/>
  <c r="D1425" i="7" s="1"/>
  <c r="C1425" i="7"/>
  <c r="A1426" i="7" s="1"/>
  <c r="AB1429" i="1"/>
  <c r="A1429" i="1"/>
  <c r="A1429" i="4" s="1"/>
  <c r="C1426" i="7" l="1"/>
  <c r="A1427" i="7" s="1"/>
  <c r="B1426" i="7"/>
  <c r="D1426" i="7" s="1"/>
  <c r="AB1430" i="1"/>
  <c r="A1430" i="1"/>
  <c r="A1430" i="4" s="1"/>
  <c r="C1427" i="7" l="1"/>
  <c r="A1428" i="7" s="1"/>
  <c r="B1427" i="7"/>
  <c r="D1427" i="7" s="1"/>
  <c r="AB1431" i="1"/>
  <c r="A1431" i="1"/>
  <c r="A1431" i="4" s="1"/>
  <c r="C1428" i="7" l="1"/>
  <c r="A1429" i="7" s="1"/>
  <c r="B1428" i="7"/>
  <c r="D1428" i="7" s="1"/>
  <c r="AB1432" i="1"/>
  <c r="A1432" i="1"/>
  <c r="A1432" i="4" s="1"/>
  <c r="C1429" i="7" l="1"/>
  <c r="A1430" i="7" s="1"/>
  <c r="B1429" i="7"/>
  <c r="D1429" i="7" s="1"/>
  <c r="AB1433" i="1"/>
  <c r="A1433" i="1"/>
  <c r="A1433" i="4" s="1"/>
  <c r="C1430" i="7" l="1"/>
  <c r="A1431" i="7" s="1"/>
  <c r="B1430" i="7"/>
  <c r="D1430" i="7" s="1"/>
  <c r="AB1434" i="1"/>
  <c r="A1434" i="1"/>
  <c r="A1434" i="4" s="1"/>
  <c r="B1431" i="7" l="1"/>
  <c r="D1431" i="7" s="1"/>
  <c r="C1431" i="7"/>
  <c r="A1432" i="7" s="1"/>
  <c r="AB1435" i="1"/>
  <c r="A1435" i="1"/>
  <c r="A1435" i="4" s="1"/>
  <c r="C1432" i="7" l="1"/>
  <c r="A1433" i="7" s="1"/>
  <c r="B1432" i="7"/>
  <c r="D1432" i="7" s="1"/>
  <c r="AB1436" i="1"/>
  <c r="A1436" i="1"/>
  <c r="A1436" i="4" s="1"/>
  <c r="C1433" i="7" l="1"/>
  <c r="A1434" i="7" s="1"/>
  <c r="B1433" i="7"/>
  <c r="D1433" i="7" s="1"/>
  <c r="AB1437" i="1"/>
  <c r="A1437" i="1"/>
  <c r="A1437" i="4" s="1"/>
  <c r="B1434" i="7" l="1"/>
  <c r="D1434" i="7" s="1"/>
  <c r="C1434" i="7"/>
  <c r="A1435" i="7" s="1"/>
  <c r="E1439" i="1"/>
  <c r="F1439" i="1" s="1"/>
  <c r="S1439" i="1" s="1"/>
  <c r="P1439" i="1"/>
  <c r="AB1439" i="1"/>
  <c r="A1439" i="1"/>
  <c r="A1439" i="4" s="1"/>
  <c r="AB1438" i="1"/>
  <c r="A1438" i="1"/>
  <c r="A1438" i="4" s="1"/>
  <c r="C1435" i="7" l="1"/>
  <c r="A1436" i="7" s="1"/>
  <c r="B1435" i="7"/>
  <c r="D1435" i="7" s="1"/>
  <c r="AC1439" i="1"/>
  <c r="T1439" i="1"/>
  <c r="C1436" i="7" l="1"/>
  <c r="A1437" i="7" s="1"/>
  <c r="B1436" i="7"/>
  <c r="D1436" i="7" s="1"/>
  <c r="A1440" i="1"/>
  <c r="A1440" i="4" s="1"/>
  <c r="AB1440" i="1"/>
  <c r="B1437" i="7" l="1"/>
  <c r="D1437" i="7" s="1"/>
  <c r="C1437" i="7"/>
  <c r="A1438" i="7" s="1"/>
  <c r="A1441" i="1"/>
  <c r="A1441" i="4" s="1"/>
  <c r="AB1441" i="1"/>
  <c r="C1438" i="7" l="1"/>
  <c r="A1439" i="7" s="1"/>
  <c r="B1438" i="7"/>
  <c r="D1438" i="7" s="1"/>
  <c r="AB1442" i="1"/>
  <c r="A1442" i="1"/>
  <c r="A1442" i="4" s="1"/>
  <c r="C1439" i="7" l="1"/>
  <c r="A1440" i="7" s="1"/>
  <c r="B1439" i="7"/>
  <c r="D1439" i="7" s="1"/>
  <c r="I240" i="9"/>
  <c r="AB1443" i="1"/>
  <c r="A1443" i="1"/>
  <c r="A1443" i="4" s="1"/>
  <c r="B1440" i="7" l="1"/>
  <c r="D1440" i="7" s="1"/>
  <c r="C1440" i="7"/>
  <c r="A1441" i="7" s="1"/>
  <c r="I241" i="9"/>
  <c r="W240" i="9"/>
  <c r="M240" i="9"/>
  <c r="Q240" i="9"/>
  <c r="K240" i="9" s="1"/>
  <c r="X240" i="9"/>
  <c r="AB1444" i="1"/>
  <c r="A1444" i="1"/>
  <c r="A1444" i="4" s="1"/>
  <c r="C1441" i="7" l="1"/>
  <c r="A1442" i="7" s="1"/>
  <c r="B1441" i="7"/>
  <c r="D1441" i="7" s="1"/>
  <c r="I242" i="9"/>
  <c r="M241" i="9"/>
  <c r="X241" i="9"/>
  <c r="W241" i="9"/>
  <c r="Q241" i="9"/>
  <c r="K241" i="9" s="1"/>
  <c r="AB1445" i="1"/>
  <c r="A1445" i="1"/>
  <c r="A1445" i="4" s="1"/>
  <c r="C1442" i="7" l="1"/>
  <c r="A1443" i="7" s="1"/>
  <c r="B1442" i="7"/>
  <c r="D1442" i="7" s="1"/>
  <c r="Q242" i="9"/>
  <c r="K242" i="9" s="1"/>
  <c r="W242" i="9"/>
  <c r="X242" i="9"/>
  <c r="M242" i="9"/>
  <c r="I243" i="9"/>
  <c r="AB1446" i="1"/>
  <c r="A1446" i="1"/>
  <c r="A1446" i="4" s="1"/>
  <c r="B1443" i="7" l="1"/>
  <c r="D1443" i="7" s="1"/>
  <c r="C1443" i="7"/>
  <c r="A1444" i="7" s="1"/>
  <c r="X243" i="9"/>
  <c r="W243" i="9"/>
  <c r="M243" i="9"/>
  <c r="Q243" i="9"/>
  <c r="K243" i="9" s="1"/>
  <c r="I244" i="9"/>
  <c r="A1447" i="1"/>
  <c r="A1447" i="4" s="1"/>
  <c r="AB1447" i="1"/>
  <c r="C1444" i="7" l="1"/>
  <c r="A1445" i="7" s="1"/>
  <c r="B1444" i="7"/>
  <c r="D1444" i="7" s="1"/>
  <c r="I245" i="9"/>
  <c r="X244" i="9"/>
  <c r="W244" i="9"/>
  <c r="Q244" i="9"/>
  <c r="K244" i="9" s="1"/>
  <c r="M244" i="9"/>
  <c r="A1448" i="1"/>
  <c r="A1448" i="4" s="1"/>
  <c r="AB1448" i="1"/>
  <c r="C1445" i="7" l="1"/>
  <c r="A1446" i="7" s="1"/>
  <c r="B1445" i="7"/>
  <c r="D1445" i="7" s="1"/>
  <c r="X245" i="9"/>
  <c r="W245" i="9"/>
  <c r="Q245" i="9"/>
  <c r="K245" i="9" s="1"/>
  <c r="M245" i="9"/>
  <c r="I246" i="9"/>
  <c r="AB1449" i="1"/>
  <c r="A1449" i="1"/>
  <c r="A1449" i="4" s="1"/>
  <c r="C1446" i="7" l="1"/>
  <c r="A1447" i="7" s="1"/>
  <c r="B1446" i="7"/>
  <c r="D1446" i="7" s="1"/>
  <c r="X246" i="9"/>
  <c r="M246" i="9"/>
  <c r="W246" i="9"/>
  <c r="Q246" i="9"/>
  <c r="K246" i="9" s="1"/>
  <c r="I247" i="9"/>
  <c r="A1450" i="1"/>
  <c r="A1450" i="4" s="1"/>
  <c r="AB1450" i="1"/>
  <c r="C1447" i="7" l="1"/>
  <c r="A1448" i="7" s="1"/>
  <c r="B1447" i="7"/>
  <c r="D1447" i="7" s="1"/>
  <c r="X247" i="9"/>
  <c r="M247" i="9"/>
  <c r="W247" i="9"/>
  <c r="Q247" i="9"/>
  <c r="K247" i="9" s="1"/>
  <c r="I248" i="9"/>
  <c r="AB1451" i="1"/>
  <c r="A1451" i="1"/>
  <c r="A1451" i="4" s="1"/>
  <c r="C1448" i="7" l="1"/>
  <c r="A1449" i="7" s="1"/>
  <c r="B1448" i="7"/>
  <c r="D1448" i="7" s="1"/>
  <c r="M248" i="9"/>
  <c r="X248" i="9"/>
  <c r="Q248" i="9"/>
  <c r="K248" i="9" s="1"/>
  <c r="W248" i="9"/>
  <c r="I249" i="9"/>
  <c r="AB1452" i="1"/>
  <c r="A1452" i="1"/>
  <c r="A1452" i="4" s="1"/>
  <c r="B1449" i="7" l="1"/>
  <c r="D1449" i="7" s="1"/>
  <c r="C1449" i="7"/>
  <c r="A1450" i="7" s="1"/>
  <c r="M249" i="9"/>
  <c r="W249" i="9"/>
  <c r="X249" i="9"/>
  <c r="Q249" i="9"/>
  <c r="K249" i="9" s="1"/>
  <c r="AB1453" i="1"/>
  <c r="A1453" i="1"/>
  <c r="A1453" i="4" s="1"/>
  <c r="C1450" i="7" l="1"/>
  <c r="A1451" i="7" s="1"/>
  <c r="B1450" i="7"/>
  <c r="D1450" i="7" s="1"/>
  <c r="I250" i="9"/>
  <c r="AB1454" i="1"/>
  <c r="A1454" i="1"/>
  <c r="A1454" i="4" s="1"/>
  <c r="C1451" i="7" l="1"/>
  <c r="A1452" i="7" s="1"/>
  <c r="B1451" i="7"/>
  <c r="D1451" i="7" s="1"/>
  <c r="I251" i="9"/>
  <c r="W250" i="9"/>
  <c r="Q250" i="9"/>
  <c r="K250" i="9" s="1"/>
  <c r="M250" i="9"/>
  <c r="X250" i="9"/>
  <c r="AB1455" i="1"/>
  <c r="A1455" i="1"/>
  <c r="A1455" i="4" s="1"/>
  <c r="B1452" i="7" l="1"/>
  <c r="D1452" i="7" s="1"/>
  <c r="C1452" i="7"/>
  <c r="A1453" i="7" s="1"/>
  <c r="I252" i="9"/>
  <c r="W251" i="9"/>
  <c r="X251" i="9"/>
  <c r="M251" i="9"/>
  <c r="Q251" i="9"/>
  <c r="K251" i="9" s="1"/>
  <c r="A1456" i="1"/>
  <c r="A1456" i="4" s="1"/>
  <c r="AB1456" i="1"/>
  <c r="C1453" i="7" l="1"/>
  <c r="A1454" i="7" s="1"/>
  <c r="B1453" i="7"/>
  <c r="D1453" i="7" s="1"/>
  <c r="M252" i="9"/>
  <c r="X252" i="9"/>
  <c r="Q252" i="9"/>
  <c r="K252" i="9" s="1"/>
  <c r="W252" i="9"/>
  <c r="I253" i="9"/>
  <c r="AB1457" i="1"/>
  <c r="A1457" i="1"/>
  <c r="A1457" i="4" s="1"/>
  <c r="C1454" i="7" l="1"/>
  <c r="A1455" i="7" s="1"/>
  <c r="B1454" i="7"/>
  <c r="D1454" i="7" s="1"/>
  <c r="I254" i="9"/>
  <c r="W253" i="9"/>
  <c r="Q253" i="9"/>
  <c r="K253" i="9" s="1"/>
  <c r="X253" i="9"/>
  <c r="M253" i="9"/>
  <c r="AB1458" i="1"/>
  <c r="A1458" i="1"/>
  <c r="A1458" i="4" s="1"/>
  <c r="B1455" i="7" l="1"/>
  <c r="D1455" i="7" s="1"/>
  <c r="C1455" i="7"/>
  <c r="A1456" i="7" s="1"/>
  <c r="I255" i="9"/>
  <c r="M254" i="9"/>
  <c r="W254" i="9"/>
  <c r="X254" i="9"/>
  <c r="Q254" i="9"/>
  <c r="K254" i="9" s="1"/>
  <c r="AB1459" i="1"/>
  <c r="A1459" i="1"/>
  <c r="A1459" i="4" s="1"/>
  <c r="C1456" i="7" l="1"/>
  <c r="A1457" i="7" s="1"/>
  <c r="B1456" i="7"/>
  <c r="D1456" i="7" s="1"/>
  <c r="I256" i="9"/>
  <c r="Q255" i="9"/>
  <c r="K255" i="9" s="1"/>
  <c r="W255" i="9"/>
  <c r="M255" i="9"/>
  <c r="X255" i="9"/>
  <c r="AB1460" i="1"/>
  <c r="A1460" i="1"/>
  <c r="A1460" i="4" s="1"/>
  <c r="C1457" i="7" l="1"/>
  <c r="A1458" i="7" s="1"/>
  <c r="B1457" i="7"/>
  <c r="D1457" i="7" s="1"/>
  <c r="M256" i="9"/>
  <c r="Q256" i="9"/>
  <c r="K256" i="9" s="1"/>
  <c r="W256" i="9"/>
  <c r="X256" i="9"/>
  <c r="AB1461" i="1"/>
  <c r="A1461" i="1"/>
  <c r="A1461" i="4" s="1"/>
  <c r="B1458" i="7" l="1"/>
  <c r="D1458" i="7" s="1"/>
  <c r="C1458" i="7"/>
  <c r="A1459" i="7" s="1"/>
  <c r="I257" i="9"/>
  <c r="AB1462" i="1"/>
  <c r="A1462" i="1"/>
  <c r="A1462" i="4" s="1"/>
  <c r="C1459" i="7" l="1"/>
  <c r="A1460" i="7" s="1"/>
  <c r="B1459" i="7"/>
  <c r="D1459" i="7" s="1"/>
  <c r="I258" i="9"/>
  <c r="M257" i="9"/>
  <c r="W257" i="9"/>
  <c r="Q257" i="9"/>
  <c r="K257" i="9" s="1"/>
  <c r="X257" i="9"/>
  <c r="AB1463" i="1"/>
  <c r="A1463" i="1"/>
  <c r="A1463" i="4" s="1"/>
  <c r="C1460" i="7" l="1"/>
  <c r="A1461" i="7" s="1"/>
  <c r="B1460" i="7"/>
  <c r="D1460" i="7" s="1"/>
  <c r="I259" i="9"/>
  <c r="X258" i="9"/>
  <c r="M258" i="9"/>
  <c r="W258" i="9"/>
  <c r="Q258" i="9"/>
  <c r="K258" i="9" s="1"/>
  <c r="AB1464" i="1"/>
  <c r="A1464" i="1"/>
  <c r="A1464" i="4" s="1"/>
  <c r="B1461" i="7" l="1"/>
  <c r="D1461" i="7" s="1"/>
  <c r="C1461" i="7"/>
  <c r="A1462" i="7" s="1"/>
  <c r="I260" i="9"/>
  <c r="Q259" i="9"/>
  <c r="K259" i="9" s="1"/>
  <c r="W259" i="9"/>
  <c r="X259" i="9"/>
  <c r="M259" i="9"/>
  <c r="AB1465" i="1"/>
  <c r="A1465" i="1"/>
  <c r="A1465" i="4" s="1"/>
  <c r="C1462" i="7" l="1"/>
  <c r="A1463" i="7" s="1"/>
  <c r="B1462" i="7"/>
  <c r="D1462" i="7" s="1"/>
  <c r="I261" i="9"/>
  <c r="Q260" i="9"/>
  <c r="K260" i="9" s="1"/>
  <c r="X260" i="9"/>
  <c r="M260" i="9"/>
  <c r="W260" i="9"/>
  <c r="AB1466" i="1"/>
  <c r="A1466" i="1"/>
  <c r="A1466" i="4" s="1"/>
  <c r="C1463" i="7" l="1"/>
  <c r="A1464" i="7" s="1"/>
  <c r="B1463" i="7"/>
  <c r="D1463" i="7" s="1"/>
  <c r="I262" i="9"/>
  <c r="M261" i="9"/>
  <c r="W261" i="9"/>
  <c r="Q261" i="9"/>
  <c r="K261" i="9" s="1"/>
  <c r="X261" i="9"/>
  <c r="AB1467" i="1"/>
  <c r="A1467" i="1"/>
  <c r="A1467" i="4" s="1"/>
  <c r="B1464" i="7" l="1"/>
  <c r="D1464" i="7" s="1"/>
  <c r="C1464" i="7"/>
  <c r="A1465" i="7" s="1"/>
  <c r="I263" i="9"/>
  <c r="M262" i="9"/>
  <c r="Q262" i="9"/>
  <c r="K262" i="9" s="1"/>
  <c r="X262" i="9"/>
  <c r="W262" i="9"/>
  <c r="A1468" i="1"/>
  <c r="A1468" i="4" s="1"/>
  <c r="AB1468" i="1"/>
  <c r="C1465" i="7" l="1"/>
  <c r="A1466" i="7" s="1"/>
  <c r="B1465" i="7"/>
  <c r="D1465" i="7" s="1"/>
  <c r="Q263" i="9"/>
  <c r="K263" i="9" s="1"/>
  <c r="M263" i="9"/>
  <c r="W263" i="9"/>
  <c r="X263" i="9"/>
  <c r="AB1469" i="1"/>
  <c r="A1469" i="1"/>
  <c r="A1469" i="4" s="1"/>
  <c r="C1466" i="7" l="1"/>
  <c r="A1467" i="7" s="1"/>
  <c r="B1466" i="7"/>
  <c r="D1466" i="7" s="1"/>
  <c r="I264" i="9"/>
  <c r="A1470" i="1"/>
  <c r="A1470" i="4" s="1"/>
  <c r="AB1470" i="1"/>
  <c r="B1467" i="7" l="1"/>
  <c r="C1467" i="7"/>
  <c r="A1468" i="7" s="1"/>
  <c r="D1467" i="7"/>
  <c r="W264" i="9"/>
  <c r="Q264" i="9"/>
  <c r="K264" i="9" s="1"/>
  <c r="M264" i="9"/>
  <c r="X264" i="9"/>
  <c r="AB1471" i="1"/>
  <c r="A1471" i="1"/>
  <c r="A1471" i="4" s="1"/>
  <c r="C1468" i="7" l="1"/>
  <c r="A1469" i="7" s="1"/>
  <c r="B1468" i="7"/>
  <c r="D1468" i="7" s="1"/>
  <c r="I265" i="9"/>
  <c r="AB1472" i="1"/>
  <c r="A1472" i="1"/>
  <c r="A1472" i="4" s="1"/>
  <c r="C1469" i="7" l="1"/>
  <c r="A1470" i="7" s="1"/>
  <c r="B1469" i="7"/>
  <c r="D1469" i="7" s="1"/>
  <c r="Q265" i="9"/>
  <c r="K265" i="9" s="1"/>
  <c r="W265" i="9"/>
  <c r="X265" i="9"/>
  <c r="M265" i="9"/>
  <c r="I266" i="9"/>
  <c r="AB1473" i="1"/>
  <c r="A1473" i="1"/>
  <c r="A1473" i="4" s="1"/>
  <c r="B1470" i="7" l="1"/>
  <c r="D1470" i="7" s="1"/>
  <c r="C1470" i="7"/>
  <c r="A1471" i="7" s="1"/>
  <c r="X266" i="9"/>
  <c r="M266" i="9"/>
  <c r="W266" i="9"/>
  <c r="Q266" i="9"/>
  <c r="K266" i="9" s="1"/>
  <c r="I267" i="9"/>
  <c r="AB1474" i="1"/>
  <c r="A1474" i="1"/>
  <c r="A1474" i="4" s="1"/>
  <c r="C1471" i="7" l="1"/>
  <c r="A1472" i="7" s="1"/>
  <c r="B1471" i="7"/>
  <c r="D1471" i="7" s="1"/>
  <c r="M267" i="9"/>
  <c r="W267" i="9"/>
  <c r="Q267" i="9"/>
  <c r="K267" i="9" s="1"/>
  <c r="X267" i="9"/>
  <c r="I268" i="9"/>
  <c r="AB1475" i="1"/>
  <c r="A1475" i="1"/>
  <c r="A1475" i="4" s="1"/>
  <c r="C1472" i="7" l="1"/>
  <c r="A1473" i="7" s="1"/>
  <c r="B1472" i="7"/>
  <c r="D1472" i="7" s="1"/>
  <c r="Q268" i="9"/>
  <c r="K268" i="9" s="1"/>
  <c r="X268" i="9"/>
  <c r="W268" i="9"/>
  <c r="M268" i="9"/>
  <c r="I269" i="9"/>
  <c r="AB1476" i="1"/>
  <c r="A1476" i="1"/>
  <c r="A1476" i="4" s="1"/>
  <c r="B1473" i="7" l="1"/>
  <c r="D1473" i="7" s="1"/>
  <c r="C1473" i="7"/>
  <c r="A1474" i="7" s="1"/>
  <c r="M269" i="9"/>
  <c r="X269" i="9"/>
  <c r="W269" i="9"/>
  <c r="Q269" i="9"/>
  <c r="K269" i="9" s="1"/>
  <c r="I270" i="9"/>
  <c r="AB1477" i="1"/>
  <c r="A1477" i="1"/>
  <c r="A1477" i="4" s="1"/>
  <c r="C1474" i="7" l="1"/>
  <c r="A1475" i="7" s="1"/>
  <c r="B1474" i="7"/>
  <c r="D1474" i="7" s="1"/>
  <c r="Q270" i="9"/>
  <c r="K270" i="9" s="1"/>
  <c r="M270" i="9"/>
  <c r="X270" i="9"/>
  <c r="W270" i="9"/>
  <c r="I271" i="9"/>
  <c r="AB1478" i="1"/>
  <c r="A1478" i="1"/>
  <c r="A1478" i="4" s="1"/>
  <c r="C1475" i="7" l="1"/>
  <c r="A1476" i="7" s="1"/>
  <c r="B1475" i="7"/>
  <c r="D1475" i="7" s="1"/>
  <c r="Q271" i="9"/>
  <c r="K271" i="9" s="1"/>
  <c r="W271" i="9"/>
  <c r="X271" i="9"/>
  <c r="M271" i="9"/>
  <c r="I272" i="9"/>
  <c r="AB1479" i="1"/>
  <c r="A1479" i="1"/>
  <c r="A1479" i="4" s="1"/>
  <c r="B1476" i="7" l="1"/>
  <c r="D1476" i="7" s="1"/>
  <c r="C1476" i="7"/>
  <c r="A1477" i="7" s="1"/>
  <c r="X272" i="9"/>
  <c r="W272" i="9"/>
  <c r="M272" i="9"/>
  <c r="Q272" i="9"/>
  <c r="K272" i="9" s="1"/>
  <c r="I273" i="9"/>
  <c r="AB1480" i="1"/>
  <c r="A1480" i="1"/>
  <c r="A1480" i="4" s="1"/>
  <c r="B1477" i="7" l="1"/>
  <c r="D1477" i="7" s="1"/>
  <c r="C1477" i="7"/>
  <c r="A1478" i="7" s="1"/>
  <c r="Q273" i="9"/>
  <c r="K273" i="9" s="1"/>
  <c r="M273" i="9"/>
  <c r="X273" i="9"/>
  <c r="W273" i="9"/>
  <c r="I274" i="9"/>
  <c r="AB1481" i="1"/>
  <c r="A1481" i="1"/>
  <c r="A1481" i="4" s="1"/>
  <c r="C1478" i="7" l="1"/>
  <c r="A1479" i="7" s="1"/>
  <c r="B1478" i="7"/>
  <c r="D1478" i="7" s="1"/>
  <c r="W274" i="9"/>
  <c r="X274" i="9"/>
  <c r="Q274" i="9"/>
  <c r="K274" i="9" s="1"/>
  <c r="M274" i="9"/>
  <c r="I275" i="9"/>
  <c r="AB1482" i="1"/>
  <c r="A1482" i="1"/>
  <c r="A1482" i="4" s="1"/>
  <c r="E1484" i="1"/>
  <c r="B1479" i="7" l="1"/>
  <c r="C1479" i="7"/>
  <c r="A1480" i="7" s="1"/>
  <c r="D1479" i="7"/>
  <c r="AB1484" i="1"/>
  <c r="P1484" i="1"/>
  <c r="A1484" i="1"/>
  <c r="M275" i="9"/>
  <c r="Q275" i="9"/>
  <c r="K275" i="9" s="1"/>
  <c r="W275" i="9"/>
  <c r="X275" i="9"/>
  <c r="I276" i="9"/>
  <c r="AB1483" i="1"/>
  <c r="A1483" i="1"/>
  <c r="A1483" i="4" s="1"/>
  <c r="C1480" i="7" l="1"/>
  <c r="A1481" i="7" s="1"/>
  <c r="B1480" i="7"/>
  <c r="D1480" i="7" s="1"/>
  <c r="A1484" i="4"/>
  <c r="F1484" i="1"/>
  <c r="AC1484" i="1"/>
  <c r="T1484" i="1"/>
  <c r="M276" i="9"/>
  <c r="Q276" i="9"/>
  <c r="K276" i="9" s="1"/>
  <c r="X276" i="9"/>
  <c r="W276" i="9"/>
  <c r="I277" i="9"/>
  <c r="C1481" i="7" l="1"/>
  <c r="A1482" i="7" s="1"/>
  <c r="B1481" i="7"/>
  <c r="D1481" i="7" s="1"/>
  <c r="AB1486" i="1"/>
  <c r="A1486" i="1"/>
  <c r="A1486" i="4" s="1"/>
  <c r="S1484" i="1"/>
  <c r="Q277" i="9"/>
  <c r="K277" i="9" s="1"/>
  <c r="W277" i="9"/>
  <c r="X277" i="9"/>
  <c r="M277" i="9"/>
  <c r="AB1485" i="1"/>
  <c r="A1485" i="1"/>
  <c r="A1485" i="4" s="1"/>
  <c r="B1482" i="7" l="1"/>
  <c r="D1482" i="7" s="1"/>
  <c r="C1482" i="7"/>
  <c r="A1483" i="7" s="1"/>
  <c r="I278" i="9"/>
  <c r="B1483" i="7" l="1"/>
  <c r="D1483" i="7" s="1"/>
  <c r="C1483" i="7"/>
  <c r="A1484" i="7" s="1"/>
  <c r="I279" i="9"/>
  <c r="X278" i="9"/>
  <c r="W278" i="9"/>
  <c r="M278" i="9"/>
  <c r="Q278" i="9"/>
  <c r="K278" i="9" s="1"/>
  <c r="AB1487" i="1"/>
  <c r="E1490" i="1"/>
  <c r="A1487" i="1"/>
  <c r="A1487" i="4" s="1"/>
  <c r="C1484" i="7" l="1"/>
  <c r="A1485" i="7" s="1"/>
  <c r="B1484" i="7"/>
  <c r="D1484" i="7" s="1"/>
  <c r="P1490" i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B1485" i="7" l="1"/>
  <c r="D1485" i="7" s="1"/>
  <c r="C1485" i="7"/>
  <c r="A1486" i="7" s="1"/>
  <c r="A1490" i="4"/>
  <c r="F1490" i="1"/>
  <c r="T1490" i="1"/>
  <c r="AC1490" i="1"/>
  <c r="M280" i="9"/>
  <c r="X280" i="9"/>
  <c r="Q280" i="9"/>
  <c r="K280" i="9" s="1"/>
  <c r="W280" i="9"/>
  <c r="I281" i="9"/>
  <c r="C1486" i="7" l="1"/>
  <c r="A1487" i="7" s="1"/>
  <c r="B1486" i="7"/>
  <c r="D1486" i="7" s="1"/>
  <c r="S1490" i="1"/>
  <c r="M281" i="9"/>
  <c r="Q281" i="9"/>
  <c r="K281" i="9" s="1"/>
  <c r="X281" i="9"/>
  <c r="W281" i="9"/>
  <c r="I282" i="9"/>
  <c r="C1487" i="7" l="1"/>
  <c r="A1488" i="7" s="1"/>
  <c r="B1487" i="7"/>
  <c r="D1487" i="7" s="1"/>
  <c r="X282" i="9"/>
  <c r="M282" i="9"/>
  <c r="W282" i="9"/>
  <c r="Q282" i="9"/>
  <c r="K282" i="9" s="1"/>
  <c r="AB1491" i="1"/>
  <c r="A1491" i="1"/>
  <c r="A1491" i="4" s="1"/>
  <c r="C1488" i="7" l="1"/>
  <c r="A1489" i="7" s="1"/>
  <c r="B1488" i="7"/>
  <c r="D1488" i="7" s="1"/>
  <c r="I283" i="9"/>
  <c r="AB1492" i="1"/>
  <c r="A1492" i="1"/>
  <c r="A1492" i="4" s="1"/>
  <c r="C1489" i="7" l="1"/>
  <c r="A1490" i="7" s="1"/>
  <c r="B1489" i="7"/>
  <c r="D1489" i="7" s="1"/>
  <c r="I284" i="9"/>
  <c r="X283" i="9"/>
  <c r="Q283" i="9"/>
  <c r="K283" i="9" s="1"/>
  <c r="W283" i="9"/>
  <c r="M283" i="9"/>
  <c r="A1493" i="1"/>
  <c r="A1493" i="4" s="1"/>
  <c r="AB1493" i="1"/>
  <c r="C1490" i="7" l="1"/>
  <c r="A1491" i="7" s="1"/>
  <c r="B1490" i="7"/>
  <c r="D1490" i="7" s="1"/>
  <c r="Q284" i="9"/>
  <c r="K284" i="9" s="1"/>
  <c r="W284" i="9"/>
  <c r="X284" i="9"/>
  <c r="M284" i="9"/>
  <c r="I285" i="9"/>
  <c r="AB1494" i="1"/>
  <c r="A1494" i="1"/>
  <c r="A1494" i="4" s="1"/>
  <c r="B1491" i="7" l="1"/>
  <c r="D1491" i="7" s="1"/>
  <c r="C1491" i="7"/>
  <c r="A1492" i="7" s="1"/>
  <c r="Q285" i="9"/>
  <c r="K285" i="9" s="1"/>
  <c r="X285" i="9"/>
  <c r="W285" i="9"/>
  <c r="M285" i="9"/>
  <c r="I286" i="9"/>
  <c r="AB1495" i="1"/>
  <c r="A1495" i="1"/>
  <c r="A1495" i="4" s="1"/>
  <c r="C1492" i="7" l="1"/>
  <c r="A1493" i="7" s="1"/>
  <c r="B1492" i="7"/>
  <c r="D1492" i="7" s="1"/>
  <c r="M286" i="9"/>
  <c r="Q286" i="9"/>
  <c r="K286" i="9" s="1"/>
  <c r="W286" i="9"/>
  <c r="X286" i="9"/>
  <c r="I287" i="9"/>
  <c r="AB1496" i="1"/>
  <c r="A1496" i="1"/>
  <c r="A1496" i="4" s="1"/>
  <c r="C1493" i="7" l="1"/>
  <c r="A1494" i="7" s="1"/>
  <c r="B1493" i="7"/>
  <c r="D1493" i="7" s="1"/>
  <c r="Q287" i="9"/>
  <c r="K287" i="9" s="1"/>
  <c r="W287" i="9"/>
  <c r="M287" i="9"/>
  <c r="X287" i="9"/>
  <c r="AB1497" i="1"/>
  <c r="A1497" i="1"/>
  <c r="A1497" i="4" s="1"/>
  <c r="B1494" i="7" l="1"/>
  <c r="D1494" i="7" s="1"/>
  <c r="C1494" i="7"/>
  <c r="A1495" i="7" s="1"/>
  <c r="I288" i="9"/>
  <c r="A1498" i="1"/>
  <c r="A1498" i="4" s="1"/>
  <c r="AB1498" i="1"/>
  <c r="C1495" i="7" l="1"/>
  <c r="A1496" i="7" s="1"/>
  <c r="B1495" i="7"/>
  <c r="D1495" i="7" s="1"/>
  <c r="I289" i="9"/>
  <c r="Q288" i="9"/>
  <c r="K288" i="9" s="1"/>
  <c r="M288" i="9"/>
  <c r="X288" i="9"/>
  <c r="W288" i="9"/>
  <c r="AB1499" i="1"/>
  <c r="A1499" i="1"/>
  <c r="A1499" i="4" s="1"/>
  <c r="C1496" i="7" l="1"/>
  <c r="A1497" i="7" s="1"/>
  <c r="B1496" i="7"/>
  <c r="D1496" i="7" s="1"/>
  <c r="I290" i="9"/>
  <c r="M289" i="9"/>
  <c r="Q289" i="9"/>
  <c r="K289" i="9" s="1"/>
  <c r="W289" i="9"/>
  <c r="X289" i="9"/>
  <c r="A1500" i="1"/>
  <c r="A1500" i="4" s="1"/>
  <c r="AB1500" i="1"/>
  <c r="B1497" i="7" l="1"/>
  <c r="D1497" i="7" s="1"/>
  <c r="C1497" i="7"/>
  <c r="A1498" i="7" s="1"/>
  <c r="M290" i="9"/>
  <c r="X290" i="9"/>
  <c r="Q290" i="9"/>
  <c r="K290" i="9" s="1"/>
  <c r="W290" i="9"/>
  <c r="AB1501" i="1"/>
  <c r="A1501" i="1"/>
  <c r="A1501" i="4" s="1"/>
  <c r="C1498" i="7" l="1"/>
  <c r="A1499" i="7" s="1"/>
  <c r="B1498" i="7"/>
  <c r="D1498" i="7" s="1"/>
  <c r="AB1502" i="1"/>
  <c r="A1502" i="1"/>
  <c r="A1502" i="4" s="1"/>
  <c r="C1499" i="7" l="1"/>
  <c r="A1500" i="7" s="1"/>
  <c r="B1499" i="7"/>
  <c r="D1499" i="7" s="1"/>
  <c r="AB1503" i="1"/>
  <c r="A1503" i="1"/>
  <c r="A1503" i="4" s="1"/>
  <c r="B1500" i="7" l="1"/>
  <c r="D1500" i="7" s="1"/>
  <c r="C1500" i="7"/>
  <c r="A1501" i="7" s="1"/>
  <c r="I291" i="9"/>
  <c r="AB1504" i="1"/>
  <c r="A1504" i="1"/>
  <c r="A1504" i="4" s="1"/>
  <c r="B1501" i="7" l="1"/>
  <c r="D1501" i="7" s="1"/>
  <c r="C1501" i="7"/>
  <c r="A1502" i="7" s="1"/>
  <c r="I292" i="9"/>
  <c r="X291" i="9"/>
  <c r="W291" i="9"/>
  <c r="Q291" i="9"/>
  <c r="K291" i="9" s="1"/>
  <c r="M291" i="9"/>
  <c r="AB1505" i="1"/>
  <c r="A1505" i="1"/>
  <c r="A1505" i="4" s="1"/>
  <c r="B1502" i="7" l="1"/>
  <c r="D1502" i="7" s="1"/>
  <c r="C1502" i="7"/>
  <c r="A1503" i="7" s="1"/>
  <c r="M292" i="9"/>
  <c r="X292" i="9"/>
  <c r="Q292" i="9"/>
  <c r="K292" i="9" s="1"/>
  <c r="W292" i="9"/>
  <c r="I293" i="9"/>
  <c r="A1506" i="1"/>
  <c r="A1506" i="4" s="1"/>
  <c r="AB1506" i="1"/>
  <c r="B1503" i="7" l="1"/>
  <c r="D1503" i="7" s="1"/>
  <c r="C1503" i="7"/>
  <c r="A1504" i="7" s="1"/>
  <c r="X293" i="9"/>
  <c r="Q293" i="9"/>
  <c r="K293" i="9" s="1"/>
  <c r="W293" i="9"/>
  <c r="M293" i="9"/>
  <c r="I294" i="9"/>
  <c r="AB1507" i="1"/>
  <c r="A1507" i="1"/>
  <c r="A1507" i="4" s="1"/>
  <c r="C1504" i="7" l="1"/>
  <c r="A1505" i="7" s="1"/>
  <c r="B1504" i="7"/>
  <c r="D1504" i="7" s="1"/>
  <c r="Q294" i="9"/>
  <c r="K294" i="9" s="1"/>
  <c r="W294" i="9"/>
  <c r="M294" i="9"/>
  <c r="X294" i="9"/>
  <c r="AB1508" i="1"/>
  <c r="A1508" i="1"/>
  <c r="A1508" i="4" s="1"/>
  <c r="C1505" i="7" l="1"/>
  <c r="A1506" i="7" s="1"/>
  <c r="B1505" i="7"/>
  <c r="D1505" i="7" s="1"/>
  <c r="I295" i="9"/>
  <c r="AB1509" i="1"/>
  <c r="A1509" i="1"/>
  <c r="A1509" i="4" s="1"/>
  <c r="B1506" i="7" l="1"/>
  <c r="D1506" i="7" s="1"/>
  <c r="C1506" i="7"/>
  <c r="A1507" i="7" s="1"/>
  <c r="W295" i="9"/>
  <c r="M295" i="9"/>
  <c r="X295" i="9"/>
  <c r="Q295" i="9"/>
  <c r="K295" i="9" s="1"/>
  <c r="I296" i="9"/>
  <c r="AB1510" i="1"/>
  <c r="A1510" i="1"/>
  <c r="A1510" i="4" s="1"/>
  <c r="C1507" i="7" l="1"/>
  <c r="A1508" i="7" s="1"/>
  <c r="B1507" i="7"/>
  <c r="D1507" i="7" s="1"/>
  <c r="Q296" i="9"/>
  <c r="K296" i="9" s="1"/>
  <c r="X296" i="9"/>
  <c r="M296" i="9"/>
  <c r="W296" i="9"/>
  <c r="I297" i="9"/>
  <c r="A1511" i="1"/>
  <c r="A1511" i="4" s="1"/>
  <c r="AB1511" i="1"/>
  <c r="C1508" i="7" l="1"/>
  <c r="A1509" i="7" s="1"/>
  <c r="B1508" i="7"/>
  <c r="D1508" i="7" s="1"/>
  <c r="W297" i="9"/>
  <c r="M297" i="9"/>
  <c r="Q297" i="9"/>
  <c r="K297" i="9" s="1"/>
  <c r="X297" i="9"/>
  <c r="I298" i="9"/>
  <c r="AB1512" i="1"/>
  <c r="A1512" i="1"/>
  <c r="A1512" i="4" s="1"/>
  <c r="B1509" i="7" l="1"/>
  <c r="D1509" i="7" s="1"/>
  <c r="C1509" i="7"/>
  <c r="A1510" i="7" s="1"/>
  <c r="W298" i="9"/>
  <c r="X298" i="9"/>
  <c r="M298" i="9"/>
  <c r="Q298" i="9"/>
  <c r="K298" i="9" s="1"/>
  <c r="I299" i="9"/>
  <c r="A1513" i="1"/>
  <c r="A1513" i="4" s="1"/>
  <c r="AB1513" i="1"/>
  <c r="C1510" i="7" l="1"/>
  <c r="A1511" i="7" s="1"/>
  <c r="B1510" i="7"/>
  <c r="D1510" i="7" s="1"/>
  <c r="Q299" i="9"/>
  <c r="K299" i="9" s="1"/>
  <c r="X299" i="9"/>
  <c r="W299" i="9"/>
  <c r="M299" i="9"/>
  <c r="I300" i="9"/>
  <c r="A1514" i="1"/>
  <c r="A1514" i="4" s="1"/>
  <c r="AB1514" i="1"/>
  <c r="C1511" i="7" l="1"/>
  <c r="A1512" i="7" s="1"/>
  <c r="B1511" i="7"/>
  <c r="D1511" i="7" s="1"/>
  <c r="W300" i="9"/>
  <c r="M300" i="9"/>
  <c r="X300" i="9"/>
  <c r="Q300" i="9"/>
  <c r="K300" i="9" s="1"/>
  <c r="I301" i="9"/>
  <c r="A1515" i="1"/>
  <c r="A1515" i="4" s="1"/>
  <c r="AB1515" i="1"/>
  <c r="B1512" i="7" l="1"/>
  <c r="D1512" i="7" s="1"/>
  <c r="C1512" i="7"/>
  <c r="A1513" i="7" s="1"/>
  <c r="I302" i="9"/>
  <c r="M301" i="9"/>
  <c r="X301" i="9"/>
  <c r="Q301" i="9"/>
  <c r="K301" i="9" s="1"/>
  <c r="W301" i="9"/>
  <c r="AB1516" i="1"/>
  <c r="A1516" i="1"/>
  <c r="A1516" i="4" s="1"/>
  <c r="C1513" i="7" l="1"/>
  <c r="A1514" i="7" s="1"/>
  <c r="B1513" i="7"/>
  <c r="D1513" i="7" s="1"/>
  <c r="I303" i="9"/>
  <c r="W302" i="9"/>
  <c r="M302" i="9"/>
  <c r="X302" i="9"/>
  <c r="Q302" i="9"/>
  <c r="K302" i="9" s="1"/>
  <c r="AB1517" i="1"/>
  <c r="A1517" i="1"/>
  <c r="A1517" i="4" s="1"/>
  <c r="E1519" i="1"/>
  <c r="C1514" i="7" l="1"/>
  <c r="A1515" i="7" s="1"/>
  <c r="B1514" i="7"/>
  <c r="D1514" i="7" s="1"/>
  <c r="P1519" i="1"/>
  <c r="A1519" i="1"/>
  <c r="AB1519" i="1"/>
  <c r="I304" i="9"/>
  <c r="Q303" i="9"/>
  <c r="K303" i="9" s="1"/>
  <c r="W303" i="9"/>
  <c r="X303" i="9"/>
  <c r="M303" i="9"/>
  <c r="AB1518" i="1"/>
  <c r="A1518" i="1"/>
  <c r="A1518" i="4" s="1"/>
  <c r="B1515" i="7" l="1"/>
  <c r="D1515" i="7" s="1"/>
  <c r="C1515" i="7"/>
  <c r="A1516" i="7" s="1"/>
  <c r="A1519" i="4"/>
  <c r="F1519" i="1"/>
  <c r="T1519" i="1"/>
  <c r="AC1519" i="1"/>
  <c r="I305" i="9"/>
  <c r="X304" i="9"/>
  <c r="M304" i="9"/>
  <c r="W304" i="9"/>
  <c r="Q304" i="9"/>
  <c r="K304" i="9" s="1"/>
  <c r="C1516" i="7" l="1"/>
  <c r="A1517" i="7" s="1"/>
  <c r="B1516" i="7"/>
  <c r="D1516" i="7" s="1"/>
  <c r="S1519" i="1"/>
  <c r="M305" i="9"/>
  <c r="Q305" i="9"/>
  <c r="K305" i="9" s="1"/>
  <c r="W305" i="9"/>
  <c r="X305" i="9"/>
  <c r="AB1520" i="1"/>
  <c r="A1520" i="1"/>
  <c r="A1520" i="4" s="1"/>
  <c r="C1517" i="7" l="1"/>
  <c r="A1518" i="7" s="1"/>
  <c r="B1517" i="7"/>
  <c r="D1517" i="7" s="1"/>
  <c r="I306" i="9"/>
  <c r="AB1521" i="1"/>
  <c r="A1521" i="1"/>
  <c r="A1521" i="4" s="1"/>
  <c r="B1518" i="7" l="1"/>
  <c r="D1518" i="7" s="1"/>
  <c r="C1518" i="7"/>
  <c r="A1519" i="7" s="1"/>
  <c r="X306" i="9"/>
  <c r="M306" i="9"/>
  <c r="W306" i="9"/>
  <c r="Q306" i="9"/>
  <c r="K306" i="9" s="1"/>
  <c r="I307" i="9"/>
  <c r="AB1522" i="1"/>
  <c r="A1522" i="1"/>
  <c r="A1522" i="4" s="1"/>
  <c r="B1519" i="7" l="1"/>
  <c r="D1519" i="7" s="1"/>
  <c r="C1519" i="7"/>
  <c r="A1520" i="7" s="1"/>
  <c r="W307" i="9"/>
  <c r="X307" i="9"/>
  <c r="M307" i="9"/>
  <c r="Q307" i="9"/>
  <c r="K307" i="9" s="1"/>
  <c r="I308" i="9"/>
  <c r="AB1523" i="1"/>
  <c r="A1523" i="1"/>
  <c r="A1523" i="4" s="1"/>
  <c r="C1520" i="7" l="1"/>
  <c r="A1521" i="7" s="1"/>
  <c r="B1520" i="7"/>
  <c r="D1520" i="7" s="1"/>
  <c r="X308" i="9"/>
  <c r="Q308" i="9"/>
  <c r="K308" i="9" s="1"/>
  <c r="M308" i="9"/>
  <c r="W308" i="9"/>
  <c r="I309" i="9"/>
  <c r="A1524" i="1"/>
  <c r="A1524" i="4" s="1"/>
  <c r="AB1524" i="1"/>
  <c r="B1521" i="7" l="1"/>
  <c r="D1521" i="7" s="1"/>
  <c r="C1521" i="7"/>
  <c r="A1522" i="7" s="1"/>
  <c r="I310" i="9"/>
  <c r="W309" i="9"/>
  <c r="M309" i="9"/>
  <c r="Q309" i="9"/>
  <c r="K309" i="9" s="1"/>
  <c r="X309" i="9"/>
  <c r="AB1525" i="1"/>
  <c r="A1525" i="1"/>
  <c r="A1525" i="4" s="1"/>
  <c r="C1522" i="7" l="1"/>
  <c r="A1523" i="7" s="1"/>
  <c r="B1522" i="7"/>
  <c r="D1522" i="7" s="1"/>
  <c r="I311" i="9"/>
  <c r="M310" i="9"/>
  <c r="X310" i="9"/>
  <c r="Q310" i="9"/>
  <c r="K310" i="9" s="1"/>
  <c r="W310" i="9"/>
  <c r="AB1526" i="1"/>
  <c r="A1526" i="1"/>
  <c r="A1526" i="4" s="1"/>
  <c r="C1523" i="7" l="1"/>
  <c r="A1524" i="7" s="1"/>
  <c r="B1523" i="7"/>
  <c r="D1523" i="7" s="1"/>
  <c r="I312" i="9"/>
  <c r="M311" i="9"/>
  <c r="Q311" i="9"/>
  <c r="K311" i="9" s="1"/>
  <c r="W311" i="9"/>
  <c r="X311" i="9"/>
  <c r="AB1527" i="1"/>
  <c r="A1527" i="1"/>
  <c r="A1527" i="4" s="1"/>
  <c r="C1524" i="7" l="1"/>
  <c r="A1525" i="7" s="1"/>
  <c r="B1524" i="7"/>
  <c r="D1524" i="7" s="1"/>
  <c r="X312" i="9"/>
  <c r="Q312" i="9"/>
  <c r="K312" i="9" s="1"/>
  <c r="W312" i="9"/>
  <c r="M312" i="9"/>
  <c r="I313" i="9"/>
  <c r="AB1528" i="1"/>
  <c r="A1528" i="1"/>
  <c r="A1528" i="4" s="1"/>
  <c r="C1525" i="7" l="1"/>
  <c r="A1526" i="7" s="1"/>
  <c r="B1525" i="7"/>
  <c r="D1525" i="7" s="1"/>
  <c r="W313" i="9"/>
  <c r="X313" i="9"/>
  <c r="Q313" i="9"/>
  <c r="K313" i="9" s="1"/>
  <c r="M313" i="9"/>
  <c r="I314" i="9"/>
  <c r="AB1529" i="1"/>
  <c r="A1529" i="1"/>
  <c r="A1529" i="4" s="1"/>
  <c r="C1526" i="7" l="1"/>
  <c r="A1527" i="7" s="1"/>
  <c r="B1526" i="7"/>
  <c r="D1526" i="7" s="1"/>
  <c r="M314" i="9"/>
  <c r="X314" i="9"/>
  <c r="W314" i="9"/>
  <c r="Q314" i="9"/>
  <c r="K314" i="9" s="1"/>
  <c r="I315" i="9"/>
  <c r="AB1530" i="1"/>
  <c r="A1530" i="1"/>
  <c r="A1530" i="4" s="1"/>
  <c r="C1527" i="7" l="1"/>
  <c r="A1528" i="7" s="1"/>
  <c r="B1527" i="7"/>
  <c r="D1527" i="7" s="1"/>
  <c r="X315" i="9"/>
  <c r="Q315" i="9"/>
  <c r="K315" i="9" s="1"/>
  <c r="M315" i="9"/>
  <c r="W315" i="9"/>
  <c r="I316" i="9"/>
  <c r="AB1531" i="1"/>
  <c r="A1531" i="1"/>
  <c r="A1531" i="4" s="1"/>
  <c r="C1528" i="7" l="1"/>
  <c r="A1529" i="7" s="1"/>
  <c r="B1528" i="7"/>
  <c r="D1528" i="7" s="1"/>
  <c r="M316" i="9"/>
  <c r="Q316" i="9"/>
  <c r="K316" i="9" s="1"/>
  <c r="X316" i="9"/>
  <c r="W316" i="9"/>
  <c r="I317" i="9"/>
  <c r="AB1532" i="1"/>
  <c r="A1532" i="1"/>
  <c r="A1532" i="4" s="1"/>
  <c r="C1529" i="7" l="1"/>
  <c r="A1530" i="7" s="1"/>
  <c r="B1529" i="7"/>
  <c r="D1529" i="7" s="1"/>
  <c r="Q317" i="9"/>
  <c r="K317" i="9" s="1"/>
  <c r="X317" i="9"/>
  <c r="W317" i="9"/>
  <c r="M317" i="9"/>
  <c r="I318" i="9"/>
  <c r="AB1533" i="1"/>
  <c r="A1533" i="1"/>
  <c r="A1533" i="4" s="1"/>
  <c r="E1534" i="1"/>
  <c r="B1530" i="7" l="1"/>
  <c r="D1530" i="7" s="1"/>
  <c r="C1530" i="7"/>
  <c r="A1531" i="7" s="1"/>
  <c r="X318" i="9"/>
  <c r="M318" i="9"/>
  <c r="Q318" i="9"/>
  <c r="K318" i="9" s="1"/>
  <c r="W318" i="9"/>
  <c r="I319" i="9"/>
  <c r="AB1534" i="1"/>
  <c r="A1534" i="1"/>
  <c r="P1534" i="1"/>
  <c r="C1531" i="7" l="1"/>
  <c r="A1532" i="7" s="1"/>
  <c r="B1531" i="7"/>
  <c r="D1531" i="7" s="1"/>
  <c r="W319" i="9"/>
  <c r="X319" i="9"/>
  <c r="Q319" i="9"/>
  <c r="K319" i="9" s="1"/>
  <c r="M319" i="9"/>
  <c r="AC1534" i="1"/>
  <c r="T1534" i="1"/>
  <c r="F1534" i="1"/>
  <c r="A1534" i="4" s="1"/>
  <c r="A1535" i="1"/>
  <c r="A1535" i="4" s="1"/>
  <c r="AB1535" i="1"/>
  <c r="C1532" i="7" l="1"/>
  <c r="A1533" i="7" s="1"/>
  <c r="B1532" i="7"/>
  <c r="D1532" i="7" s="1"/>
  <c r="S1534" i="1"/>
  <c r="AB1536" i="1"/>
  <c r="A1536" i="1"/>
  <c r="A1536" i="4" s="1"/>
  <c r="C1533" i="7" l="1"/>
  <c r="A1534" i="7" s="1"/>
  <c r="B1533" i="7"/>
  <c r="D1533" i="7" s="1"/>
  <c r="AB1537" i="1"/>
  <c r="A1537" i="1"/>
  <c r="A1537" i="4" s="1"/>
  <c r="B1534" i="7" l="1"/>
  <c r="D1534" i="7" s="1"/>
  <c r="C1534" i="7"/>
  <c r="A1535" i="7" s="1"/>
  <c r="AB1538" i="1"/>
  <c r="A1538" i="1"/>
  <c r="A1538" i="4" s="1"/>
  <c r="C1535" i="7" l="1"/>
  <c r="A1536" i="7" s="1"/>
  <c r="B1535" i="7"/>
  <c r="D1535" i="7" s="1"/>
  <c r="I320" i="9"/>
  <c r="A1539" i="1"/>
  <c r="A1539" i="4" s="1"/>
  <c r="AB1539" i="1"/>
  <c r="C1536" i="7" l="1"/>
  <c r="A1537" i="7" s="1"/>
  <c r="B1536" i="7"/>
  <c r="D1536" i="7" s="1"/>
  <c r="M320" i="9"/>
  <c r="W320" i="9"/>
  <c r="Q320" i="9"/>
  <c r="K320" i="9" s="1"/>
  <c r="X320" i="9"/>
  <c r="I321" i="9"/>
  <c r="AB1540" i="1"/>
  <c r="A1540" i="1"/>
  <c r="A1540" i="4" s="1"/>
  <c r="C1537" i="7" l="1"/>
  <c r="A1538" i="7" s="1"/>
  <c r="B1537" i="7"/>
  <c r="D1537" i="7" s="1"/>
  <c r="I322" i="9"/>
  <c r="W321" i="9"/>
  <c r="M321" i="9"/>
  <c r="X321" i="9"/>
  <c r="Q321" i="9"/>
  <c r="K321" i="9" s="1"/>
  <c r="A1541" i="1"/>
  <c r="A1541" i="4" s="1"/>
  <c r="AB1541" i="1"/>
  <c r="C1538" i="7" l="1"/>
  <c r="A1539" i="7" s="1"/>
  <c r="B1538" i="7"/>
  <c r="D1538" i="7" s="1"/>
  <c r="Q322" i="9"/>
  <c r="K322" i="9" s="1"/>
  <c r="X322" i="9"/>
  <c r="M322" i="9"/>
  <c r="W322" i="9"/>
  <c r="AB1542" i="1"/>
  <c r="A1542" i="1"/>
  <c r="A1542" i="4" s="1"/>
  <c r="C1539" i="7" l="1"/>
  <c r="A1540" i="7" s="1"/>
  <c r="B1539" i="7"/>
  <c r="D1539" i="7" s="1"/>
  <c r="I323" i="9"/>
  <c r="AB1543" i="1"/>
  <c r="A1543" i="1"/>
  <c r="A1543" i="4" s="1"/>
  <c r="C1540" i="7" l="1"/>
  <c r="A1541" i="7" s="1"/>
  <c r="B1540" i="7"/>
  <c r="D1540" i="7" s="1"/>
  <c r="Q323" i="9"/>
  <c r="K323" i="9" s="1"/>
  <c r="M323" i="9"/>
  <c r="X323" i="9"/>
  <c r="W323" i="9"/>
  <c r="I324" i="9"/>
  <c r="AB1544" i="1"/>
  <c r="A1544" i="1"/>
  <c r="A1544" i="4" s="1"/>
  <c r="C1541" i="7" l="1"/>
  <c r="A1542" i="7" s="1"/>
  <c r="B1541" i="7"/>
  <c r="D1541" i="7" s="1"/>
  <c r="X324" i="9"/>
  <c r="Q324" i="9"/>
  <c r="K324" i="9" s="1"/>
  <c r="W324" i="9"/>
  <c r="M324" i="9"/>
  <c r="I325" i="9"/>
  <c r="AB1545" i="1"/>
  <c r="A1545" i="1"/>
  <c r="A1545" i="4" s="1"/>
  <c r="C1542" i="7" l="1"/>
  <c r="A1543" i="7" s="1"/>
  <c r="B1542" i="7"/>
  <c r="D1542" i="7" s="1"/>
  <c r="X325" i="9"/>
  <c r="W325" i="9"/>
  <c r="M325" i="9"/>
  <c r="Q325" i="9"/>
  <c r="K325" i="9" s="1"/>
  <c r="I326" i="9"/>
  <c r="AB1546" i="1"/>
  <c r="A1546" i="1"/>
  <c r="A1546" i="4" s="1"/>
  <c r="C1543" i="7" l="1"/>
  <c r="A1544" i="7" s="1"/>
  <c r="B1543" i="7"/>
  <c r="D1543" i="7" s="1"/>
  <c r="M326" i="9"/>
  <c r="X326" i="9"/>
  <c r="W326" i="9"/>
  <c r="Q326" i="9"/>
  <c r="K326" i="9" s="1"/>
  <c r="I327" i="9"/>
  <c r="AB1547" i="1"/>
  <c r="A1547" i="1"/>
  <c r="A1547" i="4" s="1"/>
  <c r="B1544" i="7" l="1"/>
  <c r="D1544" i="7" s="1"/>
  <c r="C1544" i="7"/>
  <c r="A1545" i="7" s="1"/>
  <c r="Q327" i="9"/>
  <c r="K327" i="9" s="1"/>
  <c r="W327" i="9"/>
  <c r="X327" i="9"/>
  <c r="M327" i="9"/>
  <c r="I328" i="9"/>
  <c r="AB1548" i="1"/>
  <c r="A1548" i="1"/>
  <c r="A1548" i="4" s="1"/>
  <c r="C1545" i="7" l="1"/>
  <c r="A1546" i="7" s="1"/>
  <c r="B1545" i="7"/>
  <c r="D1545" i="7" s="1"/>
  <c r="X328" i="9"/>
  <c r="M328" i="9"/>
  <c r="W328" i="9"/>
  <c r="Q328" i="9"/>
  <c r="K328" i="9" s="1"/>
  <c r="I329" i="9"/>
  <c r="AB1549" i="1"/>
  <c r="A1549" i="1"/>
  <c r="A1549" i="4" s="1"/>
  <c r="C1546" i="7" l="1"/>
  <c r="A1547" i="7" s="1"/>
  <c r="B1546" i="7"/>
  <c r="D1546" i="7" s="1"/>
  <c r="M329" i="9"/>
  <c r="X329" i="9"/>
  <c r="W329" i="9"/>
  <c r="Q329" i="9"/>
  <c r="K329" i="9" s="1"/>
  <c r="I330" i="9"/>
  <c r="AB1550" i="1"/>
  <c r="A1550" i="1"/>
  <c r="A1550" i="4" s="1"/>
  <c r="C1547" i="7" l="1"/>
  <c r="A1548" i="7" s="1"/>
  <c r="B1547" i="7"/>
  <c r="D1547" i="7" s="1"/>
  <c r="Q330" i="9"/>
  <c r="K330" i="9" s="1"/>
  <c r="M330" i="9"/>
  <c r="W330" i="9"/>
  <c r="X330" i="9"/>
  <c r="I331" i="9"/>
  <c r="AB1551" i="1"/>
  <c r="A1551" i="1"/>
  <c r="A1551" i="4" s="1"/>
  <c r="C1548" i="7" l="1"/>
  <c r="A1549" i="7" s="1"/>
  <c r="B1548" i="7"/>
  <c r="D1548" i="7" s="1"/>
  <c r="X331" i="9"/>
  <c r="M331" i="9"/>
  <c r="Q331" i="9"/>
  <c r="K331" i="9" s="1"/>
  <c r="W331" i="9"/>
  <c r="I332" i="9"/>
  <c r="A1552" i="1"/>
  <c r="A1552" i="4" s="1"/>
  <c r="AB1552" i="1"/>
  <c r="B1549" i="7" l="1"/>
  <c r="D1549" i="7" s="1"/>
  <c r="C1549" i="7"/>
  <c r="A1550" i="7" s="1"/>
  <c r="W332" i="9"/>
  <c r="X332" i="9"/>
  <c r="M332" i="9"/>
  <c r="Q332" i="9"/>
  <c r="K332" i="9" s="1"/>
  <c r="I333" i="9"/>
  <c r="AB1553" i="1"/>
  <c r="A1553" i="1"/>
  <c r="A1553" i="4" s="1"/>
  <c r="C1550" i="7" l="1"/>
  <c r="A1551" i="7" s="1"/>
  <c r="B1550" i="7"/>
  <c r="D1550" i="7" s="1"/>
  <c r="I334" i="9"/>
  <c r="X333" i="9"/>
  <c r="M333" i="9"/>
  <c r="Q333" i="9"/>
  <c r="K333" i="9" s="1"/>
  <c r="W333" i="9"/>
  <c r="AB1554" i="1"/>
  <c r="A1554" i="1"/>
  <c r="A1554" i="4" s="1"/>
  <c r="C1551" i="7" l="1"/>
  <c r="A1552" i="7" s="1"/>
  <c r="B1551" i="7"/>
  <c r="D1551" i="7" s="1"/>
  <c r="I335" i="9"/>
  <c r="W334" i="9"/>
  <c r="M334" i="9"/>
  <c r="Q334" i="9"/>
  <c r="K334" i="9" s="1"/>
  <c r="X334" i="9"/>
  <c r="AB1555" i="1"/>
  <c r="A1555" i="1"/>
  <c r="A1555" i="4" s="1"/>
  <c r="C1552" i="7" l="1"/>
  <c r="A1553" i="7" s="1"/>
  <c r="B1552" i="7"/>
  <c r="D1552" i="7" s="1"/>
  <c r="I336" i="9"/>
  <c r="X335" i="9"/>
  <c r="Q335" i="9"/>
  <c r="K335" i="9" s="1"/>
  <c r="W335" i="9"/>
  <c r="M335" i="9"/>
  <c r="AB1556" i="1"/>
  <c r="A1556" i="1"/>
  <c r="A1556" i="4" s="1"/>
  <c r="B1553" i="7" l="1"/>
  <c r="D1553" i="7" s="1"/>
  <c r="C1553" i="7"/>
  <c r="A1554" i="7" s="1"/>
  <c r="I337" i="9"/>
  <c r="Q336" i="9"/>
  <c r="K336" i="9" s="1"/>
  <c r="X336" i="9"/>
  <c r="M336" i="9"/>
  <c r="W336" i="9"/>
  <c r="AB1557" i="1"/>
  <c r="A1557" i="1"/>
  <c r="A1557" i="4" s="1"/>
  <c r="C1554" i="7" l="1"/>
  <c r="A1555" i="7" s="1"/>
  <c r="B1554" i="7"/>
  <c r="D1554" i="7" s="1"/>
  <c r="I338" i="9"/>
  <c r="W337" i="9"/>
  <c r="M337" i="9"/>
  <c r="X337" i="9"/>
  <c r="Q337" i="9"/>
  <c r="K337" i="9" s="1"/>
  <c r="AB1558" i="1"/>
  <c r="A1558" i="1"/>
  <c r="A1558" i="4" s="1"/>
  <c r="C1555" i="7" l="1"/>
  <c r="A1556" i="7" s="1"/>
  <c r="B1555" i="7"/>
  <c r="D1555" i="7" s="1"/>
  <c r="I339" i="9"/>
  <c r="M338" i="9"/>
  <c r="X338" i="9"/>
  <c r="W338" i="9"/>
  <c r="Q338" i="9"/>
  <c r="K338" i="9" s="1"/>
  <c r="AB1559" i="1"/>
  <c r="A1559" i="1"/>
  <c r="A1559" i="4" s="1"/>
  <c r="C1556" i="7" l="1"/>
  <c r="A1557" i="7" s="1"/>
  <c r="B1556" i="7"/>
  <c r="D1556" i="7" s="1"/>
  <c r="AB1561" i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B1557" i="7" l="1"/>
  <c r="D1557" i="7" s="1"/>
  <c r="C1557" i="7"/>
  <c r="A1558" i="7" s="1"/>
  <c r="X340" i="9"/>
  <c r="M340" i="9"/>
  <c r="W340" i="9"/>
  <c r="Q340" i="9"/>
  <c r="K340" i="9" s="1"/>
  <c r="I341" i="9"/>
  <c r="C1558" i="7" l="1"/>
  <c r="A1559" i="7" s="1"/>
  <c r="B1558" i="7"/>
  <c r="D1558" i="7" s="1"/>
  <c r="M341" i="9"/>
  <c r="W341" i="9"/>
  <c r="Q341" i="9"/>
  <c r="K341" i="9" s="1"/>
  <c r="X341" i="9"/>
  <c r="I342" i="9"/>
  <c r="A1562" i="1"/>
  <c r="A1562" i="4" s="1"/>
  <c r="AB1562" i="1"/>
  <c r="C1559" i="7" l="1"/>
  <c r="A1560" i="7" s="1"/>
  <c r="B1559" i="7"/>
  <c r="D1559" i="7" s="1"/>
  <c r="X342" i="9"/>
  <c r="Q342" i="9"/>
  <c r="K342" i="9" s="1"/>
  <c r="M342" i="9"/>
  <c r="W342" i="9"/>
  <c r="AB1563" i="1"/>
  <c r="A1563" i="1"/>
  <c r="A1563" i="4" s="1"/>
  <c r="C1560" i="7" l="1"/>
  <c r="A1561" i="7" s="1"/>
  <c r="B1560" i="7"/>
  <c r="D1560" i="7" s="1"/>
  <c r="I343" i="9"/>
  <c r="A1564" i="1"/>
  <c r="A1564" i="4" s="1"/>
  <c r="AB1564" i="1"/>
  <c r="B1561" i="7" l="1"/>
  <c r="D1561" i="7" s="1"/>
  <c r="C1561" i="7"/>
  <c r="A1562" i="7" s="1"/>
  <c r="W343" i="9"/>
  <c r="X343" i="9"/>
  <c r="M343" i="9"/>
  <c r="Q343" i="9"/>
  <c r="K343" i="9" s="1"/>
  <c r="AB1565" i="1"/>
  <c r="A1565" i="1"/>
  <c r="A1565" i="4" s="1"/>
  <c r="C1562" i="7" l="1"/>
  <c r="A1563" i="7" s="1"/>
  <c r="B1562" i="7"/>
  <c r="D1562" i="7" s="1"/>
  <c r="I344" i="9"/>
  <c r="AB1566" i="1"/>
  <c r="A1566" i="1"/>
  <c r="A1566" i="4" s="1"/>
  <c r="C1563" i="7" l="1"/>
  <c r="A1564" i="7" s="1"/>
  <c r="B1563" i="7"/>
  <c r="D1563" i="7" s="1"/>
  <c r="I345" i="9"/>
  <c r="M344" i="9"/>
  <c r="Q344" i="9"/>
  <c r="K344" i="9" s="1"/>
  <c r="X344" i="9"/>
  <c r="W344" i="9"/>
  <c r="AB1567" i="1"/>
  <c r="A1567" i="1"/>
  <c r="A1567" i="4" s="1"/>
  <c r="C1564" i="7" l="1"/>
  <c r="A1565" i="7" s="1"/>
  <c r="B1564" i="7"/>
  <c r="D1564" i="7" s="1"/>
  <c r="X345" i="9"/>
  <c r="W345" i="9"/>
  <c r="M345" i="9"/>
  <c r="Q345" i="9"/>
  <c r="K345" i="9" s="1"/>
  <c r="AB1568" i="1"/>
  <c r="A1568" i="1"/>
  <c r="A1568" i="4" s="1"/>
  <c r="B1565" i="7" l="1"/>
  <c r="D1565" i="7" s="1"/>
  <c r="C1565" i="7"/>
  <c r="A1566" i="7" s="1"/>
  <c r="AB1569" i="1"/>
  <c r="A1569" i="1"/>
  <c r="A1569" i="4" s="1"/>
  <c r="C1566" i="7" l="1"/>
  <c r="A1567" i="7" s="1"/>
  <c r="B1566" i="7"/>
  <c r="D1566" i="7" s="1"/>
  <c r="I346" i="9"/>
  <c r="AB1570" i="1"/>
  <c r="A1570" i="1"/>
  <c r="A1570" i="4" s="1"/>
  <c r="C1567" i="7" l="1"/>
  <c r="A1568" i="7" s="1"/>
  <c r="B1567" i="7"/>
  <c r="D1567" i="7" s="1"/>
  <c r="I347" i="9"/>
  <c r="W346" i="9"/>
  <c r="Q346" i="9"/>
  <c r="K346" i="9" s="1"/>
  <c r="X346" i="9"/>
  <c r="M346" i="9"/>
  <c r="AB1571" i="1"/>
  <c r="A1571" i="1"/>
  <c r="A1571" i="4" s="1"/>
  <c r="C1568" i="7" l="1"/>
  <c r="A1569" i="7" s="1"/>
  <c r="B1568" i="7"/>
  <c r="D1568" i="7" s="1"/>
  <c r="W347" i="9"/>
  <c r="Q347" i="9"/>
  <c r="K347" i="9" s="1"/>
  <c r="M347" i="9"/>
  <c r="X347" i="9"/>
  <c r="AB1572" i="1"/>
  <c r="A1572" i="1"/>
  <c r="A1572" i="4" s="1"/>
  <c r="B1569" i="7" l="1"/>
  <c r="D1569" i="7" s="1"/>
  <c r="C1569" i="7"/>
  <c r="A1570" i="7" s="1"/>
  <c r="I348" i="9"/>
  <c r="AB1573" i="1"/>
  <c r="A1573" i="1"/>
  <c r="A1573" i="4" s="1"/>
  <c r="B1570" i="7" l="1"/>
  <c r="D1570" i="7" s="1"/>
  <c r="C1570" i="7"/>
  <c r="A1571" i="7" s="1"/>
  <c r="Q348" i="9"/>
  <c r="K348" i="9" s="1"/>
  <c r="W348" i="9"/>
  <c r="X348" i="9"/>
  <c r="M348" i="9"/>
  <c r="I349" i="9"/>
  <c r="AB1574" i="1"/>
  <c r="A1574" i="1"/>
  <c r="A1574" i="4" s="1"/>
  <c r="C1571" i="7" l="1"/>
  <c r="A1572" i="7" s="1"/>
  <c r="B1571" i="7"/>
  <c r="D1571" i="7" s="1"/>
  <c r="Q349" i="9"/>
  <c r="K349" i="9" s="1"/>
  <c r="X349" i="9"/>
  <c r="M349" i="9"/>
  <c r="W349" i="9"/>
  <c r="AB1575" i="1"/>
  <c r="A1575" i="1"/>
  <c r="A1575" i="4" s="1"/>
  <c r="C1572" i="7" l="1"/>
  <c r="A1573" i="7" s="1"/>
  <c r="B1572" i="7"/>
  <c r="D1572" i="7" s="1"/>
  <c r="I350" i="9"/>
  <c r="AB1576" i="1"/>
  <c r="A1576" i="1"/>
  <c r="A1576" i="4" s="1"/>
  <c r="C1573" i="7" l="1"/>
  <c r="A1574" i="7" s="1"/>
  <c r="B1573" i="7"/>
  <c r="D1573" i="7" s="1"/>
  <c r="I351" i="9"/>
  <c r="W350" i="9"/>
  <c r="Q350" i="9"/>
  <c r="K350" i="9" s="1"/>
  <c r="X350" i="9"/>
  <c r="M350" i="9"/>
  <c r="AB1577" i="1"/>
  <c r="A1577" i="1"/>
  <c r="A1577" i="4" s="1"/>
  <c r="C1574" i="7" l="1"/>
  <c r="A1575" i="7" s="1"/>
  <c r="B1574" i="7"/>
  <c r="D1574" i="7" s="1"/>
  <c r="I352" i="9"/>
  <c r="M351" i="9"/>
  <c r="W351" i="9"/>
  <c r="Q351" i="9"/>
  <c r="K351" i="9" s="1"/>
  <c r="X351" i="9"/>
  <c r="AB1578" i="1"/>
  <c r="A1578" i="1"/>
  <c r="A1578" i="4" s="1"/>
  <c r="C1575" i="7" l="1"/>
  <c r="A1576" i="7" s="1"/>
  <c r="B1575" i="7"/>
  <c r="D1575" i="7" s="1"/>
  <c r="I353" i="9"/>
  <c r="X352" i="9"/>
  <c r="Q352" i="9"/>
  <c r="K352" i="9" s="1"/>
  <c r="W352" i="9"/>
  <c r="M352" i="9"/>
  <c r="AB1579" i="1"/>
  <c r="A1579" i="1"/>
  <c r="A1579" i="4" s="1"/>
  <c r="C1576" i="7" l="1"/>
  <c r="A1577" i="7" s="1"/>
  <c r="B1576" i="7"/>
  <c r="D1576" i="7" s="1"/>
  <c r="W353" i="9"/>
  <c r="Q353" i="9"/>
  <c r="K353" i="9" s="1"/>
  <c r="X353" i="9"/>
  <c r="M353" i="9"/>
  <c r="AB1580" i="1"/>
  <c r="A1580" i="1"/>
  <c r="A1580" i="4" s="1"/>
  <c r="B1577" i="7" l="1"/>
  <c r="D1577" i="7" s="1"/>
  <c r="C1577" i="7"/>
  <c r="A1578" i="7" s="1"/>
  <c r="I354" i="9"/>
  <c r="AB1581" i="1"/>
  <c r="A1581" i="1"/>
  <c r="A1581" i="4" s="1"/>
  <c r="C1578" i="7" l="1"/>
  <c r="A1579" i="7" s="1"/>
  <c r="B1578" i="7"/>
  <c r="D1578" i="7" s="1"/>
  <c r="M354" i="9"/>
  <c r="X354" i="9"/>
  <c r="W354" i="9"/>
  <c r="Q354" i="9"/>
  <c r="K354" i="9" s="1"/>
  <c r="I355" i="9"/>
  <c r="AB1582" i="1"/>
  <c r="A1582" i="1"/>
  <c r="A1582" i="4" s="1"/>
  <c r="C1579" i="7" l="1"/>
  <c r="A1580" i="7" s="1"/>
  <c r="B1579" i="7"/>
  <c r="D1579" i="7" s="1"/>
  <c r="I356" i="9"/>
  <c r="M355" i="9"/>
  <c r="W355" i="9"/>
  <c r="Q355" i="9"/>
  <c r="K355" i="9" s="1"/>
  <c r="X355" i="9"/>
  <c r="A1583" i="1"/>
  <c r="A1583" i="4" s="1"/>
  <c r="AB1583" i="1"/>
  <c r="B1580" i="7" l="1"/>
  <c r="D1580" i="7" s="1"/>
  <c r="C1580" i="7"/>
  <c r="A1581" i="7" s="1"/>
  <c r="Q356" i="9"/>
  <c r="K356" i="9" s="1"/>
  <c r="M356" i="9"/>
  <c r="X356" i="9"/>
  <c r="W356" i="9"/>
  <c r="A1584" i="1"/>
  <c r="A1584" i="4" s="1"/>
  <c r="AB1584" i="1"/>
  <c r="C1581" i="7" l="1"/>
  <c r="A1582" i="7" s="1"/>
  <c r="B1581" i="7"/>
  <c r="D1581" i="7" s="1"/>
  <c r="I357" i="9"/>
  <c r="A1585" i="1"/>
  <c r="A1585" i="4" s="1"/>
  <c r="AB1585" i="1"/>
  <c r="C1582" i="7" l="1"/>
  <c r="A1583" i="7" s="1"/>
  <c r="B1582" i="7"/>
  <c r="D1582" i="7" s="1"/>
  <c r="I358" i="9"/>
  <c r="W357" i="9"/>
  <c r="Q357" i="9"/>
  <c r="K357" i="9" s="1"/>
  <c r="M357" i="9"/>
  <c r="X357" i="9"/>
  <c r="AB1586" i="1"/>
  <c r="A1586" i="1"/>
  <c r="A1586" i="4" s="1"/>
  <c r="C1583" i="7" l="1"/>
  <c r="A1584" i="7" s="1"/>
  <c r="B1583" i="7"/>
  <c r="D1583" i="7" s="1"/>
  <c r="I359" i="9"/>
  <c r="W358" i="9"/>
  <c r="Q358" i="9"/>
  <c r="K358" i="9" s="1"/>
  <c r="X358" i="9"/>
  <c r="M358" i="9"/>
  <c r="AB1587" i="1"/>
  <c r="A1587" i="1"/>
  <c r="A1587" i="4" s="1"/>
  <c r="C1584" i="7" l="1"/>
  <c r="A1585" i="7" s="1"/>
  <c r="B1584" i="7"/>
  <c r="D1584" i="7" s="1"/>
  <c r="I360" i="9"/>
  <c r="X359" i="9"/>
  <c r="W359" i="9"/>
  <c r="M359" i="9"/>
  <c r="Q359" i="9"/>
  <c r="K359" i="9" s="1"/>
  <c r="AB1588" i="1"/>
  <c r="A1588" i="1"/>
  <c r="A1588" i="4" s="1"/>
  <c r="C1585" i="7" l="1"/>
  <c r="A1586" i="7" s="1"/>
  <c r="B1585" i="7"/>
  <c r="D1585" i="7" s="1"/>
  <c r="I361" i="9"/>
  <c r="Q360" i="9"/>
  <c r="K360" i="9" s="1"/>
  <c r="X360" i="9"/>
  <c r="W360" i="9"/>
  <c r="M360" i="9"/>
  <c r="AB1589" i="1"/>
  <c r="A1589" i="1"/>
  <c r="A1589" i="4" s="1"/>
  <c r="C1586" i="7" l="1"/>
  <c r="A1587" i="7" s="1"/>
  <c r="B1586" i="7"/>
  <c r="D1586" i="7" s="1"/>
  <c r="I362" i="9"/>
  <c r="M361" i="9"/>
  <c r="Q361" i="9"/>
  <c r="K361" i="9" s="1"/>
  <c r="W361" i="9"/>
  <c r="X361" i="9"/>
  <c r="AB1590" i="1"/>
  <c r="A1590" i="1"/>
  <c r="A1590" i="4" s="1"/>
  <c r="C1587" i="7" l="1"/>
  <c r="A1588" i="7" s="1"/>
  <c r="B1587" i="7"/>
  <c r="D1587" i="7" s="1"/>
  <c r="I363" i="9"/>
  <c r="M362" i="9"/>
  <c r="X362" i="9"/>
  <c r="W362" i="9"/>
  <c r="Q362" i="9"/>
  <c r="K362" i="9" s="1"/>
  <c r="AB1591" i="1"/>
  <c r="A1591" i="1"/>
  <c r="A1591" i="4" s="1"/>
  <c r="C1588" i="7" l="1"/>
  <c r="A1589" i="7" s="1"/>
  <c r="B1588" i="7"/>
  <c r="D1588" i="7" s="1"/>
  <c r="I364" i="9"/>
  <c r="M363" i="9"/>
  <c r="Q363" i="9"/>
  <c r="K363" i="9" s="1"/>
  <c r="W363" i="9"/>
  <c r="X363" i="9"/>
  <c r="AB1592" i="1"/>
  <c r="A1592" i="1"/>
  <c r="A1592" i="4" s="1"/>
  <c r="C1589" i="7" l="1"/>
  <c r="A1590" i="7" s="1"/>
  <c r="B1589" i="7"/>
  <c r="D1589" i="7" s="1"/>
  <c r="I365" i="9"/>
  <c r="X364" i="9"/>
  <c r="Q364" i="9"/>
  <c r="K364" i="9" s="1"/>
  <c r="W364" i="9"/>
  <c r="M364" i="9"/>
  <c r="AB1593" i="1"/>
  <c r="A1593" i="1"/>
  <c r="A1593" i="4" s="1"/>
  <c r="C1590" i="7" l="1"/>
  <c r="A1591" i="7" s="1"/>
  <c r="B1590" i="7"/>
  <c r="D1590" i="7" s="1"/>
  <c r="I366" i="9"/>
  <c r="W365" i="9"/>
  <c r="M365" i="9"/>
  <c r="X365" i="9"/>
  <c r="Q365" i="9"/>
  <c r="K365" i="9" s="1"/>
  <c r="A1594" i="1"/>
  <c r="A1594" i="4" s="1"/>
  <c r="E1596" i="1"/>
  <c r="AB1594" i="1"/>
  <c r="C1591" i="7" l="1"/>
  <c r="A1592" i="7" s="1"/>
  <c r="B1591" i="7"/>
  <c r="D1591" i="7" s="1"/>
  <c r="P1596" i="1"/>
  <c r="A1596" i="1"/>
  <c r="AB1596" i="1"/>
  <c r="Q366" i="9"/>
  <c r="K366" i="9" s="1"/>
  <c r="M366" i="9"/>
  <c r="W366" i="9"/>
  <c r="X366" i="9"/>
  <c r="I367" i="9"/>
  <c r="AB1595" i="1"/>
  <c r="A1595" i="1"/>
  <c r="A1595" i="4" s="1"/>
  <c r="C1592" i="7" l="1"/>
  <c r="A1593" i="7" s="1"/>
  <c r="B1592" i="7"/>
  <c r="D1592" i="7" s="1"/>
  <c r="A1596" i="4"/>
  <c r="F1596" i="1"/>
  <c r="AC1596" i="1"/>
  <c r="T1596" i="1"/>
  <c r="Q367" i="9"/>
  <c r="K367" i="9" s="1"/>
  <c r="X367" i="9"/>
  <c r="M367" i="9"/>
  <c r="W367" i="9"/>
  <c r="I368" i="9"/>
  <c r="B1593" i="7" l="1"/>
  <c r="D1593" i="7" s="1"/>
  <c r="C1593" i="7"/>
  <c r="A1594" i="7" s="1"/>
  <c r="S1596" i="1"/>
  <c r="Q368" i="9"/>
  <c r="K368" i="9" s="1"/>
  <c r="X368" i="9"/>
  <c r="M368" i="9"/>
  <c r="W368" i="9"/>
  <c r="AB1597" i="1"/>
  <c r="A1597" i="1"/>
  <c r="A1597" i="4" s="1"/>
  <c r="C1594" i="7" l="1"/>
  <c r="A1595" i="7" s="1"/>
  <c r="B1594" i="7"/>
  <c r="D1594" i="7" s="1"/>
  <c r="I369" i="9"/>
  <c r="AB1598" i="1"/>
  <c r="A1598" i="1"/>
  <c r="A1598" i="4" s="1"/>
  <c r="C1595" i="7" l="1"/>
  <c r="A1596" i="7" s="1"/>
  <c r="B1595" i="7"/>
  <c r="D1595" i="7" s="1"/>
  <c r="M369" i="9"/>
  <c r="W369" i="9"/>
  <c r="X369" i="9"/>
  <c r="Q369" i="9"/>
  <c r="K369" i="9" s="1"/>
  <c r="I370" i="9"/>
  <c r="A1599" i="1"/>
  <c r="A1599" i="4" s="1"/>
  <c r="AB1599" i="1"/>
  <c r="C1596" i="7" l="1"/>
  <c r="A1597" i="7" s="1"/>
  <c r="B1596" i="7"/>
  <c r="D1596" i="7" s="1"/>
  <c r="Q370" i="9"/>
  <c r="K370" i="9" s="1"/>
  <c r="W370" i="9"/>
  <c r="M370" i="9"/>
  <c r="X370" i="9"/>
  <c r="I371" i="9"/>
  <c r="AB1600" i="1"/>
  <c r="A1600" i="1"/>
  <c r="A1600" i="4" s="1"/>
  <c r="C1597" i="7" l="1"/>
  <c r="A1598" i="7" s="1"/>
  <c r="B1597" i="7"/>
  <c r="D1597" i="7" s="1"/>
  <c r="M371" i="9"/>
  <c r="W371" i="9"/>
  <c r="Q371" i="9"/>
  <c r="K371" i="9" s="1"/>
  <c r="X371" i="9"/>
  <c r="I372" i="9"/>
  <c r="AB1601" i="1"/>
  <c r="A1601" i="1"/>
  <c r="A1601" i="4" s="1"/>
  <c r="C1598" i="7" l="1"/>
  <c r="A1599" i="7" s="1"/>
  <c r="B1598" i="7"/>
  <c r="D1598" i="7" s="1"/>
  <c r="Q372" i="9"/>
  <c r="K372" i="9" s="1"/>
  <c r="X372" i="9"/>
  <c r="M372" i="9"/>
  <c r="W372" i="9"/>
  <c r="I373" i="9"/>
  <c r="A1602" i="1"/>
  <c r="A1602" i="4" s="1"/>
  <c r="AB1602" i="1"/>
  <c r="C1599" i="7" l="1"/>
  <c r="A1600" i="7" s="1"/>
  <c r="B1599" i="7"/>
  <c r="D1599" i="7" s="1"/>
  <c r="M373" i="9"/>
  <c r="Q373" i="9"/>
  <c r="K373" i="9" s="1"/>
  <c r="W373" i="9"/>
  <c r="X373" i="9"/>
  <c r="I374" i="9"/>
  <c r="A1603" i="1"/>
  <c r="A1603" i="4" s="1"/>
  <c r="AB1603" i="1"/>
  <c r="C1600" i="7" l="1"/>
  <c r="A1601" i="7" s="1"/>
  <c r="B1600" i="7"/>
  <c r="D1600" i="7" s="1"/>
  <c r="M374" i="9"/>
  <c r="X374" i="9"/>
  <c r="Q374" i="9"/>
  <c r="K374" i="9" s="1"/>
  <c r="W374" i="9"/>
  <c r="I375" i="9"/>
  <c r="AB1604" i="1"/>
  <c r="A1604" i="1"/>
  <c r="A1604" i="4" s="1"/>
  <c r="C1601" i="7" l="1"/>
  <c r="A1602" i="7" s="1"/>
  <c r="B1601" i="7"/>
  <c r="D1601" i="7" s="1"/>
  <c r="Q375" i="9"/>
  <c r="K375" i="9" s="1"/>
  <c r="X375" i="9"/>
  <c r="M375" i="9"/>
  <c r="W375" i="9"/>
  <c r="I376" i="9"/>
  <c r="AB1605" i="1"/>
  <c r="A1605" i="1"/>
  <c r="A1605" i="4" s="1"/>
  <c r="S1611" i="1"/>
  <c r="AC1611" i="1"/>
  <c r="D399" i="9" s="1"/>
  <c r="C1602" i="7" l="1"/>
  <c r="A1603" i="7" s="1"/>
  <c r="B1602" i="7"/>
  <c r="D1602" i="7" s="1"/>
  <c r="A399" i="9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C1603" i="7" l="1"/>
  <c r="A1604" i="7" s="1"/>
  <c r="B1603" i="7"/>
  <c r="D1603" i="7" s="1"/>
  <c r="F390" i="9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C1604" i="7" l="1"/>
  <c r="A1605" i="7" s="1"/>
  <c r="B1604" i="7"/>
  <c r="D1604" i="7" s="1"/>
  <c r="A1609" i="4"/>
  <c r="Q378" i="9"/>
  <c r="K378" i="9" s="1"/>
  <c r="M378" i="9"/>
  <c r="X378" i="9"/>
  <c r="W378" i="9"/>
  <c r="I379" i="9"/>
  <c r="AB1608" i="1"/>
  <c r="A1608" i="1"/>
  <c r="A1608" i="4" s="1"/>
  <c r="C1605" i="7" l="1"/>
  <c r="A1606" i="7" s="1"/>
  <c r="B1605" i="7"/>
  <c r="D1605" i="7" s="1"/>
  <c r="A1610" i="4"/>
  <c r="I380" i="9"/>
  <c r="X379" i="9"/>
  <c r="M379" i="9"/>
  <c r="W379" i="9"/>
  <c r="Q379" i="9"/>
  <c r="K379" i="9" s="1"/>
  <c r="B1606" i="7" l="1"/>
  <c r="D1606" i="7" s="1"/>
  <c r="C1606" i="7"/>
  <c r="A1607" i="7" s="1"/>
  <c r="Q380" i="9"/>
  <c r="K380" i="9" s="1"/>
  <c r="M380" i="9"/>
  <c r="W380" i="9"/>
  <c r="X380" i="9"/>
  <c r="C1607" i="7" l="1"/>
  <c r="A1608" i="7" s="1"/>
  <c r="B1607" i="7"/>
  <c r="D1607" i="7" s="1"/>
  <c r="A1611" i="1"/>
  <c r="A1611" i="4" s="1"/>
  <c r="AB1611" i="1"/>
  <c r="B1608" i="7" l="1"/>
  <c r="D1608" i="7" s="1"/>
  <c r="C1608" i="7"/>
  <c r="A1609" i="7" s="1"/>
  <c r="I381" i="9"/>
  <c r="AB1612" i="1"/>
  <c r="A1612" i="1"/>
  <c r="A1612" i="4" s="1"/>
  <c r="E1614" i="1"/>
  <c r="C1609" i="7" l="1"/>
  <c r="A1610" i="7" s="1"/>
  <c r="B1609" i="7"/>
  <c r="D1609" i="7" s="1"/>
  <c r="A1614" i="1"/>
  <c r="AB1614" i="1"/>
  <c r="P1614" i="1"/>
  <c r="M381" i="9"/>
  <c r="W381" i="9"/>
  <c r="Q381" i="9"/>
  <c r="K381" i="9" s="1"/>
  <c r="X381" i="9"/>
  <c r="I382" i="9"/>
  <c r="AB1613" i="1"/>
  <c r="A1613" i="1"/>
  <c r="A1613" i="4" s="1"/>
  <c r="C1610" i="7" l="1"/>
  <c r="A1611" i="7" s="1"/>
  <c r="B1610" i="7"/>
  <c r="D1610" i="7" s="1"/>
  <c r="A1614" i="4"/>
  <c r="AC1614" i="1"/>
  <c r="T1614" i="1"/>
  <c r="F1614" i="1"/>
  <c r="Q382" i="9"/>
  <c r="K382" i="9" s="1"/>
  <c r="X382" i="9"/>
  <c r="W382" i="9"/>
  <c r="M382" i="9"/>
  <c r="I383" i="9"/>
  <c r="C1611" i="7" l="1"/>
  <c r="A1612" i="7" s="1"/>
  <c r="B1611" i="7"/>
  <c r="D1611" i="7" s="1"/>
  <c r="S1614" i="1"/>
  <c r="Q383" i="9"/>
  <c r="K383" i="9" s="1"/>
  <c r="X383" i="9"/>
  <c r="M383" i="9"/>
  <c r="W383" i="9"/>
  <c r="A1615" i="1"/>
  <c r="A1615" i="4" s="1"/>
  <c r="AB1615" i="1"/>
  <c r="C1612" i="7" l="1"/>
  <c r="A1613" i="7" s="1"/>
  <c r="B1612" i="7"/>
  <c r="D1612" i="7" s="1"/>
  <c r="I384" i="9"/>
  <c r="AB1616" i="1"/>
  <c r="A1616" i="1"/>
  <c r="A1616" i="4" s="1"/>
  <c r="C1613" i="7" l="1"/>
  <c r="A1614" i="7" s="1"/>
  <c r="B1613" i="7"/>
  <c r="D1613" i="7" s="1"/>
  <c r="I385" i="9"/>
  <c r="X384" i="9"/>
  <c r="M384" i="9"/>
  <c r="Q384" i="9"/>
  <c r="K384" i="9" s="1"/>
  <c r="W384" i="9"/>
  <c r="AB1617" i="1"/>
  <c r="A1617" i="1"/>
  <c r="A1617" i="4" s="1"/>
  <c r="C1614" i="7" l="1"/>
  <c r="A1615" i="7" s="1"/>
  <c r="B1614" i="7"/>
  <c r="D1614" i="7" s="1"/>
  <c r="Q385" i="9"/>
  <c r="K385" i="9" s="1"/>
  <c r="M385" i="9"/>
  <c r="W385" i="9"/>
  <c r="X385" i="9"/>
  <c r="AB1618" i="1"/>
  <c r="A1618" i="1"/>
  <c r="A1618" i="4" s="1"/>
  <c r="C1615" i="7" l="1"/>
  <c r="A1616" i="7" s="1"/>
  <c r="B1615" i="7"/>
  <c r="D1615" i="7" s="1"/>
  <c r="I386" i="9"/>
  <c r="AB1619" i="1"/>
  <c r="A1619" i="1"/>
  <c r="A1619" i="4" s="1"/>
  <c r="B1616" i="7" l="1"/>
  <c r="C1616" i="7"/>
  <c r="A1617" i="7" s="1"/>
  <c r="D1616" i="7"/>
  <c r="I387" i="9"/>
  <c r="X386" i="9"/>
  <c r="Q386" i="9"/>
  <c r="K386" i="9" s="1"/>
  <c r="W386" i="9"/>
  <c r="M386" i="9"/>
  <c r="AB1620" i="1"/>
  <c r="A1620" i="1"/>
  <c r="A1620" i="4" s="1"/>
  <c r="C1617" i="7" l="1"/>
  <c r="A1618" i="7" s="1"/>
  <c r="B1617" i="7"/>
  <c r="D1617" i="7" s="1"/>
  <c r="I388" i="9"/>
  <c r="W387" i="9"/>
  <c r="Q387" i="9"/>
  <c r="K387" i="9" s="1"/>
  <c r="M387" i="9"/>
  <c r="X387" i="9"/>
  <c r="AB1621" i="1"/>
  <c r="A1621" i="1"/>
  <c r="A1621" i="4" s="1"/>
  <c r="C1618" i="7" l="1"/>
  <c r="A1619" i="7" s="1"/>
  <c r="B1618" i="7"/>
  <c r="D1618" i="7" s="1"/>
  <c r="I389" i="9"/>
  <c r="W388" i="9"/>
  <c r="X388" i="9"/>
  <c r="Q388" i="9"/>
  <c r="K388" i="9" s="1"/>
  <c r="M388" i="9"/>
  <c r="AB1622" i="1"/>
  <c r="A1622" i="1"/>
  <c r="A1622" i="4" s="1"/>
  <c r="C1619" i="7" l="1"/>
  <c r="A1620" i="7" s="1"/>
  <c r="B1619" i="7"/>
  <c r="D1619" i="7" s="1"/>
  <c r="I390" i="9"/>
  <c r="X389" i="9"/>
  <c r="Q389" i="9"/>
  <c r="K389" i="9" s="1"/>
  <c r="W389" i="9"/>
  <c r="M389" i="9"/>
  <c r="AB1623" i="1"/>
  <c r="A1623" i="1"/>
  <c r="A1623" i="4" s="1"/>
  <c r="B1620" i="7" l="1"/>
  <c r="D1620" i="7" s="1"/>
  <c r="C1620" i="7"/>
  <c r="A1621" i="7" s="1"/>
  <c r="I391" i="9"/>
  <c r="M390" i="9"/>
  <c r="Q390" i="9"/>
  <c r="K390" i="9" s="1"/>
  <c r="X390" i="9"/>
  <c r="W390" i="9"/>
  <c r="AB1624" i="1"/>
  <c r="A1624" i="1"/>
  <c r="A1624" i="4" s="1"/>
  <c r="C1621" i="7" l="1"/>
  <c r="A1622" i="7" s="1"/>
  <c r="B1621" i="7"/>
  <c r="D1621" i="7" s="1"/>
  <c r="I392" i="9"/>
  <c r="Q391" i="9"/>
  <c r="K391" i="9" s="1"/>
  <c r="X391" i="9"/>
  <c r="W391" i="9"/>
  <c r="M391" i="9"/>
  <c r="A1625" i="1"/>
  <c r="A1625" i="4" s="1"/>
  <c r="AB1625" i="1"/>
  <c r="C1622" i="7" l="1"/>
  <c r="A1623" i="7" s="1"/>
  <c r="B1622" i="7"/>
  <c r="D1622" i="7" s="1"/>
  <c r="Q392" i="9"/>
  <c r="K392" i="9" s="1"/>
  <c r="X392" i="9"/>
  <c r="M392" i="9"/>
  <c r="W392" i="9"/>
  <c r="I393" i="9"/>
  <c r="AB1626" i="1"/>
  <c r="A1626" i="1"/>
  <c r="A1626" i="4" s="1"/>
  <c r="B1623" i="7" l="1"/>
  <c r="D1623" i="7" s="1"/>
  <c r="C1623" i="7"/>
  <c r="A1624" i="7" s="1"/>
  <c r="W393" i="9"/>
  <c r="Q393" i="9"/>
  <c r="K393" i="9" s="1"/>
  <c r="M393" i="9"/>
  <c r="X393" i="9"/>
  <c r="I394" i="9"/>
  <c r="AB1627" i="1"/>
  <c r="A1627" i="1"/>
  <c r="A1627" i="4" s="1"/>
  <c r="C1624" i="7" l="1"/>
  <c r="A1625" i="7" s="1"/>
  <c r="B1624" i="7"/>
  <c r="D1624" i="7" s="1"/>
  <c r="I395" i="9"/>
  <c r="W394" i="9"/>
  <c r="M394" i="9"/>
  <c r="X394" i="9"/>
  <c r="Q394" i="9"/>
  <c r="K394" i="9" s="1"/>
  <c r="AB1628" i="1"/>
  <c r="A1628" i="1"/>
  <c r="A1628" i="4" s="1"/>
  <c r="C1625" i="7" l="1"/>
  <c r="A1626" i="7" s="1"/>
  <c r="B1625" i="7"/>
  <c r="D1625" i="7" s="1"/>
  <c r="I396" i="9"/>
  <c r="M395" i="9"/>
  <c r="W395" i="9"/>
  <c r="X395" i="9"/>
  <c r="Q395" i="9"/>
  <c r="K395" i="9" s="1"/>
  <c r="AB1629" i="1"/>
  <c r="A1629" i="1"/>
  <c r="A1629" i="4" s="1"/>
  <c r="C1626" i="7" l="1"/>
  <c r="A1627" i="7" s="1"/>
  <c r="B1626" i="7"/>
  <c r="D1626" i="7" s="1"/>
  <c r="I397" i="9"/>
  <c r="Q396" i="9"/>
  <c r="K396" i="9" s="1"/>
  <c r="W396" i="9"/>
  <c r="M396" i="9"/>
  <c r="X396" i="9"/>
  <c r="AB1630" i="1"/>
  <c r="A1630" i="1"/>
  <c r="A1630" i="4" s="1"/>
  <c r="C1627" i="7" l="1"/>
  <c r="A1628" i="7" s="1"/>
  <c r="B1627" i="7"/>
  <c r="D1627" i="7" s="1"/>
  <c r="I398" i="9"/>
  <c r="W397" i="9"/>
  <c r="M397" i="9"/>
  <c r="Q397" i="9"/>
  <c r="K397" i="9" s="1"/>
  <c r="X397" i="9"/>
  <c r="AB1631" i="1"/>
  <c r="A1631" i="1"/>
  <c r="A1631" i="4" s="1"/>
  <c r="C1628" i="7" l="1"/>
  <c r="A1629" i="7" s="1"/>
  <c r="B1628" i="7"/>
  <c r="D1628" i="7" s="1"/>
  <c r="I399" i="9"/>
  <c r="W398" i="9"/>
  <c r="M398" i="9"/>
  <c r="Q398" i="9"/>
  <c r="K398" i="9" s="1"/>
  <c r="X398" i="9"/>
  <c r="AB1632" i="1"/>
  <c r="A1632" i="1"/>
  <c r="A1632" i="4" s="1"/>
  <c r="B1629" i="7" l="1"/>
  <c r="D1629" i="7" s="1"/>
  <c r="C1629" i="7"/>
  <c r="A1630" i="7" s="1"/>
  <c r="AB1634" i="1"/>
  <c r="A1634" i="1"/>
  <c r="A1634" i="4" s="1"/>
  <c r="I400" i="9"/>
  <c r="X399" i="9"/>
  <c r="Q399" i="9"/>
  <c r="K399" i="9" s="1"/>
  <c r="W399" i="9"/>
  <c r="M399" i="9"/>
  <c r="AB1633" i="1"/>
  <c r="A1633" i="1"/>
  <c r="A1633" i="4" s="1"/>
  <c r="C1630" i="7" l="1"/>
  <c r="A1631" i="7" s="1"/>
  <c r="B1630" i="7"/>
  <c r="D1630" i="7" s="1"/>
  <c r="I401" i="9"/>
  <c r="W400" i="9"/>
  <c r="M400" i="9"/>
  <c r="X400" i="9"/>
  <c r="Q400" i="9"/>
  <c r="K400" i="9" s="1"/>
  <c r="B1631" i="7" l="1"/>
  <c r="D1631" i="7" s="1"/>
  <c r="C1631" i="7"/>
  <c r="A1632" i="7" s="1"/>
  <c r="X401" i="9"/>
  <c r="W401" i="9"/>
  <c r="Q401" i="9"/>
  <c r="K401" i="9" s="1"/>
  <c r="M401" i="9"/>
  <c r="AB1635" i="1"/>
  <c r="A1635" i="1"/>
  <c r="A1635" i="4" s="1"/>
  <c r="C1632" i="7" l="1"/>
  <c r="A1633" i="7" s="1"/>
  <c r="B1632" i="7"/>
  <c r="D1632" i="7" s="1"/>
  <c r="I402" i="9"/>
  <c r="AB1636" i="1"/>
  <c r="A1636" i="1"/>
  <c r="A1636" i="4" s="1"/>
  <c r="B1633" i="7" l="1"/>
  <c r="D1633" i="7" s="1"/>
  <c r="C1633" i="7"/>
  <c r="A1634" i="7" s="1"/>
  <c r="M402" i="9"/>
  <c r="Q402" i="9"/>
  <c r="K402" i="9" s="1"/>
  <c r="W402" i="9"/>
  <c r="X402" i="9"/>
  <c r="I403" i="9"/>
  <c r="AB1637" i="1"/>
  <c r="A1637" i="1"/>
  <c r="A1637" i="4" s="1"/>
  <c r="C1634" i="7" l="1"/>
  <c r="A1635" i="7" s="1"/>
  <c r="B1634" i="7"/>
  <c r="D1634" i="7" s="1"/>
  <c r="I404" i="9"/>
  <c r="Q403" i="9"/>
  <c r="K403" i="9" s="1"/>
  <c r="X403" i="9"/>
  <c r="M403" i="9"/>
  <c r="W403" i="9"/>
  <c r="AB1638" i="1"/>
  <c r="A1638" i="1"/>
  <c r="A1638" i="4" s="1"/>
  <c r="C1635" i="7" l="1"/>
  <c r="A1636" i="7" s="1"/>
  <c r="B1635" i="7"/>
  <c r="D1635" i="7" s="1"/>
  <c r="X404" i="9"/>
  <c r="Q404" i="9"/>
  <c r="K404" i="9" s="1"/>
  <c r="M404" i="9"/>
  <c r="W404" i="9"/>
  <c r="I405" i="9"/>
  <c r="AB1639" i="1"/>
  <c r="A1639" i="1"/>
  <c r="A1639" i="4" s="1"/>
  <c r="B1636" i="7" l="1"/>
  <c r="D1636" i="7" s="1"/>
  <c r="C1636" i="7"/>
  <c r="A1637" i="7" s="1"/>
  <c r="X405" i="9"/>
  <c r="Q405" i="9"/>
  <c r="K405" i="9" s="1"/>
  <c r="M405" i="9"/>
  <c r="W405" i="9"/>
  <c r="I406" i="9"/>
  <c r="A1640" i="1"/>
  <c r="A1640" i="4" s="1"/>
  <c r="AB1640" i="1"/>
  <c r="C1637" i="7" l="1"/>
  <c r="A1638" i="7" s="1"/>
  <c r="B1637" i="7"/>
  <c r="D1637" i="7" s="1"/>
  <c r="M406" i="9"/>
  <c r="W406" i="9"/>
  <c r="Q406" i="9"/>
  <c r="K406" i="9" s="1"/>
  <c r="X406" i="9"/>
  <c r="I407" i="9"/>
  <c r="A1641" i="1"/>
  <c r="A1641" i="4" s="1"/>
  <c r="AB1641" i="1"/>
  <c r="B1638" i="7" l="1"/>
  <c r="D1638" i="7" s="1"/>
  <c r="C1638" i="7"/>
  <c r="A1639" i="7" s="1"/>
  <c r="Q407" i="9"/>
  <c r="K407" i="9" s="1"/>
  <c r="W407" i="9"/>
  <c r="M407" i="9"/>
  <c r="X407" i="9"/>
  <c r="I408" i="9"/>
  <c r="AB1642" i="1"/>
  <c r="A1642" i="1"/>
  <c r="A1642" i="4" s="1"/>
  <c r="C1639" i="7" l="1"/>
  <c r="A1640" i="7" s="1"/>
  <c r="B1639" i="7"/>
  <c r="D1639" i="7" s="1"/>
  <c r="M408" i="9"/>
  <c r="Q408" i="9"/>
  <c r="K408" i="9" s="1"/>
  <c r="X408" i="9"/>
  <c r="W408" i="9"/>
  <c r="I409" i="9"/>
  <c r="AB1643" i="1"/>
  <c r="A1643" i="1"/>
  <c r="A1643" i="4" s="1"/>
  <c r="C1640" i="7" l="1"/>
  <c r="A1641" i="7" s="1"/>
  <c r="B1640" i="7"/>
  <c r="D1640" i="7" s="1"/>
  <c r="X409" i="9"/>
  <c r="M409" i="9"/>
  <c r="Q409" i="9"/>
  <c r="K409" i="9" s="1"/>
  <c r="W409" i="9"/>
  <c r="I410" i="9"/>
  <c r="AB1644" i="1"/>
  <c r="A1644" i="1"/>
  <c r="A1644" i="4" s="1"/>
  <c r="C1641" i="7" l="1"/>
  <c r="A1642" i="7" s="1"/>
  <c r="B1641" i="7"/>
  <c r="D1641" i="7" s="1"/>
  <c r="W410" i="9"/>
  <c r="X410" i="9"/>
  <c r="M410" i="9"/>
  <c r="Q410" i="9"/>
  <c r="K410" i="9" s="1"/>
  <c r="I411" i="9"/>
  <c r="AB1645" i="1"/>
  <c r="A1645" i="1"/>
  <c r="A1645" i="4" s="1"/>
  <c r="C1642" i="7" l="1"/>
  <c r="A1643" i="7" s="1"/>
  <c r="B1642" i="7"/>
  <c r="D1642" i="7" s="1"/>
  <c r="X411" i="9"/>
  <c r="M411" i="9"/>
  <c r="Q411" i="9"/>
  <c r="K411" i="9" s="1"/>
  <c r="W411" i="9"/>
  <c r="I412" i="9"/>
  <c r="A1646" i="1"/>
  <c r="A1646" i="4" s="1"/>
  <c r="AB1646" i="1"/>
  <c r="C1643" i="7" l="1"/>
  <c r="A1644" i="7" s="1"/>
  <c r="B1643" i="7"/>
  <c r="D1643" i="7" s="1"/>
  <c r="I413" i="9"/>
  <c r="M412" i="9"/>
  <c r="W412" i="9"/>
  <c r="X412" i="9"/>
  <c r="Q412" i="9"/>
  <c r="K412" i="9" s="1"/>
  <c r="AB1647" i="1"/>
  <c r="A1647" i="1"/>
  <c r="A1647" i="4" s="1"/>
  <c r="B1644" i="7" l="1"/>
  <c r="D1644" i="7" s="1"/>
  <c r="C1644" i="7"/>
  <c r="A1645" i="7" s="1"/>
  <c r="I414" i="9"/>
  <c r="Q413" i="9"/>
  <c r="K413" i="9" s="1"/>
  <c r="M413" i="9"/>
  <c r="X413" i="9"/>
  <c r="W413" i="9"/>
  <c r="AB1648" i="1"/>
  <c r="A1648" i="1"/>
  <c r="A1648" i="4" s="1"/>
  <c r="B1645" i="7" l="1"/>
  <c r="D1645" i="7" s="1"/>
  <c r="C1645" i="7"/>
  <c r="A1646" i="7" s="1"/>
  <c r="M414" i="9"/>
  <c r="W414" i="9"/>
  <c r="X414" i="9"/>
  <c r="Q414" i="9"/>
  <c r="K414" i="9" s="1"/>
  <c r="I415" i="9"/>
  <c r="A1649" i="1"/>
  <c r="A1649" i="4" s="1"/>
  <c r="AB1649" i="1"/>
  <c r="C1646" i="7" l="1"/>
  <c r="A1647" i="7" s="1"/>
  <c r="B1646" i="7"/>
  <c r="D1646" i="7" s="1"/>
  <c r="M415" i="9"/>
  <c r="Q415" i="9"/>
  <c r="K415" i="9" s="1"/>
  <c r="W415" i="9"/>
  <c r="X415" i="9"/>
  <c r="I416" i="9"/>
  <c r="AB1650" i="1"/>
  <c r="A1650" i="1"/>
  <c r="A1650" i="4" s="1"/>
  <c r="C1647" i="7" l="1"/>
  <c r="A1648" i="7" s="1"/>
  <c r="B1647" i="7"/>
  <c r="D1647" i="7" s="1"/>
  <c r="W416" i="9"/>
  <c r="Q416" i="9"/>
  <c r="K416" i="9" s="1"/>
  <c r="X416" i="9"/>
  <c r="M416" i="9"/>
  <c r="I417" i="9"/>
  <c r="AB1651" i="1"/>
  <c r="A1651" i="1"/>
  <c r="A1651" i="4" s="1"/>
  <c r="C1648" i="7" l="1"/>
  <c r="A1649" i="7" s="1"/>
  <c r="B1648" i="7"/>
  <c r="D1648" i="7" s="1"/>
  <c r="M417" i="9"/>
  <c r="X417" i="9"/>
  <c r="Q417" i="9"/>
  <c r="K417" i="9" s="1"/>
  <c r="W417" i="9"/>
  <c r="I418" i="9"/>
  <c r="AB1652" i="1"/>
  <c r="A1652" i="1"/>
  <c r="A1652" i="4" s="1"/>
  <c r="C1649" i="7" l="1"/>
  <c r="A1650" i="7" s="1"/>
  <c r="B1649" i="7"/>
  <c r="D1649" i="7" s="1"/>
  <c r="X418" i="9"/>
  <c r="W418" i="9"/>
  <c r="Q418" i="9"/>
  <c r="K418" i="9" s="1"/>
  <c r="M418" i="9"/>
  <c r="I419" i="9"/>
  <c r="A1653" i="1"/>
  <c r="A1653" i="4" s="1"/>
  <c r="AB1653" i="1"/>
  <c r="C1650" i="7" l="1"/>
  <c r="A1651" i="7" s="1"/>
  <c r="B1650" i="7"/>
  <c r="D1650" i="7" s="1"/>
  <c r="W419" i="9"/>
  <c r="M419" i="9"/>
  <c r="Q419" i="9"/>
  <c r="K419" i="9" s="1"/>
  <c r="X419" i="9"/>
  <c r="I420" i="9"/>
  <c r="AB1654" i="1"/>
  <c r="A1654" i="1"/>
  <c r="A1654" i="4" s="1"/>
  <c r="C1651" i="7" l="1"/>
  <c r="A1652" i="7" s="1"/>
  <c r="B1651" i="7"/>
  <c r="D1651" i="7" s="1"/>
  <c r="M420" i="9"/>
  <c r="W420" i="9"/>
  <c r="Q420" i="9"/>
  <c r="K420" i="9" s="1"/>
  <c r="X420" i="9"/>
  <c r="I421" i="9"/>
  <c r="AB1655" i="1"/>
  <c r="A1655" i="1"/>
  <c r="A1655" i="4" s="1"/>
  <c r="C1652" i="7" l="1"/>
  <c r="A1653" i="7" s="1"/>
  <c r="B1652" i="7"/>
  <c r="D1652" i="7" s="1"/>
  <c r="I422" i="9"/>
  <c r="X421" i="9"/>
  <c r="Q421" i="9"/>
  <c r="K421" i="9" s="1"/>
  <c r="M421" i="9"/>
  <c r="W421" i="9"/>
  <c r="AB1656" i="1"/>
  <c r="A1656" i="1"/>
  <c r="A1656" i="4" s="1"/>
  <c r="C1653" i="7" l="1"/>
  <c r="A1654" i="7" s="1"/>
  <c r="B1653" i="7"/>
  <c r="D1653" i="7" s="1"/>
  <c r="I423" i="9"/>
  <c r="X422" i="9"/>
  <c r="M422" i="9"/>
  <c r="W422" i="9"/>
  <c r="Q422" i="9"/>
  <c r="K422" i="9" s="1"/>
  <c r="A1657" i="1"/>
  <c r="A1657" i="4" s="1"/>
  <c r="AB1657" i="1"/>
  <c r="B1654" i="7" l="1"/>
  <c r="D1654" i="7" s="1"/>
  <c r="C1654" i="7"/>
  <c r="A1655" i="7" s="1"/>
  <c r="M423" i="9"/>
  <c r="W423" i="9"/>
  <c r="Q423" i="9"/>
  <c r="K423" i="9" s="1"/>
  <c r="X423" i="9"/>
  <c r="I424" i="9"/>
  <c r="AB1658" i="1"/>
  <c r="A1658" i="1"/>
  <c r="A1658" i="4" s="1"/>
  <c r="C1655" i="7" l="1"/>
  <c r="A1656" i="7" s="1"/>
  <c r="B1655" i="7"/>
  <c r="D1655" i="7" s="1"/>
  <c r="W424" i="9"/>
  <c r="X424" i="9"/>
  <c r="Q424" i="9"/>
  <c r="K424" i="9" s="1"/>
  <c r="M424" i="9"/>
  <c r="I425" i="9"/>
  <c r="AB1659" i="1"/>
  <c r="A1659" i="1"/>
  <c r="A1659" i="4" s="1"/>
  <c r="B1656" i="7" l="1"/>
  <c r="D1656" i="7" s="1"/>
  <c r="C1656" i="7"/>
  <c r="A1657" i="7" s="1"/>
  <c r="W425" i="9"/>
  <c r="X425" i="9"/>
  <c r="M425" i="9"/>
  <c r="Q425" i="9"/>
  <c r="K425" i="9" s="1"/>
  <c r="I426" i="9"/>
  <c r="AB1660" i="1"/>
  <c r="A1660" i="1"/>
  <c r="A1660" i="4" s="1"/>
  <c r="C1657" i="7" l="1"/>
  <c r="A1658" i="7" s="1"/>
  <c r="B1657" i="7"/>
  <c r="D1657" i="7" s="1"/>
  <c r="W426" i="9"/>
  <c r="Q426" i="9"/>
  <c r="K426" i="9" s="1"/>
  <c r="M426" i="9"/>
  <c r="X426" i="9"/>
  <c r="I427" i="9"/>
  <c r="AB1661" i="1"/>
  <c r="A1661" i="1"/>
  <c r="A1661" i="4" s="1"/>
  <c r="C1658" i="7" l="1"/>
  <c r="A1659" i="7" s="1"/>
  <c r="B1658" i="7"/>
  <c r="D1658" i="7" s="1"/>
  <c r="M427" i="9"/>
  <c r="W427" i="9"/>
  <c r="X427" i="9"/>
  <c r="Q427" i="9"/>
  <c r="K427" i="9" s="1"/>
  <c r="I428" i="9"/>
  <c r="A1662" i="1"/>
  <c r="A1662" i="4" s="1"/>
  <c r="AB1662" i="1"/>
  <c r="C1659" i="7" l="1"/>
  <c r="A1660" i="7" s="1"/>
  <c r="B1659" i="7"/>
  <c r="D1659" i="7" s="1"/>
  <c r="Q428" i="9"/>
  <c r="K428" i="9" s="1"/>
  <c r="X428" i="9"/>
  <c r="M428" i="9"/>
  <c r="W428" i="9"/>
  <c r="A1663" i="1"/>
  <c r="A1663" i="4" s="1"/>
  <c r="AB1663" i="1"/>
  <c r="C1660" i="7" l="1"/>
  <c r="A1661" i="7" s="1"/>
  <c r="B1660" i="7"/>
  <c r="D1660" i="7" s="1"/>
  <c r="I429" i="9"/>
  <c r="AB1664" i="1"/>
  <c r="A1664" i="1"/>
  <c r="A1664" i="4" s="1"/>
  <c r="C1661" i="7" l="1"/>
  <c r="A1662" i="7" s="1"/>
  <c r="B1661" i="7"/>
  <c r="D1661" i="7" s="1"/>
  <c r="Q429" i="9"/>
  <c r="K429" i="9" s="1"/>
  <c r="X429" i="9"/>
  <c r="M429" i="9"/>
  <c r="W429" i="9"/>
  <c r="I430" i="9"/>
  <c r="AB1665" i="1"/>
  <c r="A1665" i="1"/>
  <c r="A1665" i="4" s="1"/>
  <c r="C1662" i="7" l="1"/>
  <c r="A1663" i="7" s="1"/>
  <c r="B1662" i="7"/>
  <c r="D1662" i="7" s="1"/>
  <c r="W430" i="9"/>
  <c r="M430" i="9"/>
  <c r="Q430" i="9"/>
  <c r="K430" i="9" s="1"/>
  <c r="X430" i="9"/>
  <c r="I431" i="9"/>
  <c r="AB1666" i="1"/>
  <c r="A1666" i="1"/>
  <c r="A1666" i="4" s="1"/>
  <c r="C1663" i="7" l="1"/>
  <c r="A1664" i="7" s="1"/>
  <c r="B1663" i="7"/>
  <c r="D1663" i="7" s="1"/>
  <c r="Q431" i="9"/>
  <c r="K431" i="9" s="1"/>
  <c r="M431" i="9"/>
  <c r="X431" i="9"/>
  <c r="W431" i="9"/>
  <c r="I432" i="9"/>
  <c r="AB1667" i="1"/>
  <c r="A1667" i="1"/>
  <c r="A1667" i="4" s="1"/>
  <c r="C1664" i="7" l="1"/>
  <c r="A1665" i="7" s="1"/>
  <c r="B1664" i="7"/>
  <c r="D1664" i="7" s="1"/>
  <c r="W432" i="9"/>
  <c r="X432" i="9"/>
  <c r="M432" i="9"/>
  <c r="Q432" i="9"/>
  <c r="K432" i="9" s="1"/>
  <c r="I433" i="9"/>
  <c r="A1668" i="1"/>
  <c r="A1668" i="4" s="1"/>
  <c r="AB1668" i="1"/>
  <c r="C1665" i="7" l="1"/>
  <c r="A1666" i="7" s="1"/>
  <c r="B1665" i="7"/>
  <c r="D1665" i="7" s="1"/>
  <c r="W433" i="9"/>
  <c r="M433" i="9"/>
  <c r="Q433" i="9"/>
  <c r="K433" i="9" s="1"/>
  <c r="X433" i="9"/>
  <c r="AB1669" i="1"/>
  <c r="A1669" i="1"/>
  <c r="A1669" i="4" s="1"/>
  <c r="C1666" i="7" l="1"/>
  <c r="A1667" i="7" s="1"/>
  <c r="B1666" i="7"/>
  <c r="D1666" i="7" s="1"/>
  <c r="I434" i="9"/>
  <c r="AB1670" i="1"/>
  <c r="A1670" i="1"/>
  <c r="A1670" i="4" s="1"/>
  <c r="C1667" i="7" l="1"/>
  <c r="A1668" i="7" s="1"/>
  <c r="B1667" i="7"/>
  <c r="D1667" i="7" s="1"/>
  <c r="I435" i="9"/>
  <c r="M434" i="9"/>
  <c r="Q434" i="9"/>
  <c r="K434" i="9" s="1"/>
  <c r="W434" i="9"/>
  <c r="X434" i="9"/>
  <c r="AB1671" i="1"/>
  <c r="A1671" i="1"/>
  <c r="A1671" i="4" s="1"/>
  <c r="C1668" i="7" l="1"/>
  <c r="A1669" i="7" s="1"/>
  <c r="B1668" i="7"/>
  <c r="D1668" i="7" s="1"/>
  <c r="Q435" i="9"/>
  <c r="K435" i="9" s="1"/>
  <c r="X435" i="9"/>
  <c r="W435" i="9"/>
  <c r="M435" i="9"/>
  <c r="I436" i="9"/>
  <c r="AB1672" i="1"/>
  <c r="A1672" i="1"/>
  <c r="A1672" i="4" s="1"/>
  <c r="B1669" i="7" l="1"/>
  <c r="D1669" i="7" s="1"/>
  <c r="C1669" i="7"/>
  <c r="A1670" i="7" s="1"/>
  <c r="I437" i="9"/>
  <c r="M436" i="9"/>
  <c r="W436" i="9"/>
  <c r="X436" i="9"/>
  <c r="Q436" i="9"/>
  <c r="K436" i="9" s="1"/>
  <c r="AB1673" i="1"/>
  <c r="A1673" i="1"/>
  <c r="A1673" i="4" s="1"/>
  <c r="C1670" i="7" l="1"/>
  <c r="A1671" i="7" s="1"/>
  <c r="B1670" i="7"/>
  <c r="D1670" i="7" s="1"/>
  <c r="I438" i="9"/>
  <c r="M437" i="9"/>
  <c r="X437" i="9"/>
  <c r="W437" i="9"/>
  <c r="Q437" i="9"/>
  <c r="K437" i="9" s="1"/>
  <c r="AB1674" i="1"/>
  <c r="A1674" i="1"/>
  <c r="A1674" i="4" s="1"/>
  <c r="B1671" i="7" l="1"/>
  <c r="D1671" i="7" s="1"/>
  <c r="C1671" i="7"/>
  <c r="A1672" i="7" s="1"/>
  <c r="I439" i="9"/>
  <c r="W438" i="9"/>
  <c r="Q438" i="9"/>
  <c r="K438" i="9" s="1"/>
  <c r="M438" i="9"/>
  <c r="X438" i="9"/>
  <c r="AB1675" i="1"/>
  <c r="A1675" i="1"/>
  <c r="A1675" i="4" s="1"/>
  <c r="C1672" i="7" l="1"/>
  <c r="A1673" i="7" s="1"/>
  <c r="B1672" i="7"/>
  <c r="D1672" i="7" s="1"/>
  <c r="I440" i="9"/>
  <c r="M439" i="9"/>
  <c r="X439" i="9"/>
  <c r="W439" i="9"/>
  <c r="Q439" i="9"/>
  <c r="K439" i="9" s="1"/>
  <c r="A1676" i="1"/>
  <c r="A1676" i="4" s="1"/>
  <c r="AB1676" i="1"/>
  <c r="C1673" i="7" l="1"/>
  <c r="A1674" i="7" s="1"/>
  <c r="B1673" i="7"/>
  <c r="D1673" i="7" s="1"/>
  <c r="X440" i="9"/>
  <c r="M440" i="9"/>
  <c r="Q440" i="9"/>
  <c r="K440" i="9" s="1"/>
  <c r="W440" i="9"/>
  <c r="I441" i="9"/>
  <c r="AB1677" i="1"/>
  <c r="A1677" i="1"/>
  <c r="A1677" i="4" s="1"/>
  <c r="C1674" i="7" l="1"/>
  <c r="A1675" i="7" s="1"/>
  <c r="B1674" i="7"/>
  <c r="D1674" i="7" s="1"/>
  <c r="W441" i="9"/>
  <c r="X441" i="9"/>
  <c r="Q441" i="9"/>
  <c r="K441" i="9" s="1"/>
  <c r="M441" i="9"/>
  <c r="I442" i="9"/>
  <c r="AB1678" i="1"/>
  <c r="A1678" i="1"/>
  <c r="A1678" i="4" s="1"/>
  <c r="C1675" i="7" l="1"/>
  <c r="A1676" i="7" s="1"/>
  <c r="B1675" i="7"/>
  <c r="D1675" i="7" s="1"/>
  <c r="W442" i="9"/>
  <c r="Q442" i="9"/>
  <c r="K442" i="9" s="1"/>
  <c r="M442" i="9"/>
  <c r="X442" i="9"/>
  <c r="I443" i="9"/>
  <c r="AB1679" i="1"/>
  <c r="A1679" i="1"/>
  <c r="A1679" i="4" s="1"/>
  <c r="C1676" i="7" l="1"/>
  <c r="A1677" i="7" s="1"/>
  <c r="B1676" i="7"/>
  <c r="D1676" i="7" s="1"/>
  <c r="X443" i="9"/>
  <c r="Q443" i="9"/>
  <c r="K443" i="9" s="1"/>
  <c r="M443" i="9"/>
  <c r="W443" i="9"/>
  <c r="I444" i="9"/>
  <c r="AB1680" i="1"/>
  <c r="A1680" i="1"/>
  <c r="A1680" i="4" s="1"/>
  <c r="C1677" i="7" l="1"/>
  <c r="A1678" i="7" s="1"/>
  <c r="B1677" i="7"/>
  <c r="D1677" i="7" s="1"/>
  <c r="W444" i="9"/>
  <c r="Q444" i="9"/>
  <c r="K444" i="9" s="1"/>
  <c r="X444" i="9"/>
  <c r="M444" i="9"/>
  <c r="I445" i="9"/>
  <c r="AB1681" i="1"/>
  <c r="A1681" i="1"/>
  <c r="A1681" i="4" s="1"/>
  <c r="C1678" i="7" l="1"/>
  <c r="A1679" i="7" s="1"/>
  <c r="B1678" i="7"/>
  <c r="D1678" i="7" s="1"/>
  <c r="W445" i="9"/>
  <c r="M445" i="9"/>
  <c r="X445" i="9"/>
  <c r="Q445" i="9"/>
  <c r="K445" i="9" s="1"/>
  <c r="I446" i="9"/>
  <c r="AB1682" i="1"/>
  <c r="A1682" i="1"/>
  <c r="A1682" i="4" s="1"/>
  <c r="B1679" i="7" l="1"/>
  <c r="D1679" i="7" s="1"/>
  <c r="C1679" i="7"/>
  <c r="A1680" i="7" s="1"/>
  <c r="M446" i="9"/>
  <c r="Q446" i="9"/>
  <c r="K446" i="9" s="1"/>
  <c r="X446" i="9"/>
  <c r="W446" i="9"/>
  <c r="I447" i="9"/>
  <c r="AB1683" i="1"/>
  <c r="A1683" i="1"/>
  <c r="A1683" i="4" s="1"/>
  <c r="C1680" i="7" l="1"/>
  <c r="A1681" i="7" s="1"/>
  <c r="B1680" i="7"/>
  <c r="D1680" i="7" s="1"/>
  <c r="Q447" i="9"/>
  <c r="K447" i="9" s="1"/>
  <c r="M447" i="9"/>
  <c r="X447" i="9"/>
  <c r="W447" i="9"/>
  <c r="I448" i="9"/>
  <c r="AB1684" i="1"/>
  <c r="A1684" i="1"/>
  <c r="A1684" i="4" s="1"/>
  <c r="C1681" i="7" l="1"/>
  <c r="A1682" i="7" s="1"/>
  <c r="B1681" i="7"/>
  <c r="D1681" i="7" s="1"/>
  <c r="I449" i="9"/>
  <c r="Q448" i="9"/>
  <c r="K448" i="9" s="1"/>
  <c r="X448" i="9"/>
  <c r="M448" i="9"/>
  <c r="W448" i="9"/>
  <c r="AB1685" i="1"/>
  <c r="A1685" i="1"/>
  <c r="A1685" i="4" s="1"/>
  <c r="C1682" i="7" l="1"/>
  <c r="A1683" i="7" s="1"/>
  <c r="B1682" i="7"/>
  <c r="D1682" i="7" s="1"/>
  <c r="I450" i="9"/>
  <c r="W449" i="9"/>
  <c r="M449" i="9"/>
  <c r="X449" i="9"/>
  <c r="Q449" i="9"/>
  <c r="K449" i="9" s="1"/>
  <c r="AB1686" i="1"/>
  <c r="A1686" i="1"/>
  <c r="A1686" i="4" s="1"/>
  <c r="B1683" i="7" l="1"/>
  <c r="D1683" i="7" s="1"/>
  <c r="C1683" i="7"/>
  <c r="A1684" i="7" s="1"/>
  <c r="I451" i="9"/>
  <c r="M450" i="9"/>
  <c r="W450" i="9"/>
  <c r="X450" i="9"/>
  <c r="Q450" i="9"/>
  <c r="K450" i="9" s="1"/>
  <c r="AB1687" i="1"/>
  <c r="A1687" i="1"/>
  <c r="A1687" i="4" s="1"/>
  <c r="C1684" i="7" l="1"/>
  <c r="A1685" i="7" s="1"/>
  <c r="B1684" i="7"/>
  <c r="D1684" i="7" s="1"/>
  <c r="I452" i="9"/>
  <c r="X451" i="9"/>
  <c r="M451" i="9"/>
  <c r="Q451" i="9"/>
  <c r="K451" i="9" s="1"/>
  <c r="W451" i="9"/>
  <c r="A1688" i="1"/>
  <c r="A1688" i="4" s="1"/>
  <c r="AB1688" i="1"/>
  <c r="C1685" i="7" l="1"/>
  <c r="A1686" i="7" s="1"/>
  <c r="B1685" i="7"/>
  <c r="D1685" i="7" s="1"/>
  <c r="W452" i="9"/>
  <c r="X452" i="9"/>
  <c r="Q452" i="9"/>
  <c r="K452" i="9" s="1"/>
  <c r="M452" i="9"/>
  <c r="I453" i="9"/>
  <c r="A1689" i="1"/>
  <c r="A1689" i="4" s="1"/>
  <c r="AB1689" i="1"/>
  <c r="C1686" i="7" l="1"/>
  <c r="A1687" i="7" s="1"/>
  <c r="B1686" i="7"/>
  <c r="D1686" i="7" s="1"/>
  <c r="W453" i="9"/>
  <c r="X453" i="9"/>
  <c r="Q453" i="9"/>
  <c r="K453" i="9" s="1"/>
  <c r="M453" i="9"/>
  <c r="I454" i="9"/>
  <c r="A1690" i="1"/>
  <c r="A1690" i="4" s="1"/>
  <c r="AB1690" i="1"/>
  <c r="B1687" i="7" l="1"/>
  <c r="D1687" i="7" s="1"/>
  <c r="C1687" i="7"/>
  <c r="A1688" i="7" s="1"/>
  <c r="Q454" i="9"/>
  <c r="K454" i="9" s="1"/>
  <c r="X454" i="9"/>
  <c r="W454" i="9"/>
  <c r="M454" i="9"/>
  <c r="AB1691" i="1"/>
  <c r="A1691" i="1"/>
  <c r="A1691" i="4" s="1"/>
  <c r="C1688" i="7" l="1"/>
  <c r="A1689" i="7" s="1"/>
  <c r="B1688" i="7"/>
  <c r="D1688" i="7" s="1"/>
  <c r="I455" i="9"/>
  <c r="AB1692" i="1"/>
  <c r="A1692" i="1"/>
  <c r="A1692" i="4" s="1"/>
  <c r="C1689" i="7" l="1"/>
  <c r="A1690" i="7" s="1"/>
  <c r="B1689" i="7"/>
  <c r="D1689" i="7" s="1"/>
  <c r="I456" i="9"/>
  <c r="Q455" i="9"/>
  <c r="K455" i="9" s="1"/>
  <c r="W455" i="9"/>
  <c r="X455" i="9"/>
  <c r="M455" i="9"/>
  <c r="A1693" i="1"/>
  <c r="A1693" i="4" s="1"/>
  <c r="AB1693" i="1"/>
  <c r="C1690" i="7" l="1"/>
  <c r="A1691" i="7" s="1"/>
  <c r="B1690" i="7"/>
  <c r="D1690" i="7" s="1"/>
  <c r="M456" i="9"/>
  <c r="W456" i="9"/>
  <c r="Q456" i="9"/>
  <c r="K456" i="9" s="1"/>
  <c r="X456" i="9"/>
  <c r="A1694" i="1"/>
  <c r="A1694" i="4" s="1"/>
  <c r="AB1694" i="1"/>
  <c r="B1691" i="7" l="1"/>
  <c r="D1691" i="7" s="1"/>
  <c r="C1691" i="7"/>
  <c r="A1692" i="7" s="1"/>
  <c r="A1695" i="1"/>
  <c r="A1695" i="4" s="1"/>
  <c r="AB1695" i="1"/>
  <c r="B1692" i="7" l="1"/>
  <c r="D1692" i="7" s="1"/>
  <c r="C1692" i="7"/>
  <c r="A1693" i="7" s="1"/>
  <c r="A1696" i="1"/>
  <c r="A1696" i="4" s="1"/>
  <c r="AB1696" i="1"/>
  <c r="C1693" i="7" l="1"/>
  <c r="A1694" i="7" s="1"/>
  <c r="B1693" i="7"/>
  <c r="D1693" i="7" s="1"/>
  <c r="A1697" i="1"/>
  <c r="A1697" i="4" s="1"/>
  <c r="AB1697" i="1"/>
  <c r="C1694" i="7" l="1"/>
  <c r="A1695" i="7" s="1"/>
  <c r="B1694" i="7"/>
  <c r="D1694" i="7" s="1"/>
  <c r="A1698" i="1"/>
  <c r="A1698" i="4" s="1"/>
  <c r="AB1698" i="1"/>
  <c r="C1695" i="7" l="1"/>
  <c r="A1696" i="7" s="1"/>
  <c r="B1695" i="7"/>
  <c r="D1695" i="7" s="1"/>
  <c r="AB1699" i="1"/>
  <c r="A1699" i="1"/>
  <c r="A1699" i="4" s="1"/>
  <c r="C1696" i="7" l="1"/>
  <c r="A1697" i="7" s="1"/>
  <c r="B1696" i="7"/>
  <c r="D1696" i="7" s="1"/>
  <c r="I457" i="9"/>
  <c r="AB1700" i="1"/>
  <c r="A1700" i="1"/>
  <c r="A1700" i="4" s="1"/>
  <c r="C1697" i="7" l="1"/>
  <c r="A1698" i="7" s="1"/>
  <c r="B1697" i="7"/>
  <c r="D1697" i="7" s="1"/>
  <c r="I458" i="9"/>
  <c r="W457" i="9"/>
  <c r="Q457" i="9"/>
  <c r="K457" i="9" s="1"/>
  <c r="M457" i="9"/>
  <c r="X457" i="9"/>
  <c r="AB1701" i="1"/>
  <c r="A1701" i="1"/>
  <c r="A1701" i="4" s="1"/>
  <c r="C1698" i="7" l="1"/>
  <c r="A1699" i="7" s="1"/>
  <c r="B1698" i="7"/>
  <c r="D1698" i="7" s="1"/>
  <c r="I459" i="9"/>
  <c r="W458" i="9"/>
  <c r="Q458" i="9"/>
  <c r="K458" i="9" s="1"/>
  <c r="M458" i="9"/>
  <c r="X458" i="9"/>
  <c r="AB1702" i="1"/>
  <c r="A1702" i="1"/>
  <c r="A1702" i="4" s="1"/>
  <c r="C1699" i="7" l="1"/>
  <c r="A1700" i="7" s="1"/>
  <c r="B1699" i="7"/>
  <c r="D1699" i="7" s="1"/>
  <c r="I460" i="9"/>
  <c r="M459" i="9"/>
  <c r="W459" i="9"/>
  <c r="X459" i="9"/>
  <c r="Q459" i="9"/>
  <c r="K459" i="9" s="1"/>
  <c r="AB1703" i="1"/>
  <c r="A1703" i="1"/>
  <c r="A1703" i="4" s="1"/>
  <c r="C1700" i="7" l="1"/>
  <c r="A1701" i="7" s="1"/>
  <c r="B1700" i="7"/>
  <c r="D1700" i="7" s="1"/>
  <c r="I461" i="9"/>
  <c r="X460" i="9"/>
  <c r="Q460" i="9"/>
  <c r="K460" i="9" s="1"/>
  <c r="M460" i="9"/>
  <c r="W460" i="9"/>
  <c r="AB1704" i="1"/>
  <c r="A1704" i="1"/>
  <c r="A1704" i="4" s="1"/>
  <c r="C1701" i="7" l="1"/>
  <c r="A1702" i="7" s="1"/>
  <c r="B1701" i="7"/>
  <c r="D1701" i="7" s="1"/>
  <c r="I462" i="9"/>
  <c r="X461" i="9"/>
  <c r="M461" i="9"/>
  <c r="W461" i="9"/>
  <c r="Q461" i="9"/>
  <c r="K461" i="9" s="1"/>
  <c r="AB1705" i="1"/>
  <c r="A1705" i="1"/>
  <c r="A1705" i="4" s="1"/>
  <c r="C1702" i="7" l="1"/>
  <c r="A1703" i="7" s="1"/>
  <c r="B1702" i="7"/>
  <c r="D1702" i="7" s="1"/>
  <c r="I463" i="9"/>
  <c r="X462" i="9"/>
  <c r="M462" i="9"/>
  <c r="Q462" i="9"/>
  <c r="K462" i="9" s="1"/>
  <c r="W462" i="9"/>
  <c r="AB1706" i="1"/>
  <c r="A1706" i="1"/>
  <c r="A1706" i="4" s="1"/>
  <c r="C1703" i="7" l="1"/>
  <c r="A1704" i="7" s="1"/>
  <c r="B1703" i="7"/>
  <c r="D1703" i="7" s="1"/>
  <c r="I464" i="9"/>
  <c r="M463" i="9"/>
  <c r="X463" i="9"/>
  <c r="Q463" i="9"/>
  <c r="K463" i="9" s="1"/>
  <c r="W463" i="9"/>
  <c r="AB1707" i="1"/>
  <c r="A1707" i="1"/>
  <c r="A1707" i="4" s="1"/>
  <c r="C1704" i="7" l="1"/>
  <c r="A1705" i="7" s="1"/>
  <c r="B1704" i="7"/>
  <c r="D1704" i="7" s="1"/>
  <c r="I465" i="9"/>
  <c r="Q464" i="9"/>
  <c r="K464" i="9" s="1"/>
  <c r="X464" i="9"/>
  <c r="W464" i="9"/>
  <c r="M464" i="9"/>
  <c r="AB1708" i="1"/>
  <c r="A1708" i="1"/>
  <c r="A1708" i="4" s="1"/>
  <c r="B1705" i="7" l="1"/>
  <c r="D1705" i="7" s="1"/>
  <c r="C1705" i="7"/>
  <c r="A1706" i="7" s="1"/>
  <c r="I466" i="9"/>
  <c r="Q465" i="9"/>
  <c r="K465" i="9" s="1"/>
  <c r="M465" i="9"/>
  <c r="X465" i="9"/>
  <c r="W465" i="9"/>
  <c r="A1709" i="1"/>
  <c r="A1709" i="4" s="1"/>
  <c r="AB1709" i="1"/>
  <c r="C1706" i="7" l="1"/>
  <c r="A1707" i="7" s="1"/>
  <c r="B1706" i="7"/>
  <c r="D1706" i="7" s="1"/>
  <c r="Q466" i="9"/>
  <c r="K466" i="9" s="1"/>
  <c r="M466" i="9"/>
  <c r="X466" i="9"/>
  <c r="W466" i="9"/>
  <c r="I467" i="9"/>
  <c r="A1710" i="1"/>
  <c r="A1710" i="4" s="1"/>
  <c r="AB1710" i="1"/>
  <c r="C1707" i="7" l="1"/>
  <c r="A1708" i="7" s="1"/>
  <c r="B1707" i="7"/>
  <c r="D1707" i="7" s="1"/>
  <c r="X467" i="9"/>
  <c r="W467" i="9"/>
  <c r="M467" i="9"/>
  <c r="Q467" i="9"/>
  <c r="K467" i="9" s="1"/>
  <c r="I468" i="9"/>
  <c r="AB1711" i="1"/>
  <c r="A1711" i="1"/>
  <c r="A1711" i="4" s="1"/>
  <c r="C1708" i="7" l="1"/>
  <c r="A1709" i="7" s="1"/>
  <c r="B1708" i="7"/>
  <c r="D1708" i="7" s="1"/>
  <c r="Q468" i="9"/>
  <c r="K468" i="9" s="1"/>
  <c r="W468" i="9"/>
  <c r="M468" i="9"/>
  <c r="X468" i="9"/>
  <c r="I469" i="9"/>
  <c r="AB1712" i="1"/>
  <c r="A1712" i="1"/>
  <c r="A1712" i="4" s="1"/>
  <c r="C1709" i="7" l="1"/>
  <c r="A1710" i="7" s="1"/>
  <c r="B1709" i="7"/>
  <c r="D1709" i="7" s="1"/>
  <c r="W469" i="9"/>
  <c r="M469" i="9"/>
  <c r="Q469" i="9"/>
  <c r="K469" i="9" s="1"/>
  <c r="X469" i="9"/>
  <c r="I470" i="9"/>
  <c r="AB1713" i="1"/>
  <c r="A1713" i="1"/>
  <c r="A1713" i="4" s="1"/>
  <c r="E1715" i="1"/>
  <c r="C1710" i="7" l="1"/>
  <c r="A1711" i="7" s="1"/>
  <c r="B1710" i="7"/>
  <c r="D1710" i="7" s="1"/>
  <c r="F1715" i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C1711" i="7" l="1"/>
  <c r="A1712" i="7" s="1"/>
  <c r="B1711" i="7"/>
  <c r="D1711" i="7" s="1"/>
  <c r="S1715" i="1"/>
  <c r="AC1715" i="1"/>
  <c r="T1715" i="1"/>
  <c r="X471" i="9"/>
  <c r="W471" i="9"/>
  <c r="M471" i="9"/>
  <c r="Q471" i="9"/>
  <c r="K471" i="9" s="1"/>
  <c r="I472" i="9"/>
  <c r="C1712" i="7" l="1"/>
  <c r="A1713" i="7" s="1"/>
  <c r="B1712" i="7"/>
  <c r="D1712" i="7" s="1"/>
  <c r="X472" i="9"/>
  <c r="M472" i="9"/>
  <c r="W472" i="9"/>
  <c r="Q472" i="9"/>
  <c r="K472" i="9" s="1"/>
  <c r="I473" i="9"/>
  <c r="AB1716" i="1"/>
  <c r="A1716" i="1"/>
  <c r="A1716" i="4" s="1"/>
  <c r="C1713" i="7" l="1"/>
  <c r="A1714" i="7" s="1"/>
  <c r="B1713" i="7"/>
  <c r="D1713" i="7" s="1"/>
  <c r="I474" i="9"/>
  <c r="M473" i="9"/>
  <c r="X473" i="9"/>
  <c r="Q473" i="9"/>
  <c r="K473" i="9" s="1"/>
  <c r="W473" i="9"/>
  <c r="AB1717" i="1"/>
  <c r="A1717" i="1"/>
  <c r="A1717" i="4" s="1"/>
  <c r="B1714" i="7" l="1"/>
  <c r="D1714" i="7" s="1"/>
  <c r="C1714" i="7"/>
  <c r="A1715" i="7" s="1"/>
  <c r="I475" i="9"/>
  <c r="W474" i="9"/>
  <c r="M474" i="9"/>
  <c r="X474" i="9"/>
  <c r="Q474" i="9"/>
  <c r="K474" i="9" s="1"/>
  <c r="AB1718" i="1"/>
  <c r="A1718" i="1"/>
  <c r="A1718" i="4" s="1"/>
  <c r="B1715" i="7" l="1"/>
  <c r="D1715" i="7" s="1"/>
  <c r="C1715" i="7"/>
  <c r="A1716" i="7" s="1"/>
  <c r="I476" i="9"/>
  <c r="X475" i="9"/>
  <c r="M475" i="9"/>
  <c r="Q475" i="9"/>
  <c r="K475" i="9" s="1"/>
  <c r="W475" i="9"/>
  <c r="AB1719" i="1"/>
  <c r="A1719" i="1"/>
  <c r="A1719" i="4" s="1"/>
  <c r="C1716" i="7" l="1"/>
  <c r="A1717" i="7" s="1"/>
  <c r="B1716" i="7"/>
  <c r="D1716" i="7" s="1"/>
  <c r="I477" i="9"/>
  <c r="Q476" i="9"/>
  <c r="K476" i="9" s="1"/>
  <c r="W476" i="9"/>
  <c r="M476" i="9"/>
  <c r="X476" i="9"/>
  <c r="AB1720" i="1"/>
  <c r="A1720" i="1"/>
  <c r="A1720" i="4" s="1"/>
  <c r="C1717" i="7" l="1"/>
  <c r="A1718" i="7" s="1"/>
  <c r="B1717" i="7"/>
  <c r="D1717" i="7" s="1"/>
  <c r="I478" i="9"/>
  <c r="W477" i="9"/>
  <c r="M477" i="9"/>
  <c r="X477" i="9"/>
  <c r="Q477" i="9"/>
  <c r="K477" i="9" s="1"/>
  <c r="AB1721" i="1"/>
  <c r="A1721" i="1"/>
  <c r="A1721" i="4" s="1"/>
  <c r="C1718" i="7" l="1"/>
  <c r="A1719" i="7" s="1"/>
  <c r="B1718" i="7"/>
  <c r="D1718" i="7" s="1"/>
  <c r="I479" i="9"/>
  <c r="Q478" i="9"/>
  <c r="K478" i="9" s="1"/>
  <c r="M478" i="9"/>
  <c r="X478" i="9"/>
  <c r="W478" i="9"/>
  <c r="AB1722" i="1"/>
  <c r="A1722" i="1"/>
  <c r="A1722" i="4" s="1"/>
  <c r="C1719" i="7" l="1"/>
  <c r="A1720" i="7" s="1"/>
  <c r="B1719" i="7"/>
  <c r="D1719" i="7" s="1"/>
  <c r="I480" i="9"/>
  <c r="W479" i="9"/>
  <c r="Q479" i="9"/>
  <c r="K479" i="9" s="1"/>
  <c r="X479" i="9"/>
  <c r="M479" i="9"/>
  <c r="AB1723" i="1"/>
  <c r="E1726" i="1"/>
  <c r="A1723" i="1"/>
  <c r="A1723" i="4" s="1"/>
  <c r="C1720" i="7" l="1"/>
  <c r="A1721" i="7" s="1"/>
  <c r="B1720" i="7"/>
  <c r="D1720" i="7" s="1"/>
  <c r="P1726" i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C1721" i="7" l="1"/>
  <c r="A1722" i="7" s="1"/>
  <c r="B1721" i="7"/>
  <c r="D1721" i="7" s="1"/>
  <c r="A1726" i="4"/>
  <c r="F1726" i="1"/>
  <c r="AC1726" i="1"/>
  <c r="T1726" i="1"/>
  <c r="I482" i="9"/>
  <c r="X481" i="9"/>
  <c r="Q481" i="9"/>
  <c r="K481" i="9" s="1"/>
  <c r="W481" i="9"/>
  <c r="M481" i="9"/>
  <c r="E1727" i="1"/>
  <c r="C1722" i="7" l="1"/>
  <c r="A1723" i="7" s="1"/>
  <c r="B1722" i="7"/>
  <c r="D1722" i="7" s="1"/>
  <c r="S1726" i="1"/>
  <c r="A1727" i="1"/>
  <c r="AB1727" i="1"/>
  <c r="E1728" i="1"/>
  <c r="P1727" i="1"/>
  <c r="M482" i="9"/>
  <c r="W482" i="9"/>
  <c r="Q482" i="9"/>
  <c r="K482" i="9" s="1"/>
  <c r="X482" i="9"/>
  <c r="I483" i="9"/>
  <c r="C1723" i="7" l="1"/>
  <c r="A1724" i="7" s="1"/>
  <c r="B1723" i="7"/>
  <c r="D1723" i="7" s="1"/>
  <c r="AB1728" i="1"/>
  <c r="P1728" i="1"/>
  <c r="A1728" i="1"/>
  <c r="AC1727" i="1"/>
  <c r="T1727" i="1"/>
  <c r="F1727" i="1"/>
  <c r="A1727" i="4" s="1"/>
  <c r="X483" i="9"/>
  <c r="Q483" i="9"/>
  <c r="K483" i="9" s="1"/>
  <c r="M483" i="9"/>
  <c r="W483" i="9"/>
  <c r="C1724" i="7" l="1"/>
  <c r="A1725" i="7" s="1"/>
  <c r="B1724" i="7"/>
  <c r="D1724" i="7" s="1"/>
  <c r="S1727" i="1"/>
  <c r="F1728" i="1"/>
  <c r="A1728" i="4" s="1"/>
  <c r="AC1728" i="1"/>
  <c r="T1728" i="1"/>
  <c r="C1725" i="7" l="1"/>
  <c r="A1726" i="7" s="1"/>
  <c r="B1725" i="7"/>
  <c r="D1725" i="7" s="1"/>
  <c r="AB1730" i="1"/>
  <c r="A1730" i="1"/>
  <c r="A1730" i="4" s="1"/>
  <c r="S1728" i="1"/>
  <c r="AB1729" i="1"/>
  <c r="A1729" i="1"/>
  <c r="A1729" i="4" s="1"/>
  <c r="B1726" i="7" l="1"/>
  <c r="D1726" i="7" s="1"/>
  <c r="C1726" i="7"/>
  <c r="A1727" i="7" s="1"/>
  <c r="AB1731" i="1"/>
  <c r="A1731" i="1"/>
  <c r="A1731" i="4" s="1"/>
  <c r="I484" i="9"/>
  <c r="C1727" i="7" l="1"/>
  <c r="A1728" i="7" s="1"/>
  <c r="B1727" i="7"/>
  <c r="D1727" i="7" s="1"/>
  <c r="Q484" i="9"/>
  <c r="K484" i="9" s="1"/>
  <c r="W484" i="9"/>
  <c r="X484" i="9"/>
  <c r="M484" i="9"/>
  <c r="B1728" i="7" l="1"/>
  <c r="D1728" i="7" s="1"/>
  <c r="C1728" i="7"/>
  <c r="A1729" i="7" s="1"/>
  <c r="A1732" i="1"/>
  <c r="A1732" i="4" s="1"/>
  <c r="AB1732" i="1"/>
  <c r="C1729" i="7" l="1"/>
  <c r="A1730" i="7" s="1"/>
  <c r="B1729" i="7"/>
  <c r="D1729" i="7" s="1"/>
  <c r="I485" i="9"/>
  <c r="AB1733" i="1"/>
  <c r="A1733" i="1"/>
  <c r="A1733" i="4" s="1"/>
  <c r="B1730" i="7" l="1"/>
  <c r="D1730" i="7" s="1"/>
  <c r="C1730" i="7"/>
  <c r="A1731" i="7" s="1"/>
  <c r="I486" i="9"/>
  <c r="X485" i="9"/>
  <c r="Q485" i="9"/>
  <c r="K485" i="9" s="1"/>
  <c r="M485" i="9"/>
  <c r="W485" i="9"/>
  <c r="AB1734" i="1"/>
  <c r="A1734" i="1"/>
  <c r="A1734" i="4" s="1"/>
  <c r="C1731" i="7" l="1"/>
  <c r="A1732" i="7" s="1"/>
  <c r="B1731" i="7"/>
  <c r="D1731" i="7" s="1"/>
  <c r="I487" i="9"/>
  <c r="Q486" i="9"/>
  <c r="K486" i="9" s="1"/>
  <c r="W486" i="9"/>
  <c r="M486" i="9"/>
  <c r="X486" i="9"/>
  <c r="AB1735" i="1"/>
  <c r="A1735" i="1"/>
  <c r="A1735" i="4" s="1"/>
  <c r="C1732" i="7" l="1"/>
  <c r="A1733" i="7" s="1"/>
  <c r="B1732" i="7"/>
  <c r="D1732" i="7" s="1"/>
  <c r="I488" i="9"/>
  <c r="X487" i="9"/>
  <c r="M487" i="9"/>
  <c r="Q487" i="9"/>
  <c r="K487" i="9" s="1"/>
  <c r="W487" i="9"/>
  <c r="AB1736" i="1"/>
  <c r="A1736" i="1"/>
  <c r="A1736" i="4" s="1"/>
  <c r="C1733" i="7" l="1"/>
  <c r="A1734" i="7" s="1"/>
  <c r="B1733" i="7"/>
  <c r="D1733" i="7" s="1"/>
  <c r="I489" i="9"/>
  <c r="Q488" i="9"/>
  <c r="K488" i="9" s="1"/>
  <c r="X488" i="9"/>
  <c r="M488" i="9"/>
  <c r="W488" i="9"/>
  <c r="AB1737" i="1"/>
  <c r="A1737" i="1"/>
  <c r="A1737" i="4" s="1"/>
  <c r="C1734" i="7" l="1"/>
  <c r="A1735" i="7" s="1"/>
  <c r="B1734" i="7"/>
  <c r="D1734" i="7" s="1"/>
  <c r="I490" i="9"/>
  <c r="W489" i="9"/>
  <c r="M489" i="9"/>
  <c r="X489" i="9"/>
  <c r="Q489" i="9"/>
  <c r="K489" i="9" s="1"/>
  <c r="A1738" i="1"/>
  <c r="A1738" i="4" s="1"/>
  <c r="AB1738" i="1"/>
  <c r="C1735" i="7" l="1"/>
  <c r="A1736" i="7" s="1"/>
  <c r="B1735" i="7"/>
  <c r="D1735" i="7" s="1"/>
  <c r="X490" i="9"/>
  <c r="M490" i="9"/>
  <c r="Q490" i="9"/>
  <c r="K490" i="9" s="1"/>
  <c r="W490" i="9"/>
  <c r="I491" i="9"/>
  <c r="AB1739" i="1"/>
  <c r="A1739" i="1"/>
  <c r="A1739" i="4" s="1"/>
  <c r="C1736" i="7" l="1"/>
  <c r="A1737" i="7" s="1"/>
  <c r="B1736" i="7"/>
  <c r="D1736" i="7" s="1"/>
  <c r="W491" i="9"/>
  <c r="M491" i="9"/>
  <c r="X491" i="9"/>
  <c r="Q491" i="9"/>
  <c r="K491" i="9" s="1"/>
  <c r="I492" i="9"/>
  <c r="AB1740" i="1"/>
  <c r="A1740" i="1"/>
  <c r="A1740" i="4" s="1"/>
  <c r="C1737" i="7" l="1"/>
  <c r="A1738" i="7" s="1"/>
  <c r="B1737" i="7"/>
  <c r="D1737" i="7" s="1"/>
  <c r="X492" i="9"/>
  <c r="W492" i="9"/>
  <c r="M492" i="9"/>
  <c r="Q492" i="9"/>
  <c r="K492" i="9" s="1"/>
  <c r="I493" i="9"/>
  <c r="AB1741" i="1"/>
  <c r="A1741" i="1"/>
  <c r="A1741" i="4" s="1"/>
  <c r="B1738" i="7" l="1"/>
  <c r="D1738" i="7" s="1"/>
  <c r="C1738" i="7"/>
  <c r="A1739" i="7" s="1"/>
  <c r="I494" i="9"/>
  <c r="X493" i="9"/>
  <c r="Q493" i="9"/>
  <c r="K493" i="9" s="1"/>
  <c r="M493" i="9"/>
  <c r="W493" i="9"/>
  <c r="AB1742" i="1"/>
  <c r="A1742" i="1"/>
  <c r="A1742" i="4" s="1"/>
  <c r="C1739" i="7" l="1"/>
  <c r="A1740" i="7" s="1"/>
  <c r="B1739" i="7"/>
  <c r="D1739" i="7" s="1"/>
  <c r="I495" i="9"/>
  <c r="W494" i="9"/>
  <c r="X494" i="9"/>
  <c r="Q494" i="9"/>
  <c r="K494" i="9" s="1"/>
  <c r="M494" i="9"/>
  <c r="AB1743" i="1"/>
  <c r="A1743" i="1"/>
  <c r="A1743" i="4" s="1"/>
  <c r="E1745" i="1"/>
  <c r="C1740" i="7" l="1"/>
  <c r="A1741" i="7" s="1"/>
  <c r="B1740" i="7"/>
  <c r="D1740" i="7" s="1"/>
  <c r="P1745" i="1"/>
  <c r="A1745" i="1"/>
  <c r="AB1745" i="1"/>
  <c r="I496" i="9"/>
  <c r="X495" i="9"/>
  <c r="Q495" i="9"/>
  <c r="K495" i="9" s="1"/>
  <c r="M495" i="9"/>
  <c r="W495" i="9"/>
  <c r="AB1744" i="1"/>
  <c r="A1744" i="1"/>
  <c r="A1744" i="4" s="1"/>
  <c r="B1741" i="7" l="1"/>
  <c r="D1741" i="7" s="1"/>
  <c r="C1741" i="7"/>
  <c r="A1742" i="7" s="1"/>
  <c r="A1745" i="4"/>
  <c r="F1745" i="1"/>
  <c r="AC1745" i="1"/>
  <c r="T1745" i="1"/>
  <c r="Q496" i="9"/>
  <c r="K496" i="9" s="1"/>
  <c r="M496" i="9"/>
  <c r="X496" i="9"/>
  <c r="W496" i="9"/>
  <c r="B1742" i="7" l="1"/>
  <c r="D1742" i="7" s="1"/>
  <c r="C1742" i="7"/>
  <c r="A1743" i="7" s="1"/>
  <c r="S1745" i="1"/>
  <c r="AB1746" i="1"/>
  <c r="A1746" i="1"/>
  <c r="A1746" i="4" s="1"/>
  <c r="C1743" i="7" l="1"/>
  <c r="A1744" i="7" s="1"/>
  <c r="B1743" i="7"/>
  <c r="D1743" i="7" s="1"/>
  <c r="I497" i="9"/>
  <c r="A1747" i="1"/>
  <c r="A1747" i="4" s="1"/>
  <c r="AB1747" i="1"/>
  <c r="C1744" i="7" l="1"/>
  <c r="A1745" i="7" s="1"/>
  <c r="B1744" i="7"/>
  <c r="D1744" i="7" s="1"/>
  <c r="I498" i="9"/>
  <c r="Q497" i="9"/>
  <c r="K497" i="9" s="1"/>
  <c r="W497" i="9"/>
  <c r="M497" i="9"/>
  <c r="X497" i="9"/>
  <c r="A1748" i="1"/>
  <c r="A1748" i="4" s="1"/>
  <c r="AB1748" i="1"/>
  <c r="C1745" i="7" l="1"/>
  <c r="A1746" i="7" s="1"/>
  <c r="B1745" i="7"/>
  <c r="D1745" i="7" s="1"/>
  <c r="M498" i="9"/>
  <c r="W498" i="9"/>
  <c r="X498" i="9"/>
  <c r="Q498" i="9"/>
  <c r="K498" i="9" s="1"/>
  <c r="I499" i="9"/>
  <c r="AB1749" i="1"/>
  <c r="A1749" i="1"/>
  <c r="A1749" i="4" s="1"/>
  <c r="C1746" i="7" l="1"/>
  <c r="A1747" i="7" s="1"/>
  <c r="B1746" i="7"/>
  <c r="D1746" i="7" s="1"/>
  <c r="Q499" i="9"/>
  <c r="K499" i="9" s="1"/>
  <c r="W499" i="9"/>
  <c r="X499" i="9"/>
  <c r="M499" i="9"/>
  <c r="I500" i="9"/>
  <c r="A1750" i="1"/>
  <c r="A1750" i="4" s="1"/>
  <c r="AB1750" i="1"/>
  <c r="C1747" i="7" l="1"/>
  <c r="A1748" i="7" s="1"/>
  <c r="B1747" i="7"/>
  <c r="D1747" i="7" s="1"/>
  <c r="M500" i="9"/>
  <c r="W500" i="9"/>
  <c r="X500" i="9"/>
  <c r="Q500" i="9"/>
  <c r="K500" i="9" s="1"/>
  <c r="I501" i="9"/>
  <c r="AB1751" i="1"/>
  <c r="A1751" i="1"/>
  <c r="A1751" i="4" s="1"/>
  <c r="C1748" i="7" l="1"/>
  <c r="A1749" i="7" s="1"/>
  <c r="B1748" i="7"/>
  <c r="D1748" i="7" s="1"/>
  <c r="Q501" i="9"/>
  <c r="K501" i="9" s="1"/>
  <c r="W501" i="9"/>
  <c r="M501" i="9"/>
  <c r="X501" i="9"/>
  <c r="I502" i="9"/>
  <c r="A1752" i="1"/>
  <c r="A1752" i="4" s="1"/>
  <c r="AB1752" i="1"/>
  <c r="C1749" i="7" l="1"/>
  <c r="A1750" i="7" s="1"/>
  <c r="B1749" i="7"/>
  <c r="D1749" i="7" s="1"/>
  <c r="I503" i="9"/>
  <c r="X502" i="9"/>
  <c r="M502" i="9"/>
  <c r="W502" i="9"/>
  <c r="Q502" i="9"/>
  <c r="K502" i="9" s="1"/>
  <c r="AB1753" i="1"/>
  <c r="A1753" i="1"/>
  <c r="A1753" i="4" s="1"/>
  <c r="C1750" i="7" l="1"/>
  <c r="A1751" i="7" s="1"/>
  <c r="B1750" i="7"/>
  <c r="D1750" i="7" s="1"/>
  <c r="I504" i="9"/>
  <c r="X503" i="9"/>
  <c r="Q503" i="9"/>
  <c r="K503" i="9" s="1"/>
  <c r="M503" i="9"/>
  <c r="W503" i="9"/>
  <c r="AB1754" i="1"/>
  <c r="A1754" i="1"/>
  <c r="A1754" i="4" s="1"/>
  <c r="B1751" i="7" l="1"/>
  <c r="D1751" i="7" s="1"/>
  <c r="C1751" i="7"/>
  <c r="A1752" i="7" s="1"/>
  <c r="I505" i="9"/>
  <c r="M504" i="9"/>
  <c r="X504" i="9"/>
  <c r="W504" i="9"/>
  <c r="Q504" i="9"/>
  <c r="K504" i="9" s="1"/>
  <c r="A1755" i="1"/>
  <c r="A1755" i="4" s="1"/>
  <c r="AB1755" i="1"/>
  <c r="C1752" i="7" l="1"/>
  <c r="A1753" i="7" s="1"/>
  <c r="B1752" i="7"/>
  <c r="D1752" i="7" s="1"/>
  <c r="W505" i="9"/>
  <c r="Q505" i="9"/>
  <c r="K505" i="9" s="1"/>
  <c r="X505" i="9"/>
  <c r="M505" i="9"/>
  <c r="I506" i="9"/>
  <c r="AB1756" i="1"/>
  <c r="A1756" i="1"/>
  <c r="A1756" i="4" s="1"/>
  <c r="C1753" i="7" l="1"/>
  <c r="A1754" i="7" s="1"/>
  <c r="B1753" i="7"/>
  <c r="D1753" i="7" s="1"/>
  <c r="I507" i="9"/>
  <c r="Q506" i="9"/>
  <c r="K506" i="9" s="1"/>
  <c r="W506" i="9"/>
  <c r="X506" i="9"/>
  <c r="M506" i="9"/>
  <c r="AB1757" i="1"/>
  <c r="A1757" i="1"/>
  <c r="A1757" i="4" s="1"/>
  <c r="C1754" i="7" l="1"/>
  <c r="A1755" i="7" s="1"/>
  <c r="B1754" i="7"/>
  <c r="D1754" i="7" s="1"/>
  <c r="I508" i="9"/>
  <c r="Q507" i="9"/>
  <c r="K507" i="9" s="1"/>
  <c r="M507" i="9"/>
  <c r="X507" i="9"/>
  <c r="W507" i="9"/>
  <c r="AB1758" i="1"/>
  <c r="A1758" i="1"/>
  <c r="A1758" i="4" s="1"/>
  <c r="C1755" i="7" l="1"/>
  <c r="A1756" i="7" s="1"/>
  <c r="B1755" i="7"/>
  <c r="D1755" i="7" s="1"/>
  <c r="I509" i="9"/>
  <c r="W508" i="9"/>
  <c r="X508" i="9"/>
  <c r="Q508" i="9"/>
  <c r="K508" i="9" s="1"/>
  <c r="M508" i="9"/>
  <c r="AB1759" i="1"/>
  <c r="A1759" i="1"/>
  <c r="A1759" i="4" s="1"/>
  <c r="C1756" i="7" l="1"/>
  <c r="A1757" i="7" s="1"/>
  <c r="B1756" i="7"/>
  <c r="D1756" i="7" s="1"/>
  <c r="I510" i="9"/>
  <c r="M509" i="9"/>
  <c r="W509" i="9"/>
  <c r="Q509" i="9"/>
  <c r="K509" i="9" s="1"/>
  <c r="X509" i="9"/>
  <c r="A1760" i="1"/>
  <c r="A1760" i="4" s="1"/>
  <c r="AB1760" i="1"/>
  <c r="C1757" i="7" l="1"/>
  <c r="A1758" i="7" s="1"/>
  <c r="B1757" i="7"/>
  <c r="D1757" i="7" s="1"/>
  <c r="Q510" i="9"/>
  <c r="K510" i="9" s="1"/>
  <c r="W510" i="9"/>
  <c r="X510" i="9"/>
  <c r="M510" i="9"/>
  <c r="AB1761" i="1"/>
  <c r="A1761" i="1"/>
  <c r="A1761" i="4" s="1"/>
  <c r="C1758" i="7" l="1"/>
  <c r="A1759" i="7" s="1"/>
  <c r="B1758" i="7"/>
  <c r="D1758" i="7" s="1"/>
  <c r="I511" i="9"/>
  <c r="A1762" i="1"/>
  <c r="A1762" i="4" s="1"/>
  <c r="AB1762" i="1"/>
  <c r="C1759" i="7" l="1"/>
  <c r="A1760" i="7" s="1"/>
  <c r="B1759" i="7"/>
  <c r="D1759" i="7" s="1"/>
  <c r="X511" i="9"/>
  <c r="Q511" i="9"/>
  <c r="K511" i="9" s="1"/>
  <c r="M511" i="9"/>
  <c r="W511" i="9"/>
  <c r="AB1763" i="1"/>
  <c r="A1763" i="1"/>
  <c r="A1763" i="4" s="1"/>
  <c r="C1760" i="7" l="1"/>
  <c r="A1761" i="7" s="1"/>
  <c r="B1760" i="7"/>
  <c r="D1760" i="7" s="1"/>
  <c r="AB1764" i="1"/>
  <c r="A1764" i="1"/>
  <c r="A1764" i="4" s="1"/>
  <c r="C1761" i="7" l="1"/>
  <c r="A1762" i="7" s="1"/>
  <c r="B1761" i="7"/>
  <c r="D1761" i="7" s="1"/>
  <c r="AB1765" i="1"/>
  <c r="A1765" i="1"/>
  <c r="A1765" i="4" s="1"/>
  <c r="C1762" i="7" l="1"/>
  <c r="A1763" i="7" s="1"/>
  <c r="B1762" i="7"/>
  <c r="D1762" i="7" s="1"/>
  <c r="AB1766" i="1"/>
  <c r="A1766" i="1"/>
  <c r="A1766" i="4" s="1"/>
  <c r="C1763" i="7" l="1"/>
  <c r="A1764" i="7" s="1"/>
  <c r="B1763" i="7"/>
  <c r="D1763" i="7" s="1"/>
  <c r="I512" i="9"/>
  <c r="AB1767" i="1"/>
  <c r="A1767" i="1"/>
  <c r="A1767" i="4" s="1"/>
  <c r="B1764" i="7" l="1"/>
  <c r="D1764" i="7" s="1"/>
  <c r="C1764" i="7"/>
  <c r="A1765" i="7" s="1"/>
  <c r="I513" i="9"/>
  <c r="M512" i="9"/>
  <c r="Q512" i="9"/>
  <c r="K512" i="9" s="1"/>
  <c r="X512" i="9"/>
  <c r="W512" i="9"/>
  <c r="AB1768" i="1"/>
  <c r="A1768" i="1"/>
  <c r="A1768" i="4" s="1"/>
  <c r="C1765" i="7" l="1"/>
  <c r="A1766" i="7" s="1"/>
  <c r="B1765" i="7"/>
  <c r="D1765" i="7" s="1"/>
  <c r="I514" i="9"/>
  <c r="Q513" i="9"/>
  <c r="K513" i="9" s="1"/>
  <c r="W513" i="9"/>
  <c r="X513" i="9"/>
  <c r="M513" i="9"/>
  <c r="AB1769" i="1"/>
  <c r="A1769" i="1"/>
  <c r="A1769" i="4" s="1"/>
  <c r="C1766" i="7" l="1"/>
  <c r="A1767" i="7" s="1"/>
  <c r="B1766" i="7"/>
  <c r="D1766" i="7" s="1"/>
  <c r="Q514" i="9"/>
  <c r="K514" i="9" s="1"/>
  <c r="W514" i="9"/>
  <c r="X514" i="9"/>
  <c r="M514" i="9"/>
  <c r="AB1770" i="1"/>
  <c r="A1770" i="1"/>
  <c r="A1770" i="4" s="1"/>
  <c r="C1767" i="7" l="1"/>
  <c r="A1768" i="7" s="1"/>
  <c r="B1767" i="7"/>
  <c r="D1767" i="7" s="1"/>
  <c r="AB1771" i="1"/>
  <c r="A1771" i="1"/>
  <c r="A1771" i="4" s="1"/>
  <c r="C1768" i="7" l="1"/>
  <c r="A1769" i="7" s="1"/>
  <c r="B1768" i="7"/>
  <c r="D1768" i="7" s="1"/>
  <c r="AB1772" i="1"/>
  <c r="A1772" i="1"/>
  <c r="A1772" i="4" s="1"/>
  <c r="C1769" i="7" l="1"/>
  <c r="A1770" i="7" s="1"/>
  <c r="B1769" i="7"/>
  <c r="D1769" i="7" s="1"/>
  <c r="AB1773" i="1"/>
  <c r="A1773" i="1"/>
  <c r="A1773" i="4" s="1"/>
  <c r="C1770" i="7" l="1"/>
  <c r="A1771" i="7" s="1"/>
  <c r="B1770" i="7"/>
  <c r="D1770" i="7" s="1"/>
  <c r="AB1774" i="1"/>
  <c r="A1774" i="1"/>
  <c r="A1774" i="4" s="1"/>
  <c r="C1771" i="7" l="1"/>
  <c r="A1772" i="7" s="1"/>
  <c r="B1771" i="7"/>
  <c r="D1771" i="7" s="1"/>
  <c r="AB1775" i="1"/>
  <c r="A1775" i="1"/>
  <c r="A1775" i="4" s="1"/>
  <c r="C1772" i="7" l="1"/>
  <c r="A1773" i="7" s="1"/>
  <c r="B1772" i="7"/>
  <c r="D1772" i="7" s="1"/>
  <c r="AB1776" i="1"/>
  <c r="A1776" i="1"/>
  <c r="A1776" i="4" s="1"/>
  <c r="B1773" i="7" l="1"/>
  <c r="D1773" i="7" s="1"/>
  <c r="C1773" i="7"/>
  <c r="A1774" i="7" s="1"/>
  <c r="AB1777" i="1"/>
  <c r="A1777" i="1"/>
  <c r="A1777" i="4" s="1"/>
  <c r="C1774" i="7" l="1"/>
  <c r="A1775" i="7" s="1"/>
  <c r="B1774" i="7"/>
  <c r="D1774" i="7" s="1"/>
  <c r="I515" i="9"/>
  <c r="AB1778" i="1"/>
  <c r="E1779" i="1"/>
  <c r="A1778" i="1"/>
  <c r="A1778" i="4" s="1"/>
  <c r="C1775" i="7" l="1"/>
  <c r="A1776" i="7" s="1"/>
  <c r="B1775" i="7"/>
  <c r="D1775" i="7" s="1"/>
  <c r="W515" i="9"/>
  <c r="Q515" i="9"/>
  <c r="K515" i="9" s="1"/>
  <c r="M515" i="9"/>
  <c r="X515" i="9"/>
  <c r="AB1779" i="1"/>
  <c r="A1779" i="1"/>
  <c r="P1779" i="1"/>
  <c r="C1776" i="7" l="1"/>
  <c r="A1777" i="7" s="1"/>
  <c r="B1776" i="7"/>
  <c r="D1776" i="7" s="1"/>
  <c r="A1779" i="4"/>
  <c r="AC1779" i="1"/>
  <c r="T1779" i="1"/>
  <c r="F1779" i="1"/>
  <c r="AB1780" i="1"/>
  <c r="A1780" i="1"/>
  <c r="A1780" i="4" s="1"/>
  <c r="B1777" i="7" l="1"/>
  <c r="D1777" i="7" s="1"/>
  <c r="C1777" i="7"/>
  <c r="A1778" i="7" s="1"/>
  <c r="S1779" i="1"/>
  <c r="I516" i="9"/>
  <c r="AB1781" i="1"/>
  <c r="A1781" i="1"/>
  <c r="A1781" i="4" s="1"/>
  <c r="C1778" i="7" l="1"/>
  <c r="A1779" i="7" s="1"/>
  <c r="B1778" i="7"/>
  <c r="D1778" i="7" s="1"/>
  <c r="X516" i="9"/>
  <c r="M516" i="9"/>
  <c r="W516" i="9"/>
  <c r="Q516" i="9"/>
  <c r="K516" i="9" s="1"/>
  <c r="I517" i="9"/>
  <c r="AB1782" i="1"/>
  <c r="A1782" i="1"/>
  <c r="A1782" i="4" s="1"/>
  <c r="E1784" i="1"/>
  <c r="C1779" i="7" l="1"/>
  <c r="A1780" i="7" s="1"/>
  <c r="B1779" i="7"/>
  <c r="D1779" i="7" s="1"/>
  <c r="A1784" i="1"/>
  <c r="AB1784" i="1"/>
  <c r="P1784" i="1"/>
  <c r="Q517" i="9"/>
  <c r="K517" i="9" s="1"/>
  <c r="W517" i="9"/>
  <c r="X517" i="9"/>
  <c r="M517" i="9"/>
  <c r="I518" i="9"/>
  <c r="AB1783" i="1"/>
  <c r="A1783" i="1"/>
  <c r="A1783" i="4" s="1"/>
  <c r="C1780" i="7" l="1"/>
  <c r="A1781" i="7" s="1"/>
  <c r="B1780" i="7"/>
  <c r="D1780" i="7"/>
  <c r="AC1784" i="1"/>
  <c r="T1784" i="1"/>
  <c r="F1784" i="1"/>
  <c r="A1784" i="4" s="1"/>
  <c r="Q518" i="9"/>
  <c r="K518" i="9" s="1"/>
  <c r="X518" i="9"/>
  <c r="W518" i="9"/>
  <c r="M518" i="9"/>
  <c r="I519" i="9"/>
  <c r="C1781" i="7" l="1"/>
  <c r="A1782" i="7" s="1"/>
  <c r="B1781" i="7"/>
  <c r="D1781" i="7" s="1"/>
  <c r="S1784" i="1"/>
  <c r="M519" i="9"/>
  <c r="Q519" i="9"/>
  <c r="K519" i="9" s="1"/>
  <c r="W519" i="9"/>
  <c r="X519" i="9"/>
  <c r="AB1785" i="1"/>
  <c r="A1785" i="1"/>
  <c r="A1785" i="4" s="1"/>
  <c r="C1782" i="7" l="1"/>
  <c r="A1783" i="7" s="1"/>
  <c r="B1782" i="7"/>
  <c r="D1782" i="7" s="1"/>
  <c r="AB1786" i="1"/>
  <c r="A1786" i="1"/>
  <c r="A1786" i="4" s="1"/>
  <c r="C1783" i="7" l="1"/>
  <c r="A1784" i="7" s="1"/>
  <c r="B1783" i="7"/>
  <c r="D1783" i="7" s="1"/>
  <c r="I520" i="9"/>
  <c r="AB1787" i="1"/>
  <c r="A1787" i="1"/>
  <c r="A1787" i="4" s="1"/>
  <c r="B1784" i="7" l="1"/>
  <c r="D1784" i="7" s="1"/>
  <c r="C1784" i="7"/>
  <c r="A1785" i="7" s="1"/>
  <c r="I521" i="9"/>
  <c r="W520" i="9"/>
  <c r="M520" i="9"/>
  <c r="Q520" i="9"/>
  <c r="K520" i="9" s="1"/>
  <c r="X520" i="9"/>
  <c r="AB1788" i="1"/>
  <c r="A1788" i="1"/>
  <c r="A1788" i="4" s="1"/>
  <c r="B1785" i="7" l="1"/>
  <c r="D1785" i="7" s="1"/>
  <c r="C1785" i="7"/>
  <c r="A1786" i="7" s="1"/>
  <c r="Q521" i="9"/>
  <c r="K521" i="9" s="1"/>
  <c r="W521" i="9"/>
  <c r="X521" i="9"/>
  <c r="M521" i="9"/>
  <c r="AB1789" i="1"/>
  <c r="A1789" i="1"/>
  <c r="A1789" i="4" s="1"/>
  <c r="C1786" i="7" l="1"/>
  <c r="A1787" i="7" s="1"/>
  <c r="B1786" i="7"/>
  <c r="D1786" i="7" s="1"/>
  <c r="AB1790" i="1"/>
  <c r="A1790" i="1"/>
  <c r="A1790" i="4" s="1"/>
  <c r="B1787" i="7" l="1"/>
  <c r="D1787" i="7" s="1"/>
  <c r="C1787" i="7"/>
  <c r="A1788" i="7" s="1"/>
  <c r="AB1791" i="1"/>
  <c r="A1791" i="1"/>
  <c r="A1791" i="4" s="1"/>
  <c r="C1788" i="7" l="1"/>
  <c r="A1789" i="7" s="1"/>
  <c r="B1788" i="7"/>
  <c r="D1788" i="7" s="1"/>
  <c r="I522" i="9"/>
  <c r="AB1792" i="1"/>
  <c r="A1792" i="1"/>
  <c r="A1792" i="4" s="1"/>
  <c r="C1789" i="7" l="1"/>
  <c r="A1790" i="7" s="1"/>
  <c r="B1789" i="7"/>
  <c r="D1789" i="7" s="1"/>
  <c r="I523" i="9"/>
  <c r="W522" i="9"/>
  <c r="M522" i="9"/>
  <c r="Q522" i="9"/>
  <c r="K522" i="9" s="1"/>
  <c r="X522" i="9"/>
  <c r="AB1793" i="1"/>
  <c r="A1793" i="1"/>
  <c r="A1793" i="4" s="1"/>
  <c r="C1790" i="7" l="1"/>
  <c r="A1791" i="7" s="1"/>
  <c r="B1790" i="7"/>
  <c r="D1790" i="7" s="1"/>
  <c r="I524" i="9"/>
  <c r="W523" i="9"/>
  <c r="M523" i="9"/>
  <c r="X523" i="9"/>
  <c r="Q523" i="9"/>
  <c r="K523" i="9" s="1"/>
  <c r="AB1794" i="1"/>
  <c r="I525" i="9" s="1"/>
  <c r="A1794" i="1"/>
  <c r="A1794" i="4" s="1"/>
  <c r="C1791" i="7" l="1"/>
  <c r="A1792" i="7" s="1"/>
  <c r="B1791" i="7"/>
  <c r="D1791" i="7" s="1"/>
  <c r="W525" i="9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A1795" i="1"/>
  <c r="A1795" i="4" s="1"/>
  <c r="B1792" i="7" l="1"/>
  <c r="D1792" i="7" s="1"/>
  <c r="C1792" i="7"/>
  <c r="A1793" i="7" s="1"/>
  <c r="D532" i="9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A1796" i="1"/>
  <c r="A1796" i="4" s="1"/>
  <c r="C1793" i="7" l="1"/>
  <c r="A1794" i="7" s="1"/>
  <c r="B1793" i="7"/>
  <c r="D1793" i="7" s="1"/>
  <c r="D542" i="9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A1797" i="1"/>
  <c r="A1797" i="4" s="1"/>
  <c r="C1794" i="7" l="1"/>
  <c r="A1795" i="7" s="1"/>
  <c r="B1794" i="7"/>
  <c r="D1794" i="7" s="1"/>
  <c r="A544" i="9"/>
  <c r="F544" i="9"/>
  <c r="F533" i="9"/>
  <c r="F526" i="9"/>
  <c r="F551" i="9"/>
  <c r="I527" i="9"/>
  <c r="A555" i="9"/>
  <c r="F555" i="9"/>
  <c r="AB1798" i="1"/>
  <c r="A1798" i="1"/>
  <c r="A1798" i="4" s="1"/>
  <c r="C1795" i="7" l="1"/>
  <c r="A1796" i="7" s="1"/>
  <c r="B1795" i="7"/>
  <c r="D1795" i="7" s="1"/>
  <c r="M527" i="9"/>
  <c r="Q527" i="9"/>
  <c r="K527" i="9" s="1"/>
  <c r="X527" i="9"/>
  <c r="W527" i="9"/>
  <c r="AB1799" i="1"/>
  <c r="A1799" i="1"/>
  <c r="A1799" i="4" s="1"/>
  <c r="C1796" i="7" l="1"/>
  <c r="A1797" i="7" s="1"/>
  <c r="B1796" i="7"/>
  <c r="D1796" i="7" s="1"/>
  <c r="AB1800" i="1"/>
  <c r="A1800" i="1"/>
  <c r="A1800" i="4" s="1"/>
  <c r="C1797" i="7" l="1"/>
  <c r="A1798" i="7" s="1"/>
  <c r="B1797" i="7"/>
  <c r="D1797" i="7" s="1"/>
  <c r="AB1801" i="1"/>
  <c r="A1801" i="1"/>
  <c r="A1801" i="4" s="1"/>
  <c r="C1798" i="7" l="1"/>
  <c r="A1799" i="7" s="1"/>
  <c r="B1798" i="7"/>
  <c r="D1798" i="7" s="1"/>
  <c r="AB1802" i="1"/>
  <c r="A1802" i="1"/>
  <c r="A1802" i="4" s="1"/>
  <c r="C1799" i="7" l="1"/>
  <c r="A1800" i="7" s="1"/>
  <c r="B1799" i="7"/>
  <c r="D1799" i="7" s="1"/>
  <c r="AB1803" i="1"/>
  <c r="A1803" i="1"/>
  <c r="A1803" i="4" s="1"/>
  <c r="C1800" i="7" l="1"/>
  <c r="A1801" i="7" s="1"/>
  <c r="B1800" i="7"/>
  <c r="D1800" i="7" s="1"/>
  <c r="I528" i="9"/>
  <c r="AB1804" i="1"/>
  <c r="A1804" i="1"/>
  <c r="A1804" i="4" s="1"/>
  <c r="C1801" i="7" l="1"/>
  <c r="A1802" i="7" s="1"/>
  <c r="B1801" i="7"/>
  <c r="D1801" i="7" s="1"/>
  <c r="I529" i="9"/>
  <c r="W528" i="9"/>
  <c r="Q528" i="9"/>
  <c r="K528" i="9" s="1"/>
  <c r="X528" i="9"/>
  <c r="M528" i="9"/>
  <c r="AB1805" i="1"/>
  <c r="A1805" i="1"/>
  <c r="A1805" i="4" s="1"/>
  <c r="B1802" i="7" l="1"/>
  <c r="D1802" i="7" s="1"/>
  <c r="C1802" i="7"/>
  <c r="A1803" i="7" s="1"/>
  <c r="I530" i="9"/>
  <c r="X529" i="9"/>
  <c r="Q529" i="9"/>
  <c r="K529" i="9" s="1"/>
  <c r="W529" i="9"/>
  <c r="M529" i="9"/>
  <c r="AB1806" i="1"/>
  <c r="A1806" i="1"/>
  <c r="A1806" i="4" s="1"/>
  <c r="C1803" i="7" l="1"/>
  <c r="A1804" i="7" s="1"/>
  <c r="B1803" i="7"/>
  <c r="D1803" i="7" s="1"/>
  <c r="I531" i="9"/>
  <c r="W530" i="9"/>
  <c r="X530" i="9"/>
  <c r="Q530" i="9"/>
  <c r="K530" i="9" s="1"/>
  <c r="M530" i="9"/>
  <c r="AB1807" i="1"/>
  <c r="A1807" i="1"/>
  <c r="A1807" i="4" s="1"/>
  <c r="C1804" i="7" l="1"/>
  <c r="A1805" i="7" s="1"/>
  <c r="B1804" i="7"/>
  <c r="D1804" i="7" s="1"/>
  <c r="W531" i="9"/>
  <c r="Q531" i="9"/>
  <c r="K531" i="9" s="1"/>
  <c r="M531" i="9"/>
  <c r="X531" i="9"/>
  <c r="AB1808" i="1"/>
  <c r="A1808" i="1"/>
  <c r="A1808" i="4" s="1"/>
  <c r="C1805" i="7" l="1"/>
  <c r="A1806" i="7" s="1"/>
  <c r="B1805" i="7"/>
  <c r="D1805" i="7" s="1"/>
  <c r="I532" i="9"/>
  <c r="AB1809" i="1"/>
  <c r="A1809" i="1"/>
  <c r="A1809" i="4" s="1"/>
  <c r="B1806" i="7" l="1"/>
  <c r="C1806" i="7"/>
  <c r="A1807" i="7" s="1"/>
  <c r="D1806" i="7"/>
  <c r="M532" i="9"/>
  <c r="W532" i="9"/>
  <c r="X532" i="9"/>
  <c r="Q532" i="9"/>
  <c r="K532" i="9" s="1"/>
  <c r="AB1810" i="1"/>
  <c r="A1810" i="1"/>
  <c r="A1810" i="4" s="1"/>
  <c r="C1807" i="7" l="1"/>
  <c r="A1808" i="7" s="1"/>
  <c r="B1807" i="7"/>
  <c r="D1807" i="7" s="1"/>
  <c r="AB1811" i="1"/>
  <c r="A1811" i="1"/>
  <c r="A1811" i="4" s="1"/>
  <c r="B1808" i="7" l="1"/>
  <c r="D1808" i="7" s="1"/>
  <c r="C1808" i="7"/>
  <c r="A1809" i="7" s="1"/>
  <c r="AB1812" i="1"/>
  <c r="A1812" i="1"/>
  <c r="A1812" i="4" s="1"/>
  <c r="C1809" i="7" l="1"/>
  <c r="A1810" i="7" s="1"/>
  <c r="B1809" i="7"/>
  <c r="D1809" i="7" s="1"/>
  <c r="AB1813" i="1"/>
  <c r="A1813" i="1"/>
  <c r="A1813" i="4" s="1"/>
  <c r="C1810" i="7" l="1"/>
  <c r="A1811" i="7" s="1"/>
  <c r="B1810" i="7"/>
  <c r="D1810" i="7" s="1"/>
  <c r="AB1814" i="1"/>
  <c r="A1814" i="1"/>
  <c r="A1814" i="4" s="1"/>
  <c r="B1811" i="7" l="1"/>
  <c r="D1811" i="7" s="1"/>
  <c r="C1811" i="7"/>
  <c r="A1812" i="7" s="1"/>
  <c r="AB1815" i="1"/>
  <c r="A1815" i="1"/>
  <c r="A1815" i="4" s="1"/>
  <c r="C1812" i="7" l="1"/>
  <c r="A1813" i="7" s="1"/>
  <c r="B1812" i="7"/>
  <c r="D1812" i="7" s="1"/>
  <c r="I533" i="9"/>
  <c r="AB1816" i="1"/>
  <c r="A1816" i="1"/>
  <c r="A1816" i="4" s="1"/>
  <c r="C1813" i="7" l="1"/>
  <c r="A1814" i="7" s="1"/>
  <c r="B1813" i="7"/>
  <c r="D1813" i="7" s="1"/>
  <c r="M533" i="9"/>
  <c r="X533" i="9"/>
  <c r="W533" i="9"/>
  <c r="Q533" i="9"/>
  <c r="K533" i="9" s="1"/>
  <c r="AB1817" i="1"/>
  <c r="A1817" i="1"/>
  <c r="A1817" i="4" s="1"/>
  <c r="C1814" i="7" l="1"/>
  <c r="A1815" i="7" s="1"/>
  <c r="B1814" i="7"/>
  <c r="D1814" i="7" s="1"/>
  <c r="AB1818" i="1"/>
  <c r="A1818" i="1"/>
  <c r="A1818" i="4" s="1"/>
  <c r="C1815" i="7" l="1"/>
  <c r="A1816" i="7" s="1"/>
  <c r="B1815" i="7"/>
  <c r="D1815" i="7" s="1"/>
  <c r="AB1819" i="1"/>
  <c r="A1819" i="1"/>
  <c r="A1819" i="4" s="1"/>
  <c r="B1816" i="7" l="1"/>
  <c r="D1816" i="7" s="1"/>
  <c r="C1816" i="7"/>
  <c r="A1817" i="7" s="1"/>
  <c r="AB1820" i="1"/>
  <c r="A1820" i="1"/>
  <c r="A1820" i="4" s="1"/>
  <c r="B1817" i="7" l="1"/>
  <c r="D1817" i="7" s="1"/>
  <c r="C1817" i="7"/>
  <c r="A1818" i="7" s="1"/>
  <c r="AB1821" i="1"/>
  <c r="A1821" i="1"/>
  <c r="A1821" i="4" s="1"/>
  <c r="C1818" i="7" l="1"/>
  <c r="A1819" i="7" s="1"/>
  <c r="B1818" i="7"/>
  <c r="D1818" i="7" s="1"/>
  <c r="AB1822" i="1"/>
  <c r="A1822" i="1"/>
  <c r="A1822" i="4" s="1"/>
  <c r="C1819" i="7" l="1"/>
  <c r="A1820" i="7" s="1"/>
  <c r="B1819" i="7"/>
  <c r="D1819" i="7" s="1"/>
  <c r="AB1823" i="1"/>
  <c r="A1823" i="1"/>
  <c r="A1823" i="4" s="1"/>
  <c r="B1820" i="7" l="1"/>
  <c r="D1820" i="7" s="1"/>
  <c r="C1820" i="7"/>
  <c r="A1821" i="7" s="1"/>
  <c r="AB1824" i="1"/>
  <c r="A1824" i="1"/>
  <c r="A1824" i="4" s="1"/>
  <c r="B1821" i="7" l="1"/>
  <c r="D1821" i="7" s="1"/>
  <c r="C1821" i="7"/>
  <c r="A1822" i="7" s="1"/>
  <c r="AB1825" i="1"/>
  <c r="A1825" i="1"/>
  <c r="A1825" i="4" s="1"/>
  <c r="C1822" i="7" l="1"/>
  <c r="A1823" i="7" s="1"/>
  <c r="B1822" i="7"/>
  <c r="D1822" i="7" s="1"/>
  <c r="AB1826" i="1"/>
  <c r="A1826" i="1"/>
  <c r="A1826" i="4" s="1"/>
  <c r="C1823" i="7" l="1"/>
  <c r="A1824" i="7" s="1"/>
  <c r="B1823" i="7"/>
  <c r="D1823" i="7" s="1"/>
  <c r="AB1827" i="1"/>
  <c r="A1827" i="1"/>
  <c r="A1827" i="4" s="1"/>
  <c r="C1824" i="7" l="1"/>
  <c r="A1825" i="7" s="1"/>
  <c r="B1824" i="7"/>
  <c r="D1824" i="7" s="1"/>
  <c r="AB1828" i="1"/>
  <c r="A1828" i="1"/>
  <c r="A1828" i="4" s="1"/>
  <c r="B1825" i="7" l="1"/>
  <c r="D1825" i="7" s="1"/>
  <c r="C1825" i="7"/>
  <c r="A1826" i="7" s="1"/>
  <c r="AB1829" i="1"/>
  <c r="A1829" i="1"/>
  <c r="A1829" i="4" s="1"/>
  <c r="B1826" i="7" l="1"/>
  <c r="D1826" i="7" s="1"/>
  <c r="C1826" i="7"/>
  <c r="A1827" i="7" s="1"/>
  <c r="AB1830" i="1"/>
  <c r="A1830" i="1"/>
  <c r="A1830" i="4" s="1"/>
  <c r="C1827" i="7" l="1"/>
  <c r="A1828" i="7" s="1"/>
  <c r="B1827" i="7"/>
  <c r="D1827" i="7" s="1"/>
  <c r="AB1831" i="1"/>
  <c r="A1831" i="1"/>
  <c r="A1831" i="4" s="1"/>
  <c r="B1828" i="7" l="1"/>
  <c r="D1828" i="7" s="1"/>
  <c r="C1828" i="7"/>
  <c r="A1829" i="7" s="1"/>
  <c r="AB1832" i="1"/>
  <c r="A1832" i="1"/>
  <c r="A1832" i="4" s="1"/>
  <c r="B1829" i="7" l="1"/>
  <c r="D1829" i="7" s="1"/>
  <c r="C1829" i="7"/>
  <c r="A1830" i="7" s="1"/>
  <c r="AB1833" i="1"/>
  <c r="A1833" i="1"/>
  <c r="A1833" i="4" s="1"/>
  <c r="C1830" i="7" l="1"/>
  <c r="A1831" i="7" s="1"/>
  <c r="B1830" i="7"/>
  <c r="D1830" i="7" s="1"/>
  <c r="AB1834" i="1"/>
  <c r="I534" i="9" s="1"/>
  <c r="A1834" i="1"/>
  <c r="A1834" i="4" s="1"/>
  <c r="C1831" i="7" l="1"/>
  <c r="A1832" i="7" s="1"/>
  <c r="B1831" i="7"/>
  <c r="D1831" i="7" s="1"/>
  <c r="M534" i="9"/>
  <c r="Q534" i="9"/>
  <c r="K534" i="9" s="1"/>
  <c r="A1835" i="1"/>
  <c r="A1835" i="4" s="1"/>
  <c r="AB1835" i="1"/>
  <c r="B1832" i="7" l="1"/>
  <c r="D1832" i="7" s="1"/>
  <c r="C1832" i="7"/>
  <c r="A1833" i="7" s="1"/>
  <c r="A1836" i="1"/>
  <c r="A1836" i="4" s="1"/>
  <c r="AB1836" i="1"/>
  <c r="C1833" i="7" l="1"/>
  <c r="A1834" i="7" s="1"/>
  <c r="B1833" i="7"/>
  <c r="D1833" i="7" s="1"/>
  <c r="A1837" i="1"/>
  <c r="A1837" i="4" s="1"/>
  <c r="AB1837" i="1"/>
  <c r="B1834" i="7" l="1"/>
  <c r="D1834" i="7" s="1"/>
  <c r="C1834" i="7"/>
  <c r="A1835" i="7" s="1"/>
  <c r="P1839" i="1"/>
  <c r="AB1839" i="1"/>
  <c r="A1839" i="1"/>
  <c r="A1839" i="4" s="1"/>
  <c r="E1839" i="1"/>
  <c r="F1839" i="1" s="1"/>
  <c r="S1839" i="1" s="1"/>
  <c r="A1838" i="1"/>
  <c r="A1838" i="4" s="1"/>
  <c r="AB1838" i="1"/>
  <c r="B1835" i="7" l="1"/>
  <c r="D1835" i="7" s="1"/>
  <c r="C1835" i="7"/>
  <c r="A1836" i="7" s="1"/>
  <c r="AC1839" i="1"/>
  <c r="T1839" i="1"/>
  <c r="C1836" i="7" l="1"/>
  <c r="A1837" i="7" s="1"/>
  <c r="B1836" i="7"/>
  <c r="D1836" i="7" s="1"/>
  <c r="AB1840" i="1"/>
  <c r="A1840" i="1"/>
  <c r="A1840" i="4" s="1"/>
  <c r="C1837" i="7" l="1"/>
  <c r="A1838" i="7" s="1"/>
  <c r="B1837" i="7"/>
  <c r="D1837" i="7" s="1"/>
  <c r="AB1842" i="1"/>
  <c r="A1842" i="1"/>
  <c r="A1842" i="4" s="1"/>
  <c r="AB1841" i="1"/>
  <c r="A1841" i="1"/>
  <c r="A1841" i="4" s="1"/>
  <c r="B1838" i="7" l="1"/>
  <c r="D1838" i="7" s="1"/>
  <c r="C1838" i="7"/>
  <c r="A1839" i="7" s="1"/>
  <c r="AB1843" i="1"/>
  <c r="A1843" i="1"/>
  <c r="A1843" i="4" s="1"/>
  <c r="C1839" i="7" l="1"/>
  <c r="A1840" i="7" s="1"/>
  <c r="B1839" i="7"/>
  <c r="D1839" i="7" s="1"/>
  <c r="AB1844" i="1"/>
  <c r="A1844" i="1"/>
  <c r="A1844" i="4" s="1"/>
  <c r="C1840" i="7" l="1"/>
  <c r="A1841" i="7" s="1"/>
  <c r="B1840" i="7"/>
  <c r="D1840" i="7" s="1"/>
  <c r="AB1845" i="1"/>
  <c r="A1845" i="1"/>
  <c r="A1845" i="4" s="1"/>
  <c r="B1841" i="7" l="1"/>
  <c r="D1841" i="7" s="1"/>
  <c r="C1841" i="7"/>
  <c r="A1842" i="7" s="1"/>
  <c r="AB1846" i="1"/>
  <c r="A1846" i="1"/>
  <c r="A1846" i="4" s="1"/>
  <c r="C1842" i="7" l="1"/>
  <c r="A1843" i="7" s="1"/>
  <c r="B1842" i="7"/>
  <c r="D1842" i="7" s="1"/>
  <c r="AB1847" i="1"/>
  <c r="A1847" i="1"/>
  <c r="A1847" i="4" s="1"/>
  <c r="C1843" i="7" l="1"/>
  <c r="A1844" i="7" s="1"/>
  <c r="B1843" i="7"/>
  <c r="D1843" i="7" s="1"/>
  <c r="AB1848" i="1"/>
  <c r="A1848" i="1"/>
  <c r="A1848" i="4" s="1"/>
  <c r="B1844" i="7" l="1"/>
  <c r="D1844" i="7" s="1"/>
  <c r="C1844" i="7"/>
  <c r="A1845" i="7" s="1"/>
  <c r="AB1849" i="1"/>
  <c r="A1849" i="1"/>
  <c r="A1849" i="4" s="1"/>
  <c r="C1845" i="7" l="1"/>
  <c r="A1846" i="7" s="1"/>
  <c r="B1845" i="7"/>
  <c r="D1845" i="7" s="1"/>
  <c r="AB1850" i="1"/>
  <c r="A1850" i="1"/>
  <c r="A1850" i="4" s="1"/>
  <c r="C1846" i="7" l="1"/>
  <c r="A1847" i="7" s="1"/>
  <c r="B1846" i="7"/>
  <c r="D1846" i="7" s="1"/>
  <c r="AB1851" i="1"/>
  <c r="A1851" i="1"/>
  <c r="A1851" i="4" s="1"/>
  <c r="C1847" i="7" l="1"/>
  <c r="A1848" i="7" s="1"/>
  <c r="B1847" i="7"/>
  <c r="D1847" i="7" s="1"/>
  <c r="AB1852" i="1"/>
  <c r="A1852" i="1"/>
  <c r="A1852" i="4" s="1"/>
  <c r="C1848" i="7" l="1"/>
  <c r="A1849" i="7" s="1"/>
  <c r="B1848" i="7"/>
  <c r="D1848" i="7" s="1"/>
  <c r="AB1853" i="1"/>
  <c r="A1853" i="1"/>
  <c r="A1853" i="4" s="1"/>
  <c r="C1849" i="7" l="1"/>
  <c r="A1850" i="7" s="1"/>
  <c r="B1849" i="7"/>
  <c r="D1849" i="7" s="1"/>
  <c r="AB1854" i="1"/>
  <c r="A1854" i="1"/>
  <c r="A1854" i="4" s="1"/>
  <c r="B1850" i="7" l="1"/>
  <c r="D1850" i="7" s="1"/>
  <c r="C1850" i="7"/>
  <c r="A1851" i="7" s="1"/>
  <c r="AB1855" i="1"/>
  <c r="A1855" i="1"/>
  <c r="A1855" i="4" s="1"/>
  <c r="C1851" i="7" l="1"/>
  <c r="A1852" i="7" s="1"/>
  <c r="B1851" i="7"/>
  <c r="D1851" i="7" s="1"/>
  <c r="AB1856" i="1"/>
  <c r="A1856" i="1"/>
  <c r="A1856" i="4" s="1"/>
  <c r="C1852" i="7" l="1"/>
  <c r="A1853" i="7" s="1"/>
  <c r="B1852" i="7"/>
  <c r="D1852" i="7" s="1"/>
  <c r="AB1857" i="1"/>
  <c r="A1857" i="1"/>
  <c r="A1857" i="4" s="1"/>
  <c r="B1853" i="7" l="1"/>
  <c r="D1853" i="7" s="1"/>
  <c r="C1853" i="7"/>
  <c r="A1854" i="7" s="1"/>
  <c r="I535" i="9"/>
  <c r="AB1858" i="1"/>
  <c r="A1858" i="1"/>
  <c r="A1858" i="4" s="1"/>
  <c r="C1854" i="7" l="1"/>
  <c r="A1855" i="7" s="1"/>
  <c r="B1854" i="7"/>
  <c r="D1854" i="7" s="1"/>
  <c r="Q535" i="9"/>
  <c r="K535" i="9" s="1"/>
  <c r="X535" i="9"/>
  <c r="W535" i="9"/>
  <c r="M535" i="9"/>
  <c r="I536" i="9"/>
  <c r="AB1859" i="1"/>
  <c r="A1859" i="1"/>
  <c r="A1859" i="4" s="1"/>
  <c r="C1855" i="7" l="1"/>
  <c r="A1856" i="7" s="1"/>
  <c r="B1855" i="7"/>
  <c r="D1855" i="7" s="1"/>
  <c r="X536" i="9"/>
  <c r="W536" i="9"/>
  <c r="M536" i="9"/>
  <c r="Q536" i="9"/>
  <c r="K536" i="9" s="1"/>
  <c r="I537" i="9"/>
  <c r="AB1860" i="1"/>
  <c r="A1860" i="1"/>
  <c r="A1860" i="4" s="1"/>
  <c r="B1856" i="7" l="1"/>
  <c r="D1856" i="7" s="1"/>
  <c r="C1856" i="7"/>
  <c r="A1857" i="7" s="1"/>
  <c r="I538" i="9"/>
  <c r="M537" i="9"/>
  <c r="Q537" i="9"/>
  <c r="K537" i="9" s="1"/>
  <c r="AB1861" i="1"/>
  <c r="A1861" i="1"/>
  <c r="A1861" i="4" s="1"/>
  <c r="B1857" i="7" l="1"/>
  <c r="D1857" i="7" s="1"/>
  <c r="C1857" i="7"/>
  <c r="A1858" i="7" s="1"/>
  <c r="I539" i="9"/>
  <c r="M538" i="9"/>
  <c r="Q538" i="9"/>
  <c r="K538" i="9" s="1"/>
  <c r="AB1862" i="1"/>
  <c r="A1862" i="1"/>
  <c r="A1862" i="4" s="1"/>
  <c r="C1858" i="7" l="1"/>
  <c r="A1859" i="7" s="1"/>
  <c r="B1858" i="7"/>
  <c r="D1858" i="7" s="1"/>
  <c r="I540" i="9"/>
  <c r="M539" i="9"/>
  <c r="W539" i="9"/>
  <c r="Q539" i="9"/>
  <c r="K539" i="9" s="1"/>
  <c r="X539" i="9"/>
  <c r="AB1863" i="1"/>
  <c r="A1863" i="1"/>
  <c r="A1863" i="4" s="1"/>
  <c r="B1859" i="7" l="1"/>
  <c r="D1859" i="7" s="1"/>
  <c r="C1859" i="7"/>
  <c r="A1860" i="7" s="1"/>
  <c r="I541" i="9"/>
  <c r="X540" i="9"/>
  <c r="W540" i="9"/>
  <c r="M540" i="9"/>
  <c r="Q540" i="9"/>
  <c r="K540" i="9" s="1"/>
  <c r="AB1864" i="1"/>
  <c r="A1864" i="1"/>
  <c r="A1864" i="4" s="1"/>
  <c r="C1860" i="7" l="1"/>
  <c r="A1861" i="7" s="1"/>
  <c r="B1860" i="7"/>
  <c r="D1860" i="7" s="1"/>
  <c r="I542" i="9"/>
  <c r="X541" i="9"/>
  <c r="W541" i="9"/>
  <c r="Q541" i="9"/>
  <c r="K541" i="9" s="1"/>
  <c r="M541" i="9"/>
  <c r="AB1865" i="1"/>
  <c r="A1865" i="1"/>
  <c r="A1865" i="4" s="1"/>
  <c r="C1861" i="7" l="1"/>
  <c r="A1862" i="7" s="1"/>
  <c r="B1861" i="7"/>
  <c r="D1861" i="7" s="1"/>
  <c r="I543" i="9"/>
  <c r="Q542" i="9"/>
  <c r="K542" i="9" s="1"/>
  <c r="M542" i="9"/>
  <c r="X542" i="9"/>
  <c r="W542" i="9"/>
  <c r="AB1866" i="1"/>
  <c r="A1866" i="1"/>
  <c r="A1866" i="4" s="1"/>
  <c r="B1862" i="7" l="1"/>
  <c r="D1862" i="7" s="1"/>
  <c r="C1862" i="7"/>
  <c r="A1863" i="7" s="1"/>
  <c r="I544" i="9"/>
  <c r="M543" i="9"/>
  <c r="Q543" i="9"/>
  <c r="K543" i="9" s="1"/>
  <c r="AB1867" i="1"/>
  <c r="A1867" i="1"/>
  <c r="A1867" i="4" s="1"/>
  <c r="C1863" i="7" l="1"/>
  <c r="A1864" i="7" s="1"/>
  <c r="B1863" i="7"/>
  <c r="D1863" i="7" s="1"/>
  <c r="I545" i="9"/>
  <c r="Q544" i="9"/>
  <c r="K544" i="9" s="1"/>
  <c r="M544" i="9"/>
  <c r="X544" i="9"/>
  <c r="W544" i="9"/>
  <c r="AB1868" i="1"/>
  <c r="A1868" i="1"/>
  <c r="A1868" i="4" s="1"/>
  <c r="C1864" i="7" l="1"/>
  <c r="A1865" i="7" s="1"/>
  <c r="B1864" i="7"/>
  <c r="D1864" i="7" s="1"/>
  <c r="I546" i="9"/>
  <c r="Q545" i="9"/>
  <c r="K545" i="9" s="1"/>
  <c r="X545" i="9"/>
  <c r="W545" i="9"/>
  <c r="M545" i="9"/>
  <c r="AB1869" i="1"/>
  <c r="A1869" i="1"/>
  <c r="A1869" i="4" s="1"/>
  <c r="B1865" i="7" l="1"/>
  <c r="D1865" i="7" s="1"/>
  <c r="C1865" i="7"/>
  <c r="A1866" i="7" s="1"/>
  <c r="I547" i="9"/>
  <c r="W546" i="9"/>
  <c r="Q546" i="9"/>
  <c r="K546" i="9" s="1"/>
  <c r="X546" i="9"/>
  <c r="M546" i="9"/>
  <c r="AB1870" i="1"/>
  <c r="A1870" i="1"/>
  <c r="A1870" i="4" s="1"/>
  <c r="C1866" i="7" l="1"/>
  <c r="A1867" i="7" s="1"/>
  <c r="B1866" i="7"/>
  <c r="D1866" i="7" s="1"/>
  <c r="I548" i="9"/>
  <c r="Q547" i="9"/>
  <c r="K547" i="9" s="1"/>
  <c r="X547" i="9"/>
  <c r="M547" i="9"/>
  <c r="W547" i="9"/>
  <c r="AB1871" i="1"/>
  <c r="A1871" i="1"/>
  <c r="A1871" i="4" s="1"/>
  <c r="C1867" i="7" l="1"/>
  <c r="A1868" i="7" s="1"/>
  <c r="B1867" i="7"/>
  <c r="D1867" i="7" s="1"/>
  <c r="I549" i="9"/>
  <c r="Q548" i="9"/>
  <c r="K548" i="9" s="1"/>
  <c r="M548" i="9"/>
  <c r="AB1872" i="1"/>
  <c r="A1872" i="1"/>
  <c r="A1872" i="4" s="1"/>
  <c r="B1868" i="7" l="1"/>
  <c r="D1868" i="7" s="1"/>
  <c r="C1868" i="7"/>
  <c r="A1869" i="7" s="1"/>
  <c r="I550" i="9"/>
  <c r="Q549" i="9"/>
  <c r="K549" i="9" s="1"/>
  <c r="M549" i="9"/>
  <c r="AB1873" i="1"/>
  <c r="A1873" i="1"/>
  <c r="A1873" i="4" s="1"/>
  <c r="C1869" i="7" l="1"/>
  <c r="A1870" i="7" s="1"/>
  <c r="B1869" i="7"/>
  <c r="D1869" i="7" s="1"/>
  <c r="I551" i="9"/>
  <c r="Q550" i="9"/>
  <c r="K550" i="9" s="1"/>
  <c r="M550" i="9"/>
  <c r="AB1874" i="1"/>
  <c r="A1874" i="1"/>
  <c r="A1874" i="4" s="1"/>
  <c r="B1870" i="7" l="1"/>
  <c r="D1870" i="7" s="1"/>
  <c r="C1870" i="7"/>
  <c r="A1871" i="7" s="1"/>
  <c r="I552" i="9"/>
  <c r="X551" i="9"/>
  <c r="W551" i="9"/>
  <c r="Q551" i="9"/>
  <c r="K551" i="9" s="1"/>
  <c r="M551" i="9"/>
  <c r="AB1875" i="1"/>
  <c r="A1875" i="1"/>
  <c r="A1875" i="4" s="1"/>
  <c r="C1871" i="7" l="1"/>
  <c r="A1872" i="7" s="1"/>
  <c r="B1871" i="7"/>
  <c r="D1871" i="7" s="1"/>
  <c r="I553" i="9"/>
  <c r="Q552" i="9"/>
  <c r="K552" i="9" s="1"/>
  <c r="X552" i="9"/>
  <c r="M552" i="9"/>
  <c r="W552" i="9"/>
  <c r="AB1876" i="1"/>
  <c r="A1876" i="1"/>
  <c r="A1876" i="4" s="1"/>
  <c r="B1872" i="7" l="1"/>
  <c r="D1872" i="7" s="1"/>
  <c r="C1872" i="7"/>
  <c r="A1873" i="7" s="1"/>
  <c r="I554" i="9"/>
  <c r="X553" i="9"/>
  <c r="Q553" i="9"/>
  <c r="K553" i="9" s="1"/>
  <c r="W553" i="9"/>
  <c r="M553" i="9"/>
  <c r="AB1877" i="1"/>
  <c r="A1877" i="1"/>
  <c r="A1877" i="4" s="1"/>
  <c r="C1873" i="7" l="1"/>
  <c r="A1874" i="7" s="1"/>
  <c r="B1873" i="7"/>
  <c r="D1873" i="7" s="1"/>
  <c r="I555" i="9"/>
  <c r="X554" i="9"/>
  <c r="Q554" i="9"/>
  <c r="K554" i="9" s="1"/>
  <c r="M554" i="9"/>
  <c r="W554" i="9"/>
  <c r="AB1878" i="1"/>
  <c r="A1878" i="1"/>
  <c r="A1878" i="4" s="1"/>
  <c r="B1874" i="7" l="1"/>
  <c r="D1874" i="7" s="1"/>
  <c r="C1874" i="7"/>
  <c r="A1875" i="7" s="1"/>
  <c r="I556" i="9"/>
  <c r="W555" i="9"/>
  <c r="X555" i="9"/>
  <c r="M555" i="9"/>
  <c r="Q555" i="9"/>
  <c r="K555" i="9" s="1"/>
  <c r="AB1879" i="1"/>
  <c r="A1879" i="1"/>
  <c r="A1879" i="4" s="1"/>
  <c r="C1875" i="7" l="1"/>
  <c r="A1876" i="7" s="1"/>
  <c r="B1875" i="7"/>
  <c r="D1875" i="7" s="1"/>
  <c r="Q556" i="9"/>
  <c r="K556" i="9" s="1"/>
  <c r="M556" i="9"/>
  <c r="AB1880" i="1"/>
  <c r="A1880" i="1"/>
  <c r="A1880" i="4" s="1"/>
  <c r="C1876" i="7" l="1"/>
  <c r="A1877" i="7" s="1"/>
  <c r="B1876" i="7"/>
  <c r="D1876" i="7" s="1"/>
  <c r="AB1881" i="1"/>
  <c r="A1881" i="1"/>
  <c r="A1881" i="4" s="1"/>
  <c r="B1877" i="7" l="1"/>
  <c r="D1877" i="7" s="1"/>
  <c r="C1877" i="7"/>
  <c r="A1878" i="7" s="1"/>
  <c r="AB1882" i="1"/>
  <c r="A1882" i="1"/>
  <c r="A1882" i="4" s="1"/>
  <c r="C1878" i="7" l="1"/>
  <c r="A1879" i="7" s="1"/>
  <c r="B1878" i="7"/>
  <c r="D1878" i="7" s="1"/>
  <c r="AB1883" i="1"/>
  <c r="A1883" i="1"/>
  <c r="A1883" i="4" s="1"/>
  <c r="C1879" i="7" l="1"/>
  <c r="A1880" i="7" s="1"/>
  <c r="B1879" i="7"/>
  <c r="D1879" i="7" s="1"/>
  <c r="AB1884" i="1"/>
  <c r="A1884" i="1"/>
  <c r="A1884" i="4" s="1"/>
  <c r="B1880" i="7" l="1"/>
  <c r="D1880" i="7" s="1"/>
  <c r="C1880" i="7"/>
  <c r="A1881" i="7" s="1"/>
  <c r="I558" i="9"/>
  <c r="AB1885" i="1"/>
  <c r="A1885" i="1"/>
  <c r="A1885" i="4" s="1"/>
  <c r="C1881" i="7" l="1"/>
  <c r="A1882" i="7" s="1"/>
  <c r="B1881" i="7"/>
  <c r="D1881" i="7" s="1"/>
  <c r="M558" i="9"/>
  <c r="W558" i="9"/>
  <c r="X558" i="9"/>
  <c r="Q558" i="9"/>
  <c r="K558" i="9" s="1"/>
  <c r="I559" i="9"/>
  <c r="AB1886" i="1"/>
  <c r="A1886" i="1"/>
  <c r="A1886" i="4" s="1"/>
  <c r="C1882" i="7" l="1"/>
  <c r="A1883" i="7" s="1"/>
  <c r="B1882" i="7"/>
  <c r="D1882" i="7" s="1"/>
  <c r="Q559" i="9"/>
  <c r="K559" i="9" s="1"/>
  <c r="M559" i="9"/>
  <c r="X559" i="9"/>
  <c r="W559" i="9"/>
  <c r="I560" i="9"/>
  <c r="AB1887" i="1"/>
  <c r="A1887" i="1"/>
  <c r="A1887" i="4" s="1"/>
  <c r="B1883" i="7" l="1"/>
  <c r="D1883" i="7" s="1"/>
  <c r="C1883" i="7"/>
  <c r="A1884" i="7" s="1"/>
  <c r="M560" i="9"/>
  <c r="Q560" i="9"/>
  <c r="K560" i="9" s="1"/>
  <c r="X560" i="9"/>
  <c r="W560" i="9"/>
  <c r="I561" i="9"/>
  <c r="AB1888" i="1"/>
  <c r="A1888" i="1"/>
  <c r="A1888" i="4" s="1"/>
  <c r="C1884" i="7" l="1"/>
  <c r="A1885" i="7" s="1"/>
  <c r="B1884" i="7"/>
  <c r="D1884" i="7" s="1"/>
  <c r="Q561" i="9"/>
  <c r="K561" i="9" s="1"/>
  <c r="X561" i="9"/>
  <c r="M561" i="9"/>
  <c r="W561" i="9"/>
  <c r="AB1889" i="1"/>
  <c r="A1889" i="1"/>
  <c r="A1889" i="4" s="1"/>
  <c r="C1885" i="7" l="1"/>
  <c r="A1886" i="7" s="1"/>
  <c r="B1885" i="7"/>
  <c r="D1885" i="7" s="1"/>
  <c r="AB1890" i="1"/>
  <c r="A1890" i="1"/>
  <c r="A1890" i="4" s="1"/>
  <c r="B1886" i="7" l="1"/>
  <c r="D1886" i="7" s="1"/>
  <c r="C1886" i="7"/>
  <c r="A1887" i="7" s="1"/>
  <c r="AB1891" i="1"/>
  <c r="A1891" i="1"/>
  <c r="A1891" i="4" s="1"/>
  <c r="C1887" i="7" l="1"/>
  <c r="A1888" i="7" s="1"/>
  <c r="B1887" i="7"/>
  <c r="D1887" i="7" s="1"/>
  <c r="AB1892" i="1"/>
  <c r="A1892" i="1"/>
  <c r="A1892" i="4" s="1"/>
  <c r="C1888" i="7" l="1"/>
  <c r="A1889" i="7" s="1"/>
  <c r="B1888" i="7"/>
  <c r="D1888" i="7" s="1"/>
  <c r="I562" i="9"/>
  <c r="AB1893" i="1"/>
  <c r="A1893" i="1"/>
  <c r="A1893" i="4" s="1"/>
  <c r="B1889" i="7" l="1"/>
  <c r="D1889" i="7" s="1"/>
  <c r="C1889" i="7"/>
  <c r="A1890" i="7" s="1"/>
  <c r="Q562" i="9"/>
  <c r="K562" i="9" s="1"/>
  <c r="M562" i="9"/>
  <c r="W562" i="9"/>
  <c r="X562" i="9"/>
  <c r="I563" i="9"/>
  <c r="AB1894" i="1"/>
  <c r="A1894" i="1"/>
  <c r="A1894" i="4" s="1"/>
  <c r="C1890" i="7" l="1"/>
  <c r="A1891" i="7" s="1"/>
  <c r="B1890" i="7"/>
  <c r="D1890" i="7" s="1"/>
  <c r="X563" i="9"/>
  <c r="W563" i="9"/>
  <c r="M563" i="9"/>
  <c r="Q563" i="9"/>
  <c r="K563" i="9" s="1"/>
  <c r="I564" i="9"/>
  <c r="AB1895" i="1"/>
  <c r="A1895" i="1"/>
  <c r="A1895" i="4" s="1"/>
  <c r="C1891" i="7" l="1"/>
  <c r="A1892" i="7" s="1"/>
  <c r="B1891" i="7"/>
  <c r="D1891" i="7" s="1"/>
  <c r="M564" i="9"/>
  <c r="W564" i="9"/>
  <c r="X564" i="9"/>
  <c r="Q564" i="9"/>
  <c r="K564" i="9" s="1"/>
  <c r="I565" i="9"/>
  <c r="AB1896" i="1"/>
  <c r="A1896" i="1"/>
  <c r="A1896" i="4" s="1"/>
  <c r="B1892" i="7" l="1"/>
  <c r="D1892" i="7" s="1"/>
  <c r="C1892" i="7"/>
  <c r="A1893" i="7" s="1"/>
  <c r="I566" i="9"/>
  <c r="Q565" i="9"/>
  <c r="K565" i="9" s="1"/>
  <c r="M565" i="9"/>
  <c r="X565" i="9"/>
  <c r="W565" i="9"/>
  <c r="AB1897" i="1"/>
  <c r="A1897" i="1"/>
  <c r="A1897" i="4" s="1"/>
  <c r="B1893" i="7" l="1"/>
  <c r="D1893" i="7" s="1"/>
  <c r="C1893" i="7"/>
  <c r="A1894" i="7" s="1"/>
  <c r="X566" i="9"/>
  <c r="W566" i="9"/>
  <c r="Q566" i="9"/>
  <c r="K566" i="9" s="1"/>
  <c r="M566" i="9"/>
  <c r="AB1898" i="1"/>
  <c r="A1898" i="1"/>
  <c r="A1898" i="4" s="1"/>
  <c r="C1894" i="7" l="1"/>
  <c r="A1895" i="7" s="1"/>
  <c r="B1894" i="7"/>
  <c r="D1894" i="7" s="1"/>
  <c r="AB1899" i="1"/>
  <c r="A1899" i="1"/>
  <c r="A1899" i="4" s="1"/>
  <c r="B1895" i="7" l="1"/>
  <c r="D1895" i="7" s="1"/>
  <c r="C1895" i="7"/>
  <c r="A1896" i="7" s="1"/>
  <c r="AB1900" i="1"/>
  <c r="A1900" i="1"/>
  <c r="A1900" i="4" s="1"/>
  <c r="C1896" i="7" l="1"/>
  <c r="A1897" i="7" s="1"/>
  <c r="B1896" i="7"/>
  <c r="D1896" i="7" s="1"/>
  <c r="AB1901" i="1"/>
  <c r="A1901" i="1"/>
  <c r="A1901" i="4" s="1"/>
  <c r="C1897" i="7" l="1"/>
  <c r="A1898" i="7" s="1"/>
  <c r="B1897" i="7"/>
  <c r="D1897" i="7" s="1"/>
  <c r="AB1902" i="1"/>
  <c r="A1902" i="1"/>
  <c r="A1902" i="4" s="1"/>
  <c r="B1898" i="7" l="1"/>
  <c r="D1898" i="7" s="1"/>
  <c r="C1898" i="7"/>
  <c r="A1899" i="7" s="1"/>
  <c r="E1905" i="1"/>
  <c r="F1905" i="1" s="1"/>
  <c r="S1905" i="1" s="1"/>
  <c r="P1905" i="1"/>
  <c r="AB1905" i="1"/>
  <c r="A1905" i="1"/>
  <c r="A1905" i="4" s="1"/>
  <c r="AB1904" i="1"/>
  <c r="A1904" i="1"/>
  <c r="A1904" i="4" s="1"/>
  <c r="AB1903" i="1"/>
  <c r="A1903" i="1"/>
  <c r="A1903" i="4" s="1"/>
  <c r="C1899" i="7" l="1"/>
  <c r="A1900" i="7" s="1"/>
  <c r="B1899" i="7"/>
  <c r="D1899" i="7" s="1"/>
  <c r="AC1905" i="1"/>
  <c r="T1905" i="1"/>
  <c r="C1900" i="7" l="1"/>
  <c r="A1901" i="7" s="1"/>
  <c r="B1900" i="7"/>
  <c r="D1900" i="7" s="1"/>
  <c r="AB1906" i="1"/>
  <c r="A1906" i="1"/>
  <c r="A1906" i="4" s="1"/>
  <c r="B1901" i="7" l="1"/>
  <c r="D1901" i="7" s="1"/>
  <c r="C1901" i="7"/>
  <c r="A1902" i="7" s="1"/>
  <c r="I567" i="9"/>
  <c r="AB1907" i="1"/>
  <c r="A1907" i="1"/>
  <c r="A1907" i="4" s="1"/>
  <c r="C1902" i="7" l="1"/>
  <c r="A1903" i="7" s="1"/>
  <c r="B1902" i="7"/>
  <c r="D1902" i="7" s="1"/>
  <c r="I568" i="9"/>
  <c r="M567" i="9"/>
  <c r="X567" i="9"/>
  <c r="W567" i="9"/>
  <c r="Q567" i="9"/>
  <c r="K567" i="9" s="1"/>
  <c r="AB1908" i="1"/>
  <c r="A1908" i="1"/>
  <c r="A1908" i="4" s="1"/>
  <c r="C1903" i="7" l="1"/>
  <c r="A1904" i="7" s="1"/>
  <c r="B1903" i="7"/>
  <c r="D1903" i="7" s="1"/>
  <c r="I569" i="9"/>
  <c r="X568" i="9"/>
  <c r="M568" i="9"/>
  <c r="W568" i="9"/>
  <c r="Q568" i="9"/>
  <c r="K568" i="9" s="1"/>
  <c r="AB1909" i="1"/>
  <c r="A1909" i="1"/>
  <c r="A1909" i="4" s="1"/>
  <c r="B1904" i="7" l="1"/>
  <c r="D1904" i="7" s="1"/>
  <c r="C1904" i="7"/>
  <c r="A1905" i="7" s="1"/>
  <c r="Q569" i="9"/>
  <c r="K569" i="9" s="1"/>
  <c r="X569" i="9"/>
  <c r="M569" i="9"/>
  <c r="W569" i="9"/>
  <c r="AB1910" i="1"/>
  <c r="A1910" i="1"/>
  <c r="A1910" i="4" s="1"/>
  <c r="C1905" i="7" l="1"/>
  <c r="A1906" i="7" s="1"/>
  <c r="B1905" i="7"/>
  <c r="D1905" i="7" s="1"/>
  <c r="I570" i="9"/>
  <c r="AB1911" i="1"/>
  <c r="A1911" i="1"/>
  <c r="A1911" i="4" s="1"/>
  <c r="B1906" i="7" l="1"/>
  <c r="D1906" i="7" s="1"/>
  <c r="C1906" i="7"/>
  <c r="A1907" i="7" s="1"/>
  <c r="I571" i="9"/>
  <c r="W570" i="9"/>
  <c r="X570" i="9"/>
  <c r="M570" i="9"/>
  <c r="Q570" i="9"/>
  <c r="K570" i="9" s="1"/>
  <c r="AB1912" i="1"/>
  <c r="A1912" i="1"/>
  <c r="A1912" i="4" s="1"/>
  <c r="B1907" i="7" l="1"/>
  <c r="D1907" i="7" s="1"/>
  <c r="C1907" i="7"/>
  <c r="A1908" i="7" s="1"/>
  <c r="I572" i="9"/>
  <c r="X571" i="9"/>
  <c r="M571" i="9"/>
  <c r="W571" i="9"/>
  <c r="Q571" i="9"/>
  <c r="K571" i="9" s="1"/>
  <c r="AB1913" i="1"/>
  <c r="A1913" i="1"/>
  <c r="A1913" i="4" s="1"/>
  <c r="B1908" i="7" l="1"/>
  <c r="D1908" i="7" s="1"/>
  <c r="C1908" i="7"/>
  <c r="A1909" i="7" s="1"/>
  <c r="I573" i="9"/>
  <c r="W572" i="9"/>
  <c r="X572" i="9"/>
  <c r="Q572" i="9"/>
  <c r="K572" i="9" s="1"/>
  <c r="M572" i="9"/>
  <c r="AB1914" i="1"/>
  <c r="A1914" i="1"/>
  <c r="A1914" i="4" s="1"/>
  <c r="C1909" i="7" l="1"/>
  <c r="A1910" i="7" s="1"/>
  <c r="B1909" i="7"/>
  <c r="D1909" i="7" s="1"/>
  <c r="W573" i="9"/>
  <c r="M573" i="9"/>
  <c r="X573" i="9"/>
  <c r="Q573" i="9"/>
  <c r="K573" i="9" s="1"/>
  <c r="AB1915" i="1"/>
  <c r="A1915" i="1"/>
  <c r="A1915" i="4" s="1"/>
  <c r="B1910" i="7" l="1"/>
  <c r="D1910" i="7" s="1"/>
  <c r="C1910" i="7"/>
  <c r="A1911" i="7" s="1"/>
  <c r="I574" i="9"/>
  <c r="AB1916" i="1"/>
  <c r="I575" i="9" s="1"/>
  <c r="A1916" i="1"/>
  <c r="A1916" i="4" s="1"/>
  <c r="C1911" i="7" l="1"/>
  <c r="A1912" i="7" s="1"/>
  <c r="B1911" i="7"/>
  <c r="D1911" i="7" s="1"/>
  <c r="W574" i="9"/>
  <c r="M574" i="9"/>
  <c r="Q574" i="9"/>
  <c r="K574" i="9" s="1"/>
  <c r="X574" i="9"/>
  <c r="M575" i="9"/>
  <c r="X575" i="9"/>
  <c r="Q575" i="9"/>
  <c r="K575" i="9" s="1"/>
  <c r="W575" i="9"/>
  <c r="AB1917" i="1"/>
  <c r="A1917" i="1"/>
  <c r="A1917" i="4" s="1"/>
  <c r="C1912" i="7" l="1"/>
  <c r="A1913" i="7" s="1"/>
  <c r="B1912" i="7"/>
  <c r="D1912" i="7" s="1"/>
  <c r="I576" i="9"/>
  <c r="AB1918" i="1"/>
  <c r="A1918" i="1"/>
  <c r="A1918" i="4" s="1"/>
  <c r="B1913" i="7" l="1"/>
  <c r="D1913" i="7" s="1"/>
  <c r="C1913" i="7"/>
  <c r="A1914" i="7" s="1"/>
  <c r="Q576" i="9"/>
  <c r="K576" i="9" s="1"/>
  <c r="M576" i="9"/>
  <c r="W576" i="9"/>
  <c r="X576" i="9"/>
  <c r="AB1919" i="1"/>
  <c r="A1919" i="1"/>
  <c r="A1919" i="4" s="1"/>
  <c r="C1914" i="7" l="1"/>
  <c r="A1915" i="7" s="1"/>
  <c r="B1914" i="7"/>
  <c r="D1914" i="7" s="1"/>
  <c r="AB1920" i="1"/>
  <c r="A1920" i="1"/>
  <c r="A1920" i="4" s="1"/>
  <c r="C1915" i="7" l="1"/>
  <c r="A1916" i="7" s="1"/>
  <c r="B1915" i="7"/>
  <c r="D1915" i="7" s="1"/>
  <c r="AB1921" i="1"/>
  <c r="A1921" i="1"/>
  <c r="A1921" i="4" s="1"/>
  <c r="B1916" i="7" l="1"/>
  <c r="D1916" i="7" s="1"/>
  <c r="C1916" i="7"/>
  <c r="A1917" i="7" s="1"/>
  <c r="AB1922" i="1"/>
  <c r="A1922" i="1"/>
  <c r="A1922" i="4" s="1"/>
  <c r="C1917" i="7" l="1"/>
  <c r="A1918" i="7" s="1"/>
  <c r="B1917" i="7"/>
  <c r="D1917" i="7" s="1"/>
  <c r="I577" i="9"/>
  <c r="AB1923" i="1"/>
  <c r="A1923" i="1"/>
  <c r="A1923" i="4" s="1"/>
  <c r="C1918" i="7" l="1"/>
  <c r="A1919" i="7" s="1"/>
  <c r="B1918" i="7"/>
  <c r="D1918" i="7" s="1"/>
  <c r="I578" i="9"/>
  <c r="W577" i="9"/>
  <c r="M577" i="9"/>
  <c r="Q577" i="9"/>
  <c r="K577" i="9" s="1"/>
  <c r="X577" i="9"/>
  <c r="AB1924" i="1"/>
  <c r="A1924" i="1"/>
  <c r="A1924" i="4" s="1"/>
  <c r="B1919" i="7" l="1"/>
  <c r="D1919" i="7" s="1"/>
  <c r="C1919" i="7"/>
  <c r="A1920" i="7" s="1"/>
  <c r="I579" i="9"/>
  <c r="X578" i="9"/>
  <c r="Q578" i="9"/>
  <c r="K578" i="9" s="1"/>
  <c r="M578" i="9"/>
  <c r="W578" i="9"/>
  <c r="AB1925" i="1"/>
  <c r="A1925" i="1"/>
  <c r="A1925" i="4" s="1"/>
  <c r="C1920" i="7" l="1"/>
  <c r="A1921" i="7" s="1"/>
  <c r="B1920" i="7"/>
  <c r="D1920" i="7" s="1"/>
  <c r="I580" i="9"/>
  <c r="Q579" i="9"/>
  <c r="K579" i="9" s="1"/>
  <c r="M579" i="9"/>
  <c r="W579" i="9"/>
  <c r="X579" i="9"/>
  <c r="AB1926" i="1"/>
  <c r="A1926" i="1"/>
  <c r="A1926" i="4" s="1"/>
  <c r="C1921" i="7" l="1"/>
  <c r="A1922" i="7" s="1"/>
  <c r="B1921" i="7"/>
  <c r="D1921" i="7" s="1"/>
  <c r="Q580" i="9"/>
  <c r="K580" i="9" s="1"/>
  <c r="X580" i="9"/>
  <c r="W580" i="9"/>
  <c r="M580" i="9"/>
  <c r="AB1927" i="1"/>
  <c r="A1927" i="1"/>
  <c r="A1927" i="4" s="1"/>
  <c r="B1922" i="7" l="1"/>
  <c r="D1922" i="7" s="1"/>
  <c r="C1922" i="7"/>
  <c r="A1923" i="7" s="1"/>
  <c r="AB1928" i="1"/>
  <c r="A1928" i="1"/>
  <c r="A1928" i="4" s="1"/>
  <c r="C1923" i="7" l="1"/>
  <c r="A1924" i="7" s="1"/>
  <c r="B1923" i="7"/>
  <c r="D1923" i="7" s="1"/>
  <c r="AB1929" i="1"/>
  <c r="A1929" i="1"/>
  <c r="A1929" i="4" s="1"/>
  <c r="C1924" i="7" l="1"/>
  <c r="A1925" i="7" s="1"/>
  <c r="B1924" i="7"/>
  <c r="D1924" i="7" s="1"/>
  <c r="AB1930" i="1"/>
  <c r="A1930" i="1"/>
  <c r="A1930" i="4" s="1"/>
  <c r="B1925" i="7" l="1"/>
  <c r="D1925" i="7" s="1"/>
  <c r="C1925" i="7"/>
  <c r="A1926" i="7" s="1"/>
  <c r="AB1931" i="1"/>
  <c r="A1931" i="1"/>
  <c r="A1931" i="4" s="1"/>
  <c r="C1926" i="7" l="1"/>
  <c r="A1927" i="7" s="1"/>
  <c r="B1926" i="7"/>
  <c r="D1926" i="7" s="1"/>
  <c r="AB1932" i="1"/>
  <c r="A1932" i="1"/>
  <c r="A1932" i="4" s="1"/>
  <c r="C1927" i="7" l="1"/>
  <c r="A1928" i="7" s="1"/>
  <c r="B1927" i="7"/>
  <c r="D1927" i="7" s="1"/>
  <c r="AB1933" i="1"/>
  <c r="A1933" i="1"/>
  <c r="A1933" i="4" s="1"/>
  <c r="B1928" i="7" l="1"/>
  <c r="D1928" i="7" s="1"/>
  <c r="C1928" i="7"/>
  <c r="A1929" i="7" s="1"/>
  <c r="AB1934" i="1"/>
  <c r="A1934" i="1"/>
  <c r="A1934" i="4" s="1"/>
  <c r="B1929" i="7" l="1"/>
  <c r="D1929" i="7" s="1"/>
  <c r="C1929" i="7"/>
  <c r="A1930" i="7" s="1"/>
  <c r="AB1936" i="1"/>
  <c r="A1936" i="1"/>
  <c r="A1936" i="4" s="1"/>
  <c r="AB1935" i="1"/>
  <c r="A1935" i="1"/>
  <c r="A1935" i="4" s="1"/>
  <c r="C1930" i="7" l="1"/>
  <c r="A1931" i="7" s="1"/>
  <c r="B1930" i="7"/>
  <c r="D1930" i="7" s="1"/>
  <c r="AB1937" i="1"/>
  <c r="A1937" i="1"/>
  <c r="A1937" i="4" s="1"/>
  <c r="B1931" i="7" l="1"/>
  <c r="D1931" i="7" s="1"/>
  <c r="C1931" i="7"/>
  <c r="A1932" i="7" s="1"/>
  <c r="AB1938" i="1"/>
  <c r="A1938" i="1"/>
  <c r="A1938" i="4" s="1"/>
  <c r="C1932" i="7" l="1"/>
  <c r="A1933" i="7" s="1"/>
  <c r="B1932" i="7"/>
  <c r="D1932" i="7" s="1"/>
  <c r="AB1939" i="1"/>
  <c r="A1939" i="1"/>
  <c r="A1939" i="4" s="1"/>
  <c r="C1933" i="7" l="1"/>
  <c r="A1934" i="7" s="1"/>
  <c r="B1933" i="7"/>
  <c r="D1933" i="7" s="1"/>
  <c r="AB1940" i="1"/>
  <c r="A1940" i="1"/>
  <c r="A1940" i="4" s="1"/>
  <c r="B1934" i="7" l="1"/>
  <c r="D1934" i="7" s="1"/>
  <c r="C1934" i="7"/>
  <c r="A1935" i="7" s="1"/>
  <c r="AB1941" i="1"/>
  <c r="A1941" i="1"/>
  <c r="A1941" i="4" s="1"/>
  <c r="C1935" i="7" l="1"/>
  <c r="A1936" i="7" s="1"/>
  <c r="B1935" i="7"/>
  <c r="D1935" i="7" s="1"/>
  <c r="AB1942" i="1"/>
  <c r="A1942" i="1"/>
  <c r="A1942" i="4" s="1"/>
  <c r="C1936" i="7" l="1"/>
  <c r="A1937" i="7" s="1"/>
  <c r="B1936" i="7"/>
  <c r="D1936" i="7" s="1"/>
  <c r="AB1943" i="1"/>
  <c r="A1943" i="1"/>
  <c r="A1943" i="4" s="1"/>
  <c r="B1937" i="7" l="1"/>
  <c r="D1937" i="7" s="1"/>
  <c r="C1937" i="7"/>
  <c r="A1938" i="7" s="1"/>
  <c r="AB1944" i="1"/>
  <c r="A1944" i="1"/>
  <c r="A1944" i="4" s="1"/>
  <c r="C1938" i="7" l="1"/>
  <c r="A1939" i="7" s="1"/>
  <c r="B1938" i="7"/>
  <c r="D1938" i="7" s="1"/>
  <c r="AB1945" i="1"/>
  <c r="A1945" i="1"/>
  <c r="A1945" i="4" s="1"/>
  <c r="C1939" i="7" l="1"/>
  <c r="A1940" i="7" s="1"/>
  <c r="B1939" i="7"/>
  <c r="D1939" i="7" s="1"/>
  <c r="AB1946" i="1"/>
  <c r="A1946" i="1"/>
  <c r="A1946" i="4" s="1"/>
  <c r="B1940" i="7" l="1"/>
  <c r="D1940" i="7" s="1"/>
  <c r="C1940" i="7"/>
  <c r="A1941" i="7" s="1"/>
  <c r="AB1947" i="1"/>
  <c r="A1947" i="1"/>
  <c r="A1947" i="4" s="1"/>
  <c r="C1941" i="7" l="1"/>
  <c r="A1942" i="7" s="1"/>
  <c r="B1941" i="7"/>
  <c r="D1941" i="7" s="1"/>
  <c r="AB1948" i="1"/>
  <c r="A1948" i="1"/>
  <c r="A1948" i="4" s="1"/>
  <c r="B1942" i="7" l="1"/>
  <c r="D1942" i="7" s="1"/>
  <c r="C1942" i="7"/>
  <c r="A1943" i="7" s="1"/>
  <c r="AB1949" i="1"/>
  <c r="A1949" i="1"/>
  <c r="A1949" i="4" s="1"/>
  <c r="B1943" i="7" l="1"/>
  <c r="D1943" i="7" s="1"/>
  <c r="C1943" i="7"/>
  <c r="A1944" i="7" s="1"/>
  <c r="AB1950" i="1"/>
  <c r="A1950" i="1"/>
  <c r="A1950" i="4" s="1"/>
  <c r="C1944" i="7" l="1"/>
  <c r="A1945" i="7" s="1"/>
  <c r="B1944" i="7"/>
  <c r="D1944" i="7" s="1"/>
  <c r="AB1951" i="1"/>
  <c r="A1951" i="1"/>
  <c r="A1951" i="4" s="1"/>
  <c r="C1945" i="7" l="1"/>
  <c r="A1946" i="7" s="1"/>
  <c r="B1945" i="7"/>
  <c r="D1945" i="7" s="1"/>
  <c r="AB1952" i="1"/>
  <c r="A1952" i="1"/>
  <c r="A1952" i="4" s="1"/>
  <c r="B1946" i="7" l="1"/>
  <c r="D1946" i="7" s="1"/>
  <c r="C1946" i="7"/>
  <c r="A1947" i="7" s="1"/>
  <c r="AB1953" i="1"/>
  <c r="A1953" i="1"/>
  <c r="A1953" i="4" s="1"/>
  <c r="C1947" i="7" l="1"/>
  <c r="A1948" i="7" s="1"/>
  <c r="B1947" i="7"/>
  <c r="D1947" i="7" s="1"/>
  <c r="I581" i="9"/>
  <c r="AB1954" i="1"/>
  <c r="A1954" i="1"/>
  <c r="A1954" i="4" s="1"/>
  <c r="C1948" i="7" l="1"/>
  <c r="A1949" i="7" s="1"/>
  <c r="B1948" i="7"/>
  <c r="D1948" i="7" s="1"/>
  <c r="I582" i="9"/>
  <c r="Q581" i="9"/>
  <c r="K581" i="9" s="1"/>
  <c r="M581" i="9"/>
  <c r="W581" i="9"/>
  <c r="X581" i="9"/>
  <c r="AB1955" i="1"/>
  <c r="A1955" i="1"/>
  <c r="A1955" i="4" s="1"/>
  <c r="C1949" i="7" l="1"/>
  <c r="A1950" i="7" s="1"/>
  <c r="B1949" i="7"/>
  <c r="D1949" i="7" s="1"/>
  <c r="AB1957" i="1"/>
  <c r="A1957" i="1"/>
  <c r="A1957" i="4" s="1"/>
  <c r="M582" i="9"/>
  <c r="Q582" i="9"/>
  <c r="K582" i="9" s="1"/>
  <c r="W582" i="9"/>
  <c r="X582" i="9"/>
  <c r="AB1956" i="1"/>
  <c r="A1956" i="1"/>
  <c r="A1956" i="4" s="1"/>
  <c r="C1950" i="7" l="1"/>
  <c r="A1951" i="7" s="1"/>
  <c r="B1950" i="7"/>
  <c r="D1950" i="7" s="1"/>
  <c r="I583" i="9"/>
  <c r="C1951" i="7" l="1"/>
  <c r="A1952" i="7" s="1"/>
  <c r="B1951" i="7"/>
  <c r="D1951" i="7" s="1"/>
  <c r="X583" i="9"/>
  <c r="Q583" i="9"/>
  <c r="K583" i="9" s="1"/>
  <c r="W583" i="9"/>
  <c r="M583" i="9"/>
  <c r="AB1958" i="1"/>
  <c r="A1958" i="1"/>
  <c r="A1958" i="4" s="1"/>
  <c r="C1952" i="7" l="1"/>
  <c r="A1953" i="7" s="1"/>
  <c r="B1952" i="7"/>
  <c r="D1952" i="7" s="1"/>
  <c r="AB1959" i="1"/>
  <c r="A1959" i="1"/>
  <c r="A1959" i="4" s="1"/>
  <c r="C1953" i="7" l="1"/>
  <c r="A1954" i="7" s="1"/>
  <c r="B1953" i="7"/>
  <c r="D1953" i="7" s="1"/>
  <c r="AB1961" i="1"/>
  <c r="A1961" i="1"/>
  <c r="A1961" i="4" s="1"/>
  <c r="AB1960" i="1"/>
  <c r="A1960" i="1"/>
  <c r="A1960" i="4" s="1"/>
  <c r="C1954" i="7" l="1"/>
  <c r="A1955" i="7" s="1"/>
  <c r="B1954" i="7"/>
  <c r="D1954" i="7" s="1"/>
  <c r="AB1962" i="1"/>
  <c r="A1962" i="1"/>
  <c r="A1962" i="4" s="1"/>
  <c r="C1955" i="7" l="1"/>
  <c r="A1956" i="7" s="1"/>
  <c r="B1955" i="7"/>
  <c r="D1955" i="7" s="1"/>
  <c r="AB1963" i="1"/>
  <c r="A1963" i="1"/>
  <c r="A1963" i="4" s="1"/>
  <c r="C1956" i="7" l="1"/>
  <c r="A1957" i="7" s="1"/>
  <c r="B1956" i="7"/>
  <c r="D1956" i="7" s="1"/>
  <c r="AB1964" i="1"/>
  <c r="A1964" i="1"/>
  <c r="A1964" i="4" s="1"/>
  <c r="C1957" i="7" l="1"/>
  <c r="A1958" i="7" s="1"/>
  <c r="B1957" i="7"/>
  <c r="D1957" i="7" s="1"/>
  <c r="AB1965" i="1"/>
  <c r="A1965" i="1"/>
  <c r="A1965" i="4" s="1"/>
  <c r="C1958" i="7" l="1"/>
  <c r="A1959" i="7" s="1"/>
  <c r="B1958" i="7"/>
  <c r="D1958" i="7" s="1"/>
  <c r="AB1966" i="1"/>
  <c r="A1966" i="1"/>
  <c r="A1966" i="4" s="1"/>
  <c r="B1959" i="7" l="1"/>
  <c r="D1959" i="7" s="1"/>
  <c r="C1959" i="7"/>
  <c r="A1960" i="7" s="1"/>
  <c r="AB1967" i="1"/>
  <c r="A1967" i="1"/>
  <c r="A1967" i="4" s="1"/>
  <c r="B1960" i="7" l="1"/>
  <c r="C1960" i="7"/>
  <c r="A1961" i="7" s="1"/>
  <c r="D1960" i="7"/>
  <c r="AB1968" i="1"/>
  <c r="A1968" i="1"/>
  <c r="A1968" i="4" s="1"/>
  <c r="C1961" i="7" l="1"/>
  <c r="A1962" i="7" s="1"/>
  <c r="B1961" i="7"/>
  <c r="D1961" i="7" s="1"/>
  <c r="AB1969" i="1"/>
  <c r="A1969" i="1"/>
  <c r="A1969" i="4" s="1"/>
  <c r="C1962" i="7" l="1"/>
  <c r="A1963" i="7" s="1"/>
  <c r="B1962" i="7"/>
  <c r="D1962" i="7" s="1"/>
  <c r="AB1970" i="1"/>
  <c r="A1970" i="1"/>
  <c r="A1970" i="4" s="1"/>
  <c r="C1963" i="7" l="1"/>
  <c r="A1964" i="7" s="1"/>
  <c r="B1963" i="7"/>
  <c r="D1963" i="7" s="1"/>
  <c r="AB1971" i="1"/>
  <c r="A1971" i="1"/>
  <c r="A1971" i="4" s="1"/>
  <c r="B1964" i="7" l="1"/>
  <c r="C1964" i="7"/>
  <c r="A1965" i="7" s="1"/>
  <c r="D1964" i="7"/>
  <c r="AB1972" i="1"/>
  <c r="A1972" i="1"/>
  <c r="A1972" i="4" s="1"/>
  <c r="C1965" i="7" l="1"/>
  <c r="A1966" i="7" s="1"/>
  <c r="B1965" i="7"/>
  <c r="D1965" i="7" s="1"/>
  <c r="AB1973" i="1"/>
  <c r="A1973" i="1"/>
  <c r="A1973" i="4" s="1"/>
  <c r="C1966" i="7" l="1"/>
  <c r="A1967" i="7" s="1"/>
  <c r="B1966" i="7"/>
  <c r="D1966" i="7" s="1"/>
  <c r="AB1974" i="1"/>
  <c r="A1974" i="1"/>
  <c r="A1974" i="4" s="1"/>
  <c r="B1967" i="7" l="1"/>
  <c r="D1967" i="7" s="1"/>
  <c r="C1967" i="7"/>
  <c r="A1968" i="7" s="1"/>
  <c r="AB1975" i="1"/>
  <c r="A1975" i="1"/>
  <c r="A1975" i="4" s="1"/>
  <c r="B1968" i="7" l="1"/>
  <c r="D1968" i="7" s="1"/>
  <c r="C1968" i="7"/>
  <c r="A1969" i="7" s="1"/>
  <c r="I584" i="9"/>
  <c r="AB1976" i="1"/>
  <c r="A1976" i="1"/>
  <c r="A1976" i="4" s="1"/>
  <c r="B1969" i="7" l="1"/>
  <c r="D1969" i="7" s="1"/>
  <c r="C1969" i="7"/>
  <c r="A1970" i="7" s="1"/>
  <c r="I585" i="9"/>
  <c r="X584" i="9"/>
  <c r="W584" i="9"/>
  <c r="M584" i="9"/>
  <c r="Q584" i="9"/>
  <c r="K584" i="9" s="1"/>
  <c r="AB1977" i="1"/>
  <c r="A1977" i="1"/>
  <c r="A1977" i="4" s="1"/>
  <c r="B1970" i="7" l="1"/>
  <c r="D1970" i="7" s="1"/>
  <c r="C1970" i="7"/>
  <c r="A1971" i="7" s="1"/>
  <c r="Q585" i="9"/>
  <c r="K585" i="9" s="1"/>
  <c r="X585" i="9"/>
  <c r="M585" i="9"/>
  <c r="W585" i="9"/>
  <c r="AB1978" i="1"/>
  <c r="A1978" i="1"/>
  <c r="A1978" i="4" s="1"/>
  <c r="B1971" i="7" l="1"/>
  <c r="D1971" i="7" s="1"/>
  <c r="C1971" i="7"/>
  <c r="A1972" i="7" s="1"/>
  <c r="AB1979" i="1"/>
  <c r="A1979" i="1"/>
  <c r="A1979" i="4" s="1"/>
  <c r="C1972" i="7" l="1"/>
  <c r="A1973" i="7" s="1"/>
  <c r="B1972" i="7"/>
  <c r="D1972" i="7" s="1"/>
  <c r="I586" i="9"/>
  <c r="AB1980" i="1"/>
  <c r="A1980" i="1"/>
  <c r="A1980" i="4" s="1"/>
  <c r="B1973" i="7" l="1"/>
  <c r="D1973" i="7" s="1"/>
  <c r="C1973" i="7"/>
  <c r="A1974" i="7" s="1"/>
  <c r="I587" i="9"/>
  <c r="X586" i="9"/>
  <c r="W586" i="9"/>
  <c r="M586" i="9"/>
  <c r="Q586" i="9"/>
  <c r="K586" i="9" s="1"/>
  <c r="AB1981" i="1"/>
  <c r="A1981" i="1"/>
  <c r="A1981" i="4" s="1"/>
  <c r="B1974" i="7" l="1"/>
  <c r="D1974" i="7" s="1"/>
  <c r="C1974" i="7"/>
  <c r="A1975" i="7" s="1"/>
  <c r="Q587" i="9"/>
  <c r="K587" i="9" s="1"/>
  <c r="X587" i="9"/>
  <c r="M587" i="9"/>
  <c r="W587" i="9"/>
  <c r="I588" i="9"/>
  <c r="AB1982" i="1"/>
  <c r="A1982" i="1"/>
  <c r="A1982" i="4" s="1"/>
  <c r="C1975" i="7" l="1"/>
  <c r="A1976" i="7" s="1"/>
  <c r="B1975" i="7"/>
  <c r="D1975" i="7" s="1"/>
  <c r="W588" i="9"/>
  <c r="M588" i="9"/>
  <c r="Q588" i="9"/>
  <c r="K588" i="9" s="1"/>
  <c r="X588" i="9"/>
  <c r="I589" i="9"/>
  <c r="AB1983" i="1"/>
  <c r="A1983" i="1"/>
  <c r="A1983" i="4" s="1"/>
  <c r="B1976" i="7" l="1"/>
  <c r="D1976" i="7" s="1"/>
  <c r="C1976" i="7"/>
  <c r="A1977" i="7" s="1"/>
  <c r="I590" i="9"/>
  <c r="W589" i="9"/>
  <c r="X589" i="9"/>
  <c r="M589" i="9"/>
  <c r="Q589" i="9"/>
  <c r="K589" i="9" s="1"/>
  <c r="AB1984" i="1"/>
  <c r="A1984" i="1"/>
  <c r="A1984" i="4" s="1"/>
  <c r="B1977" i="7" l="1"/>
  <c r="D1977" i="7" s="1"/>
  <c r="C1977" i="7"/>
  <c r="A1978" i="7" s="1"/>
  <c r="W590" i="9"/>
  <c r="M590" i="9"/>
  <c r="Q590" i="9"/>
  <c r="K590" i="9" s="1"/>
  <c r="X590" i="9"/>
  <c r="AB1985" i="1"/>
  <c r="A1985" i="1"/>
  <c r="A1985" i="4" s="1"/>
  <c r="C1978" i="7" l="1"/>
  <c r="A1979" i="7" s="1"/>
  <c r="B1978" i="7"/>
  <c r="D1978" i="7" s="1"/>
  <c r="AB1986" i="1"/>
  <c r="A1986" i="1"/>
  <c r="A1986" i="4" s="1"/>
  <c r="C1979" i="7" l="1"/>
  <c r="A1980" i="7" s="1"/>
  <c r="B1979" i="7"/>
  <c r="D1979" i="7" s="1"/>
  <c r="AB1987" i="1"/>
  <c r="A1987" i="1"/>
  <c r="A1987" i="4" s="1"/>
  <c r="C1980" i="7" l="1"/>
  <c r="A1981" i="7" s="1"/>
  <c r="B1980" i="7"/>
  <c r="D1980" i="7" s="1"/>
  <c r="AB1988" i="1"/>
  <c r="A1988" i="1"/>
  <c r="A1988" i="4" s="1"/>
  <c r="B1981" i="7" l="1"/>
  <c r="D1981" i="7" s="1"/>
  <c r="C1981" i="7"/>
  <c r="A1982" i="7" s="1"/>
  <c r="AB1989" i="1"/>
  <c r="A1989" i="1"/>
  <c r="A1989" i="4" s="1"/>
  <c r="C1982" i="7" l="1"/>
  <c r="A1983" i="7" s="1"/>
  <c r="B1982" i="7"/>
  <c r="D1982" i="7" s="1"/>
  <c r="AB1990" i="1"/>
  <c r="A1990" i="1"/>
  <c r="A1990" i="4" s="1"/>
  <c r="B1983" i="7" l="1"/>
  <c r="D1983" i="7" s="1"/>
  <c r="C1983" i="7"/>
  <c r="A1984" i="7" s="1"/>
  <c r="I591" i="9"/>
  <c r="AB1991" i="1"/>
  <c r="A1991" i="1"/>
  <c r="A1991" i="4" s="1"/>
  <c r="C1984" i="7" l="1"/>
  <c r="A1985" i="7" s="1"/>
  <c r="B1984" i="7"/>
  <c r="D1984" i="7" s="1"/>
  <c r="X591" i="9"/>
  <c r="Q591" i="9"/>
  <c r="K591" i="9" s="1"/>
  <c r="W591" i="9"/>
  <c r="M591" i="9"/>
  <c r="AB1992" i="1"/>
  <c r="A1992" i="1"/>
  <c r="A1992" i="4" s="1"/>
  <c r="C1985" i="7" l="1"/>
  <c r="A1986" i="7" s="1"/>
  <c r="B1985" i="7"/>
  <c r="D1985" i="7" s="1"/>
  <c r="AB1993" i="1"/>
  <c r="A1993" i="1"/>
  <c r="A1993" i="4" s="1"/>
  <c r="B1986" i="7" l="1"/>
  <c r="C1986" i="7"/>
  <c r="A1987" i="7" s="1"/>
  <c r="D1986" i="7"/>
  <c r="I592" i="9"/>
  <c r="AB1994" i="1"/>
  <c r="A1994" i="1"/>
  <c r="A1994" i="4" s="1"/>
  <c r="C1987" i="7" l="1"/>
  <c r="A1988" i="7" s="1"/>
  <c r="B1987" i="7"/>
  <c r="D1987" i="7" s="1"/>
  <c r="X592" i="9"/>
  <c r="M592" i="9"/>
  <c r="W592" i="9"/>
  <c r="Q592" i="9"/>
  <c r="K592" i="9" s="1"/>
  <c r="AB1995" i="1"/>
  <c r="A1995" i="1"/>
  <c r="A1995" i="4" s="1"/>
  <c r="C1988" i="7" l="1"/>
  <c r="A1989" i="7" s="1"/>
  <c r="B1988" i="7"/>
  <c r="D1988" i="7" s="1"/>
  <c r="AB1996" i="1"/>
  <c r="A1996" i="1"/>
  <c r="A1996" i="4" s="1"/>
  <c r="C1989" i="7" l="1"/>
  <c r="A1990" i="7" s="1"/>
  <c r="B1989" i="7"/>
  <c r="D1989" i="7" s="1"/>
  <c r="AB1997" i="1"/>
  <c r="A1997" i="1"/>
  <c r="A1997" i="4" s="1"/>
  <c r="B1990" i="7" l="1"/>
  <c r="D1990" i="7" s="1"/>
  <c r="C1990" i="7"/>
  <c r="A1991" i="7" s="1"/>
  <c r="AB1998" i="1"/>
  <c r="A1998" i="1"/>
  <c r="C1991" i="7" l="1"/>
  <c r="A1992" i="7" s="1"/>
  <c r="B1991" i="7"/>
  <c r="D1991" i="7" s="1"/>
  <c r="AB1999" i="1"/>
  <c r="A1999" i="1"/>
  <c r="C1992" i="7" l="1"/>
  <c r="A1993" i="7" s="1"/>
  <c r="B1992" i="7"/>
  <c r="D1992" i="7" s="1"/>
  <c r="AB2000" i="1"/>
  <c r="A2000" i="1"/>
  <c r="B1993" i="7" l="1"/>
  <c r="D1993" i="7" s="1"/>
  <c r="C1993" i="7"/>
  <c r="A1994" i="7" s="1"/>
  <c r="AB2001" i="1"/>
  <c r="A2001" i="1"/>
  <c r="C1994" i="7" l="1"/>
  <c r="A1995" i="7" s="1"/>
  <c r="B1994" i="7"/>
  <c r="D1994" i="7" s="1"/>
  <c r="A2003" i="1"/>
  <c r="AB2003" i="1"/>
  <c r="I593" i="9"/>
  <c r="AB2002" i="1"/>
  <c r="A2002" i="1"/>
  <c r="B1995" i="7" l="1"/>
  <c r="D1995" i="7" s="1"/>
  <c r="C1995" i="7"/>
  <c r="A1996" i="7" s="1"/>
  <c r="A2004" i="1"/>
  <c r="AB2004" i="1"/>
  <c r="M593" i="9"/>
  <c r="W593" i="9"/>
  <c r="X593" i="9"/>
  <c r="Q593" i="9"/>
  <c r="K593" i="9" s="1"/>
  <c r="C1996" i="7" l="1"/>
  <c r="A1997" i="7" s="1"/>
  <c r="B1996" i="7"/>
  <c r="D1996" i="7" s="1"/>
  <c r="AB2005" i="1"/>
  <c r="A2005" i="1"/>
  <c r="I594" i="9"/>
  <c r="C1997" i="7" l="1"/>
  <c r="A1998" i="7" s="1"/>
  <c r="B1997" i="7"/>
  <c r="D1997" i="7" s="1"/>
  <c r="AB2006" i="1"/>
  <c r="A2006" i="1"/>
  <c r="Q594" i="9"/>
  <c r="K594" i="9" s="1"/>
  <c r="W594" i="9"/>
  <c r="M594" i="9"/>
  <c r="X594" i="9"/>
  <c r="I595" i="9"/>
  <c r="C1998" i="7" l="1"/>
  <c r="A1999" i="7" s="1"/>
  <c r="B1998" i="7"/>
  <c r="D1998" i="7" s="1"/>
  <c r="A2007" i="1"/>
  <c r="AB2007" i="1"/>
  <c r="Q595" i="9"/>
  <c r="K595" i="9" s="1"/>
  <c r="M595" i="9"/>
  <c r="X595" i="9"/>
  <c r="W595" i="9"/>
  <c r="I596" i="9"/>
  <c r="B1999" i="7" l="1"/>
  <c r="D1999" i="7" s="1"/>
  <c r="C1999" i="7"/>
  <c r="A2000" i="7" s="1"/>
  <c r="AB2008" i="1"/>
  <c r="A2008" i="1"/>
  <c r="Q596" i="9"/>
  <c r="K596" i="9" s="1"/>
  <c r="W596" i="9"/>
  <c r="M596" i="9"/>
  <c r="X596" i="9"/>
  <c r="I597" i="9"/>
  <c r="C2000" i="7" l="1"/>
  <c r="A2001" i="7" s="1"/>
  <c r="B2000" i="7"/>
  <c r="D2000" i="7" s="1"/>
  <c r="W597" i="9"/>
  <c r="Q597" i="9"/>
  <c r="K597" i="9" s="1"/>
  <c r="X597" i="9"/>
  <c r="M597" i="9"/>
  <c r="I598" i="9"/>
  <c r="C2001" i="7" l="1"/>
  <c r="A2002" i="7" s="1"/>
  <c r="B2001" i="7"/>
  <c r="D2001" i="7" s="1"/>
  <c r="X598" i="9"/>
  <c r="W598" i="9"/>
  <c r="M598" i="9"/>
  <c r="Q598" i="9"/>
  <c r="K598" i="9" s="1"/>
  <c r="I599" i="9"/>
  <c r="AB2009" i="1"/>
  <c r="A2009" i="1"/>
  <c r="C2002" i="7" l="1"/>
  <c r="A2003" i="7" s="1"/>
  <c r="B2002" i="7"/>
  <c r="D2002" i="7" s="1"/>
  <c r="W599" i="9"/>
  <c r="M599" i="9"/>
  <c r="Q599" i="9"/>
  <c r="K599" i="9" s="1"/>
  <c r="X599" i="9"/>
  <c r="I600" i="9"/>
  <c r="AB2010" i="1"/>
  <c r="A2010" i="1"/>
  <c r="C2003" i="7" l="1"/>
  <c r="A2004" i="7" s="1"/>
  <c r="B2003" i="7"/>
  <c r="D2003" i="7" s="1"/>
  <c r="I601" i="9"/>
  <c r="Q600" i="9"/>
  <c r="K600" i="9" s="1"/>
  <c r="X600" i="9"/>
  <c r="W600" i="9"/>
  <c r="M600" i="9"/>
  <c r="AB2011" i="1"/>
  <c r="A2011" i="1"/>
  <c r="B2004" i="7" l="1"/>
  <c r="D2004" i="7" s="1"/>
  <c r="C2004" i="7"/>
  <c r="A2005" i="7" s="1"/>
  <c r="I602" i="9"/>
  <c r="Q601" i="9"/>
  <c r="K601" i="9" s="1"/>
  <c r="W601" i="9"/>
  <c r="M601" i="9"/>
  <c r="X601" i="9"/>
  <c r="AB2012" i="1"/>
  <c r="A2012" i="1"/>
  <c r="B2005" i="7" l="1"/>
  <c r="D2005" i="7" s="1"/>
  <c r="C2005" i="7"/>
  <c r="A2006" i="7" s="1"/>
  <c r="I603" i="9"/>
  <c r="Q602" i="9"/>
  <c r="K602" i="9" s="1"/>
  <c r="X602" i="9"/>
  <c r="M602" i="9"/>
  <c r="W602" i="9"/>
  <c r="AB2013" i="1"/>
  <c r="A2013" i="1"/>
  <c r="C2006" i="7" l="1"/>
  <c r="A2007" i="7" s="1"/>
  <c r="B2006" i="7"/>
  <c r="D2006" i="7" s="1"/>
  <c r="I604" i="9"/>
  <c r="M603" i="9"/>
  <c r="Q603" i="9"/>
  <c r="K603" i="9" s="1"/>
  <c r="X603" i="9"/>
  <c r="W603" i="9"/>
  <c r="AB2014" i="1"/>
  <c r="A2014" i="1"/>
  <c r="C2007" i="7" l="1"/>
  <c r="A2008" i="7" s="1"/>
  <c r="B2007" i="7"/>
  <c r="D2007" i="7" s="1"/>
  <c r="I605" i="9"/>
  <c r="Q604" i="9"/>
  <c r="K604" i="9" s="1"/>
  <c r="M604" i="9"/>
  <c r="X604" i="9"/>
  <c r="W604" i="9"/>
  <c r="AB2015" i="1"/>
  <c r="A2015" i="1"/>
  <c r="B2008" i="7" l="1"/>
  <c r="D2008" i="7" s="1"/>
  <c r="C2008" i="7"/>
  <c r="A2009" i="7" s="1"/>
  <c r="I606" i="9"/>
  <c r="Q605" i="9"/>
  <c r="K605" i="9" s="1"/>
  <c r="M605" i="9"/>
  <c r="W605" i="9"/>
  <c r="X605" i="9"/>
  <c r="AB2016" i="1"/>
  <c r="A2016" i="1"/>
  <c r="C2009" i="7" l="1"/>
  <c r="A2010" i="7" s="1"/>
  <c r="B2009" i="7"/>
  <c r="D2009" i="7" s="1"/>
  <c r="I607" i="9"/>
  <c r="M606" i="9"/>
  <c r="W606" i="9"/>
  <c r="X606" i="9"/>
  <c r="Q606" i="9"/>
  <c r="K606" i="9" s="1"/>
  <c r="AB2017" i="1"/>
  <c r="A2017" i="1"/>
  <c r="B2010" i="7" l="1"/>
  <c r="D2010" i="7" s="1"/>
  <c r="C2010" i="7"/>
  <c r="A2011" i="7" s="1"/>
  <c r="I608" i="9"/>
  <c r="W607" i="9"/>
  <c r="Q607" i="9"/>
  <c r="K607" i="9" s="1"/>
  <c r="X607" i="9"/>
  <c r="M607" i="9"/>
  <c r="AB2018" i="1"/>
  <c r="A2018" i="1"/>
  <c r="C2011" i="7" l="1"/>
  <c r="A2012" i="7" s="1"/>
  <c r="B2011" i="7"/>
  <c r="D2011" i="7" s="1"/>
  <c r="I609" i="9"/>
  <c r="M608" i="9"/>
  <c r="Q608" i="9"/>
  <c r="K608" i="9" s="1"/>
  <c r="X608" i="9"/>
  <c r="W608" i="9"/>
  <c r="AB2019" i="1"/>
  <c r="A2019" i="1"/>
  <c r="C2012" i="7" l="1"/>
  <c r="A2013" i="7" s="1"/>
  <c r="B2012" i="7"/>
  <c r="D2012" i="7" s="1"/>
  <c r="I610" i="9"/>
  <c r="W609" i="9"/>
  <c r="Q609" i="9"/>
  <c r="K609" i="9" s="1"/>
  <c r="M609" i="9"/>
  <c r="X609" i="9"/>
  <c r="AB2020" i="1"/>
  <c r="A2020" i="1"/>
  <c r="B2013" i="7" l="1"/>
  <c r="D2013" i="7" s="1"/>
  <c r="C2013" i="7"/>
  <c r="A2014" i="7" s="1"/>
  <c r="I611" i="9"/>
  <c r="M610" i="9"/>
  <c r="X610" i="9"/>
  <c r="W610" i="9"/>
  <c r="Q610" i="9"/>
  <c r="K610" i="9" s="1"/>
  <c r="AB2021" i="1"/>
  <c r="A2021" i="1"/>
  <c r="C2014" i="7" l="1"/>
  <c r="A2015" i="7" s="1"/>
  <c r="B2014" i="7"/>
  <c r="D2014" i="7" s="1"/>
  <c r="I612" i="9"/>
  <c r="W611" i="9"/>
  <c r="M611" i="9"/>
  <c r="Q611" i="9"/>
  <c r="K611" i="9" s="1"/>
  <c r="X611" i="9"/>
  <c r="AB2022" i="1"/>
  <c r="A2022" i="1"/>
  <c r="C2015" i="7" l="1"/>
  <c r="A2016" i="7" s="1"/>
  <c r="B2015" i="7"/>
  <c r="D2015" i="7" s="1"/>
  <c r="I613" i="9"/>
  <c r="M612" i="9"/>
  <c r="Q612" i="9"/>
  <c r="K612" i="9" s="1"/>
  <c r="X612" i="9"/>
  <c r="W612" i="9"/>
  <c r="AB2023" i="1"/>
  <c r="A2023" i="1"/>
  <c r="C2016" i="7" l="1"/>
  <c r="A2017" i="7" s="1"/>
  <c r="B2016" i="7"/>
  <c r="D2016" i="7" s="1"/>
  <c r="I614" i="9"/>
  <c r="X613" i="9"/>
  <c r="W613" i="9"/>
  <c r="Q613" i="9"/>
  <c r="K613" i="9" s="1"/>
  <c r="M613" i="9"/>
  <c r="AB2024" i="1"/>
  <c r="A2024" i="1"/>
  <c r="B2017" i="7" l="1"/>
  <c r="D2017" i="7" s="1"/>
  <c r="C2017" i="7"/>
  <c r="A2018" i="7" s="1"/>
  <c r="I615" i="9"/>
  <c r="X614" i="9"/>
  <c r="W614" i="9"/>
  <c r="M614" i="9"/>
  <c r="Q614" i="9"/>
  <c r="K614" i="9" s="1"/>
  <c r="AB2025" i="1"/>
  <c r="A2025" i="1"/>
  <c r="C2018" i="7" l="1"/>
  <c r="A2019" i="7" s="1"/>
  <c r="B2018" i="7"/>
  <c r="D2018" i="7" s="1"/>
  <c r="I616" i="9"/>
  <c r="M615" i="9"/>
  <c r="X615" i="9"/>
  <c r="Q615" i="9"/>
  <c r="K615" i="9" s="1"/>
  <c r="W615" i="9"/>
  <c r="AB2026" i="1"/>
  <c r="A2026" i="1"/>
  <c r="C2019" i="7" l="1"/>
  <c r="A2020" i="7" s="1"/>
  <c r="B2019" i="7"/>
  <c r="D2019" i="7" s="1"/>
  <c r="I617" i="9"/>
  <c r="Q616" i="9"/>
  <c r="K616" i="9" s="1"/>
  <c r="X616" i="9"/>
  <c r="M616" i="9"/>
  <c r="W616" i="9"/>
  <c r="AB2027" i="1"/>
  <c r="A2027" i="1"/>
  <c r="B2020" i="7" l="1"/>
  <c r="D2020" i="7" s="1"/>
  <c r="C2020" i="7"/>
  <c r="A2021" i="7" s="1"/>
  <c r="I618" i="9"/>
  <c r="Q617" i="9"/>
  <c r="K617" i="9" s="1"/>
  <c r="M617" i="9"/>
  <c r="W617" i="9"/>
  <c r="X617" i="9"/>
  <c r="AB2028" i="1"/>
  <c r="A2028" i="1"/>
  <c r="C2021" i="7" l="1"/>
  <c r="A2022" i="7" s="1"/>
  <c r="B2021" i="7"/>
  <c r="D2021" i="7" s="1"/>
  <c r="I619" i="9"/>
  <c r="M618" i="9"/>
  <c r="X618" i="9"/>
  <c r="W618" i="9"/>
  <c r="Q618" i="9"/>
  <c r="K618" i="9" s="1"/>
  <c r="AB2029" i="1"/>
  <c r="A2029" i="1"/>
  <c r="B2022" i="7" l="1"/>
  <c r="D2022" i="7" s="1"/>
  <c r="C2022" i="7"/>
  <c r="A2023" i="7" s="1"/>
  <c r="M619" i="9"/>
  <c r="W619" i="9"/>
  <c r="Q619" i="9"/>
  <c r="K619" i="9" s="1"/>
  <c r="X619" i="9"/>
  <c r="AB2030" i="1"/>
  <c r="A2030" i="1"/>
  <c r="C2023" i="7" l="1"/>
  <c r="A2024" i="7" s="1"/>
  <c r="B2023" i="7"/>
  <c r="D2023" i="7" s="1"/>
  <c r="AB2031" i="1"/>
  <c r="A2031" i="1"/>
  <c r="C2024" i="7" l="1"/>
  <c r="A2025" i="7" s="1"/>
  <c r="B2024" i="7"/>
  <c r="D2024" i="7" s="1"/>
  <c r="AB2032" i="1"/>
  <c r="A2032" i="1"/>
  <c r="C2025" i="7" l="1"/>
  <c r="A2026" i="7" s="1"/>
  <c r="B2025" i="7"/>
  <c r="D2025" i="7" s="1"/>
  <c r="AB2033" i="1"/>
  <c r="A2033" i="1"/>
  <c r="B2026" i="7" l="1"/>
  <c r="D2026" i="7" s="1"/>
  <c r="C2026" i="7"/>
  <c r="A2027" i="7" s="1"/>
  <c r="AB2034" i="1"/>
  <c r="A2034" i="1"/>
  <c r="C2027" i="7" l="1"/>
  <c r="A2028" i="7" s="1"/>
  <c r="B2027" i="7"/>
  <c r="D2027" i="7" s="1"/>
  <c r="AB2035" i="1"/>
  <c r="A2035" i="1"/>
  <c r="C2028" i="7" l="1"/>
  <c r="A2029" i="7" s="1"/>
  <c r="B2028" i="7"/>
  <c r="D2028" i="7" s="1"/>
  <c r="AB2036" i="1"/>
  <c r="A2036" i="1"/>
  <c r="B2029" i="7" l="1"/>
  <c r="D2029" i="7" s="1"/>
  <c r="C2029" i="7"/>
  <c r="A2030" i="7" s="1"/>
  <c r="AB2037" i="1"/>
  <c r="A2037" i="1"/>
  <c r="C2030" i="7" l="1"/>
  <c r="A2031" i="7" s="1"/>
  <c r="B2030" i="7"/>
  <c r="D2030" i="7" s="1"/>
  <c r="AB2038" i="1"/>
  <c r="A2038" i="1"/>
  <c r="B2031" i="7" l="1"/>
  <c r="D2031" i="7" s="1"/>
  <c r="C2031" i="7"/>
  <c r="A2032" i="7" s="1"/>
  <c r="AB2039" i="1"/>
  <c r="A2039" i="1"/>
  <c r="C2032" i="7" l="1"/>
  <c r="A2033" i="7" s="1"/>
  <c r="B2032" i="7"/>
  <c r="D2032" i="7" s="1"/>
  <c r="AB2040" i="1"/>
  <c r="A2040" i="1"/>
  <c r="C2033" i="7" l="1"/>
  <c r="A2034" i="7" s="1"/>
  <c r="B2033" i="7"/>
  <c r="D2033" i="7" s="1"/>
  <c r="AB2041" i="1"/>
  <c r="A2041" i="1"/>
  <c r="C2034" i="7" l="1"/>
  <c r="A2035" i="7" s="1"/>
  <c r="B2034" i="7"/>
  <c r="D2034" i="7" s="1"/>
  <c r="AB2042" i="1"/>
  <c r="A2042" i="1"/>
  <c r="B2035" i="7" l="1"/>
  <c r="D2035" i="7" s="1"/>
  <c r="C2035" i="7"/>
  <c r="A2036" i="7" s="1"/>
  <c r="AB2043" i="1"/>
  <c r="A2043" i="1"/>
  <c r="C2036" i="7" l="1"/>
  <c r="A2037" i="7" s="1"/>
  <c r="B2036" i="7"/>
  <c r="D2036" i="7" s="1"/>
  <c r="AB2044" i="1"/>
  <c r="A2044" i="1"/>
  <c r="B2037" i="7" l="1"/>
  <c r="D2037" i="7" s="1"/>
  <c r="C2037" i="7"/>
  <c r="A2038" i="7" s="1"/>
  <c r="AB2045" i="1"/>
  <c r="A2045" i="1"/>
  <c r="C2038" i="7" l="1"/>
  <c r="A2039" i="7" s="1"/>
  <c r="B2038" i="7"/>
  <c r="D2038" i="7" s="1"/>
  <c r="AB2046" i="1"/>
  <c r="A2046" i="1"/>
  <c r="C2039" i="7" l="1"/>
  <c r="A2040" i="7" s="1"/>
  <c r="B2039" i="7"/>
  <c r="D2039" i="7" s="1"/>
  <c r="AB2047" i="1"/>
  <c r="A2047" i="1"/>
  <c r="B2040" i="7" l="1"/>
  <c r="D2040" i="7" s="1"/>
  <c r="C2040" i="7"/>
  <c r="A2041" i="7" s="1"/>
  <c r="AB2048" i="1"/>
  <c r="A2048" i="1"/>
  <c r="C2041" i="7" l="1"/>
  <c r="A2042" i="7" s="1"/>
  <c r="B2041" i="7"/>
  <c r="D2041" i="7" s="1"/>
  <c r="AB2049" i="1"/>
  <c r="A2049" i="1"/>
  <c r="C2042" i="7" l="1"/>
  <c r="A2043" i="7" s="1"/>
  <c r="B2042" i="7"/>
  <c r="D2042" i="7" s="1"/>
  <c r="I620" i="9"/>
  <c r="AB2050" i="1"/>
  <c r="A2050" i="1"/>
  <c r="C2043" i="7" l="1"/>
  <c r="A2044" i="7" s="1"/>
  <c r="B2043" i="7"/>
  <c r="D2043" i="7" s="1"/>
  <c r="W620" i="9"/>
  <c r="Q620" i="9"/>
  <c r="K620" i="9" s="1"/>
  <c r="X620" i="9"/>
  <c r="M620" i="9"/>
  <c r="AB2051" i="1"/>
  <c r="A2051" i="1"/>
  <c r="B2044" i="7" l="1"/>
  <c r="D2044" i="7" s="1"/>
  <c r="C2044" i="7"/>
  <c r="A2045" i="7" s="1"/>
  <c r="AB2052" i="1"/>
  <c r="A2052" i="1"/>
  <c r="C2045" i="7" l="1"/>
  <c r="A2046" i="7" s="1"/>
  <c r="B2045" i="7"/>
  <c r="D2045" i="7" s="1"/>
  <c r="AB2053" i="1"/>
  <c r="A2053" i="1"/>
  <c r="C2046" i="7" l="1"/>
  <c r="A2047" i="7" s="1"/>
  <c r="B2046" i="7"/>
  <c r="D2046" i="7" s="1"/>
  <c r="AB2054" i="1"/>
  <c r="A2054" i="1"/>
  <c r="B2047" i="7" l="1"/>
  <c r="D2047" i="7" s="1"/>
  <c r="C2047" i="7"/>
  <c r="A2048" i="7" s="1"/>
  <c r="AB2055" i="1"/>
  <c r="A2055" i="1"/>
  <c r="C2048" i="7" l="1"/>
  <c r="A2049" i="7" s="1"/>
  <c r="B2048" i="7"/>
  <c r="D2048" i="7" s="1"/>
  <c r="AB2056" i="1"/>
  <c r="A2056" i="1"/>
  <c r="B2049" i="7" l="1"/>
  <c r="D2049" i="7" s="1"/>
  <c r="C2049" i="7"/>
  <c r="A2050" i="7" s="1"/>
  <c r="AB2057" i="1"/>
  <c r="A2057" i="1"/>
  <c r="C2050" i="7" l="1"/>
  <c r="A2051" i="7" s="1"/>
  <c r="B2050" i="7"/>
  <c r="D2050" i="7" s="1"/>
  <c r="AB2058" i="1"/>
  <c r="A2058" i="1"/>
  <c r="C2051" i="7" l="1"/>
  <c r="A2052" i="7" s="1"/>
  <c r="B2051" i="7"/>
  <c r="D2051" i="7" s="1"/>
  <c r="AB2059" i="1"/>
  <c r="A2059" i="1"/>
  <c r="C2052" i="7" l="1"/>
  <c r="A2053" i="7" s="1"/>
  <c r="B2052" i="7"/>
  <c r="D2052" i="7" s="1"/>
  <c r="AB2060" i="1"/>
  <c r="E2062" i="1"/>
  <c r="A2060" i="1"/>
  <c r="B2053" i="7" l="1"/>
  <c r="D2053" i="7" s="1"/>
  <c r="C2053" i="7"/>
  <c r="A2054" i="7" s="1"/>
  <c r="A2062" i="1"/>
  <c r="AB2062" i="1"/>
  <c r="P2062" i="1"/>
  <c r="I621" i="9"/>
  <c r="AB2061" i="1"/>
  <c r="A2061" i="1"/>
  <c r="C2054" i="7" l="1"/>
  <c r="A2055" i="7" s="1"/>
  <c r="B2054" i="7"/>
  <c r="D2054" i="7" s="1"/>
  <c r="AC2062" i="1"/>
  <c r="T2062" i="1"/>
  <c r="F2062" i="1"/>
  <c r="I622" i="9"/>
  <c r="X621" i="9"/>
  <c r="M621" i="9"/>
  <c r="W621" i="9"/>
  <c r="Q621" i="9"/>
  <c r="K621" i="9" s="1"/>
  <c r="C2055" i="7" l="1"/>
  <c r="A2056" i="7" s="1"/>
  <c r="B2055" i="7"/>
  <c r="D2055" i="7" s="1"/>
  <c r="S2062" i="1"/>
  <c r="M622" i="9"/>
  <c r="Q622" i="9"/>
  <c r="K622" i="9" s="1"/>
  <c r="X622" i="9"/>
  <c r="W622" i="9"/>
  <c r="I623" i="9"/>
  <c r="AB2063" i="1"/>
  <c r="A2063" i="1"/>
  <c r="C2056" i="7" l="1"/>
  <c r="A2057" i="7" s="1"/>
  <c r="B2056" i="7"/>
  <c r="D2056" i="7" s="1"/>
  <c r="Q623" i="9"/>
  <c r="K623" i="9" s="1"/>
  <c r="M623" i="9"/>
  <c r="W623" i="9"/>
  <c r="X623" i="9"/>
  <c r="I624" i="9"/>
  <c r="AB2064" i="1"/>
  <c r="A2064" i="1"/>
  <c r="C2057" i="7" l="1"/>
  <c r="A2058" i="7" s="1"/>
  <c r="B2057" i="7"/>
  <c r="D2057" i="7" s="1"/>
  <c r="X624" i="9"/>
  <c r="Q624" i="9"/>
  <c r="K624" i="9" s="1"/>
  <c r="W624" i="9"/>
  <c r="M624" i="9"/>
  <c r="AB2065" i="1"/>
  <c r="A2065" i="1"/>
  <c r="B2058" i="7" l="1"/>
  <c r="D2058" i="7" s="1"/>
  <c r="C2058" i="7"/>
  <c r="A2059" i="7" s="1"/>
  <c r="AB2066" i="1"/>
  <c r="A2066" i="1"/>
  <c r="C2059" i="7" l="1"/>
  <c r="A2060" i="7" s="1"/>
  <c r="B2059" i="7"/>
  <c r="D2059" i="7" s="1"/>
  <c r="AB2067" i="1"/>
  <c r="A2067" i="1"/>
  <c r="C2060" i="7" l="1"/>
  <c r="A2061" i="7" s="1"/>
  <c r="B2060" i="7"/>
  <c r="D2060" i="7" s="1"/>
  <c r="AB2068" i="1"/>
  <c r="A2068" i="1"/>
  <c r="C2061" i="7" l="1"/>
  <c r="A2062" i="7" s="1"/>
  <c r="B2061" i="7"/>
  <c r="D2061" i="7" s="1"/>
  <c r="I625" i="9"/>
  <c r="AB2069" i="1"/>
  <c r="A2069" i="1"/>
  <c r="C2062" i="7" l="1"/>
  <c r="A2063" i="7" s="1"/>
  <c r="B2062" i="7"/>
  <c r="D2062" i="7" s="1"/>
  <c r="I626" i="9"/>
  <c r="M625" i="9"/>
  <c r="W625" i="9"/>
  <c r="X625" i="9"/>
  <c r="Q625" i="9"/>
  <c r="K625" i="9" s="1"/>
  <c r="AB2070" i="1"/>
  <c r="A2070" i="1"/>
  <c r="C2063" i="7" l="1"/>
  <c r="A2064" i="7" s="1"/>
  <c r="B2063" i="7"/>
  <c r="D2063" i="7" s="1"/>
  <c r="I627" i="9"/>
  <c r="X626" i="9"/>
  <c r="W626" i="9"/>
  <c r="M626" i="9"/>
  <c r="Q626" i="9"/>
  <c r="K626" i="9" s="1"/>
  <c r="AB2071" i="1"/>
  <c r="A2071" i="1"/>
  <c r="C2064" i="7" l="1"/>
  <c r="A2065" i="7" s="1"/>
  <c r="B2064" i="7"/>
  <c r="D2064" i="7" s="1"/>
  <c r="I628" i="9"/>
  <c r="M627" i="9"/>
  <c r="W627" i="9"/>
  <c r="X627" i="9"/>
  <c r="Q627" i="9"/>
  <c r="K627" i="9" s="1"/>
  <c r="AB2072" i="1"/>
  <c r="A2072" i="1"/>
  <c r="C2065" i="7" l="1"/>
  <c r="A2066" i="7" s="1"/>
  <c r="B2065" i="7"/>
  <c r="D2065" i="7" s="1"/>
  <c r="W628" i="9"/>
  <c r="X628" i="9"/>
  <c r="M628" i="9"/>
  <c r="Q628" i="9"/>
  <c r="K628" i="9" s="1"/>
  <c r="AB2073" i="1"/>
  <c r="A2073" i="1"/>
  <c r="C2066" i="7" l="1"/>
  <c r="A2067" i="7" s="1"/>
  <c r="B2066" i="7"/>
  <c r="D2066" i="7" s="1"/>
  <c r="AB2074" i="1"/>
  <c r="A2074" i="1"/>
  <c r="C2067" i="7" l="1"/>
  <c r="A2068" i="7" s="1"/>
  <c r="B2067" i="7"/>
  <c r="D2067" i="7" s="1"/>
  <c r="AB2075" i="1"/>
  <c r="A2075" i="1"/>
  <c r="B2068" i="7" l="1"/>
  <c r="D2068" i="7" s="1"/>
  <c r="C2068" i="7"/>
  <c r="A2069" i="7" s="1"/>
  <c r="AB2076" i="1"/>
  <c r="A2076" i="1"/>
  <c r="D6" i="7"/>
  <c r="D5" i="7"/>
  <c r="D4" i="7"/>
  <c r="C2069" i="7" l="1"/>
  <c r="A2070" i="7" s="1"/>
  <c r="B2069" i="7"/>
  <c r="D2069" i="7" s="1"/>
  <c r="AB2077" i="1"/>
  <c r="A2077" i="1"/>
  <c r="C2070" i="7" l="1"/>
  <c r="A2071" i="7" s="1"/>
  <c r="B2070" i="7"/>
  <c r="D2070" i="7" s="1"/>
  <c r="I629" i="9"/>
  <c r="AB2078" i="1"/>
  <c r="A2078" i="1"/>
  <c r="B2071" i="7" l="1"/>
  <c r="D2071" i="7" s="1"/>
  <c r="C2071" i="7"/>
  <c r="A2072" i="7" s="1"/>
  <c r="W629" i="9"/>
  <c r="Q629" i="9"/>
  <c r="K629" i="9" s="1"/>
  <c r="M629" i="9"/>
  <c r="X629" i="9"/>
  <c r="AB2079" i="1"/>
  <c r="A2079" i="1"/>
  <c r="C2072" i="7" l="1"/>
  <c r="A2073" i="7" s="1"/>
  <c r="B2072" i="7"/>
  <c r="D2072" i="7" s="1"/>
  <c r="AB2080" i="1"/>
  <c r="A2080" i="1"/>
  <c r="C2073" i="7" l="1"/>
  <c r="A2074" i="7" s="1"/>
  <c r="B2073" i="7"/>
  <c r="D2073" i="7" s="1"/>
  <c r="AB2081" i="1"/>
  <c r="A2081" i="1"/>
  <c r="B2074" i="7" l="1"/>
  <c r="D2074" i="7" s="1"/>
  <c r="C2074" i="7"/>
  <c r="A2075" i="7" s="1"/>
  <c r="A2083" i="1"/>
  <c r="AB2083" i="1"/>
  <c r="AB2082" i="1"/>
  <c r="A2082" i="1"/>
  <c r="C2075" i="7" l="1"/>
  <c r="A2076" i="7" s="1"/>
  <c r="B2075" i="7"/>
  <c r="D2075" i="7" s="1"/>
  <c r="I630" i="9"/>
  <c r="C2076" i="7" l="1"/>
  <c r="A2077" i="7" s="1"/>
  <c r="B2076" i="7"/>
  <c r="D2076" i="7" s="1"/>
  <c r="Q630" i="9"/>
  <c r="K630" i="9" s="1"/>
  <c r="X630" i="9"/>
  <c r="M630" i="9"/>
  <c r="W630" i="9"/>
  <c r="AB2084" i="1"/>
  <c r="A2084" i="1"/>
  <c r="C2077" i="7" l="1"/>
  <c r="A2078" i="7" s="1"/>
  <c r="B2077" i="7"/>
  <c r="D2077" i="7" s="1"/>
  <c r="I631" i="9"/>
  <c r="AB2085" i="1"/>
  <c r="A2085" i="1"/>
  <c r="C2078" i="7" l="1"/>
  <c r="A2079" i="7" s="1"/>
  <c r="B2078" i="7"/>
  <c r="D2078" i="7" s="1"/>
  <c r="AB2087" i="1"/>
  <c r="A2087" i="1"/>
  <c r="I632" i="9"/>
  <c r="Q631" i="9"/>
  <c r="K631" i="9" s="1"/>
  <c r="W631" i="9"/>
  <c r="M631" i="9"/>
  <c r="X631" i="9"/>
  <c r="AB2086" i="1"/>
  <c r="A2086" i="1"/>
  <c r="C2079" i="7" l="1"/>
  <c r="A2080" i="7" s="1"/>
  <c r="B2079" i="7"/>
  <c r="D2079" i="7" s="1"/>
  <c r="AB2089" i="1"/>
  <c r="A2089" i="1"/>
  <c r="AB2088" i="1"/>
  <c r="A2088" i="1"/>
  <c r="I633" i="9"/>
  <c r="M632" i="9"/>
  <c r="Q632" i="9"/>
  <c r="K632" i="9" s="1"/>
  <c r="X632" i="9"/>
  <c r="W632" i="9"/>
  <c r="C2080" i="7" l="1"/>
  <c r="A2081" i="7" s="1"/>
  <c r="B2080" i="7"/>
  <c r="D2080" i="7" s="1"/>
  <c r="AB2090" i="1"/>
  <c r="A2090" i="1"/>
  <c r="M633" i="9"/>
  <c r="X633" i="9"/>
  <c r="W633" i="9"/>
  <c r="Q633" i="9"/>
  <c r="K633" i="9" s="1"/>
  <c r="C2081" i="7" l="1"/>
  <c r="A2082" i="7" s="1"/>
  <c r="B2081" i="7"/>
  <c r="D2081" i="7" s="1"/>
  <c r="S2091" i="1"/>
  <c r="AB2091" i="1"/>
  <c r="A2091" i="1"/>
  <c r="C2082" i="7" l="1"/>
  <c r="A2083" i="7" s="1"/>
  <c r="B2082" i="7"/>
  <c r="D2082" i="7" s="1"/>
  <c r="T2091" i="1"/>
  <c r="AC2091" i="1"/>
  <c r="S2092" i="1"/>
  <c r="A2092" i="1"/>
  <c r="AB2092" i="1"/>
  <c r="A2093" i="1"/>
  <c r="AB2093" i="1"/>
  <c r="C2083" i="7" l="1"/>
  <c r="A2084" i="7" s="1"/>
  <c r="B2083" i="7"/>
  <c r="D2083" i="7" s="1"/>
  <c r="AC2092" i="1"/>
  <c r="T2092" i="1"/>
  <c r="S2093" i="1"/>
  <c r="T2093" i="1"/>
  <c r="AC2093" i="1"/>
  <c r="A2094" i="1"/>
  <c r="AB2094" i="1"/>
  <c r="C2084" i="7" l="1"/>
  <c r="A2085" i="7" s="1"/>
  <c r="B2084" i="7"/>
  <c r="D2084" i="7" s="1"/>
  <c r="P2095" i="1"/>
  <c r="E2095" i="1"/>
  <c r="Z2095" i="1" s="1"/>
  <c r="AA2095" i="1" s="1"/>
  <c r="S2094" i="1"/>
  <c r="AC2094" i="1"/>
  <c r="T2094" i="1"/>
  <c r="A2095" i="1"/>
  <c r="AB2095" i="1"/>
  <c r="I634" i="9"/>
  <c r="C2085" i="7" l="1"/>
  <c r="A2086" i="7" s="1"/>
  <c r="B2085" i="7"/>
  <c r="D2085" i="7" s="1"/>
  <c r="AF2095" i="1"/>
  <c r="AG2095" i="1" s="1"/>
  <c r="AD2095" i="1"/>
  <c r="V2095" i="1"/>
  <c r="P2096" i="1"/>
  <c r="E2096" i="1"/>
  <c r="Z2096" i="1" s="1"/>
  <c r="AA2096" i="1" s="1"/>
  <c r="AC2095" i="1"/>
  <c r="T2095" i="1"/>
  <c r="F2095" i="1"/>
  <c r="S2095" i="1" s="1"/>
  <c r="AB2096" i="1"/>
  <c r="A2096" i="1"/>
  <c r="I635" i="9"/>
  <c r="Q634" i="9"/>
  <c r="K634" i="9" s="1"/>
  <c r="X634" i="9"/>
  <c r="W634" i="9"/>
  <c r="M634" i="9"/>
  <c r="C2086" i="7" l="1"/>
  <c r="A2087" i="7" s="1"/>
  <c r="B2086" i="7"/>
  <c r="D2086" i="7" s="1"/>
  <c r="AF2096" i="1"/>
  <c r="AG2096" i="1" s="1"/>
  <c r="AD2096" i="1"/>
  <c r="V2096" i="1"/>
  <c r="P2097" i="1"/>
  <c r="E2097" i="1"/>
  <c r="Z2097" i="1" s="1"/>
  <c r="AA2097" i="1" s="1"/>
  <c r="AC2096" i="1"/>
  <c r="T2096" i="1"/>
  <c r="A2097" i="1"/>
  <c r="AB2097" i="1"/>
  <c r="F2096" i="1"/>
  <c r="S2096" i="1" s="1"/>
  <c r="I636" i="9"/>
  <c r="Q635" i="9"/>
  <c r="K635" i="9" s="1"/>
  <c r="X635" i="9"/>
  <c r="M635" i="9"/>
  <c r="W635" i="9"/>
  <c r="C2087" i="7" l="1"/>
  <c r="A2088" i="7" s="1"/>
  <c r="B2087" i="7"/>
  <c r="D2087" i="7" s="1"/>
  <c r="AF2097" i="1"/>
  <c r="AG2097" i="1" s="1"/>
  <c r="AD2097" i="1"/>
  <c r="V2097" i="1"/>
  <c r="P2098" i="1"/>
  <c r="E2098" i="1"/>
  <c r="Z2098" i="1" s="1"/>
  <c r="AA2098" i="1" s="1"/>
  <c r="F2097" i="1"/>
  <c r="S2097" i="1" s="1"/>
  <c r="T2097" i="1"/>
  <c r="AC2097" i="1"/>
  <c r="A2098" i="1"/>
  <c r="AB2098" i="1"/>
  <c r="I637" i="9"/>
  <c r="M636" i="9"/>
  <c r="Q636" i="9"/>
  <c r="K636" i="9" s="1"/>
  <c r="W636" i="9"/>
  <c r="X636" i="9"/>
  <c r="C2088" i="7" l="1"/>
  <c r="A2089" i="7" s="1"/>
  <c r="B2088" i="7"/>
  <c r="D2088" i="7" s="1"/>
  <c r="V2098" i="1"/>
  <c r="AF2098" i="1"/>
  <c r="AG2098" i="1" s="1"/>
  <c r="AD2098" i="1"/>
  <c r="P2099" i="1"/>
  <c r="E2099" i="1"/>
  <c r="Z2099" i="1" s="1"/>
  <c r="AA2099" i="1" s="1"/>
  <c r="F2098" i="1"/>
  <c r="S2098" i="1" s="1"/>
  <c r="AC2098" i="1"/>
  <c r="T2098" i="1"/>
  <c r="A2099" i="1"/>
  <c r="AB2099" i="1"/>
  <c r="I638" i="9"/>
  <c r="X637" i="9"/>
  <c r="W637" i="9"/>
  <c r="M637" i="9"/>
  <c r="Q637" i="9"/>
  <c r="K637" i="9" s="1"/>
  <c r="C2089" i="7" l="1"/>
  <c r="A2090" i="7" s="1"/>
  <c r="B2089" i="7"/>
  <c r="D2089" i="7" s="1"/>
  <c r="AB2101" i="1"/>
  <c r="A2101" i="1"/>
  <c r="AF2099" i="1"/>
  <c r="AG2099" i="1" s="1"/>
  <c r="AD2099" i="1"/>
  <c r="V2099" i="1"/>
  <c r="P2100" i="1"/>
  <c r="E2100" i="1"/>
  <c r="Z2100" i="1" s="1"/>
  <c r="AA2100" i="1" s="1"/>
  <c r="AC2099" i="1"/>
  <c r="T2099" i="1"/>
  <c r="AB2100" i="1"/>
  <c r="A2100" i="1"/>
  <c r="F2099" i="1"/>
  <c r="S2099" i="1" s="1"/>
  <c r="I639" i="9"/>
  <c r="Q638" i="9"/>
  <c r="K638" i="9" s="1"/>
  <c r="W638" i="9"/>
  <c r="X638" i="9"/>
  <c r="M638" i="9"/>
  <c r="C2090" i="7" l="1"/>
  <c r="A2091" i="7" s="1"/>
  <c r="B2090" i="7"/>
  <c r="D2090" i="7" s="1"/>
  <c r="AB2102" i="1"/>
  <c r="A2102" i="1"/>
  <c r="AF2100" i="1"/>
  <c r="AG2100" i="1" s="1"/>
  <c r="AD2100" i="1"/>
  <c r="V2100" i="1"/>
  <c r="V2101" i="1" s="1"/>
  <c r="V2102" i="1" s="1"/>
  <c r="V2103" i="1" s="1"/>
  <c r="F2100" i="1"/>
  <c r="S2100" i="1" s="1"/>
  <c r="AC2100" i="1"/>
  <c r="T2100" i="1"/>
  <c r="I640" i="9"/>
  <c r="Q639" i="9"/>
  <c r="K639" i="9" s="1"/>
  <c r="W639" i="9"/>
  <c r="M639" i="9"/>
  <c r="X639" i="9"/>
  <c r="C2091" i="7" l="1"/>
  <c r="A2092" i="7" s="1"/>
  <c r="B2091" i="7"/>
  <c r="D2091" i="7" s="1"/>
  <c r="AB2103" i="1"/>
  <c r="A2103" i="1"/>
  <c r="X640" i="9"/>
  <c r="Q640" i="9"/>
  <c r="K640" i="9" s="1"/>
  <c r="W640" i="9"/>
  <c r="M640" i="9"/>
  <c r="C2092" i="7" l="1"/>
  <c r="A2093" i="7" s="1"/>
  <c r="B2092" i="7"/>
  <c r="D2092" i="7" s="1"/>
  <c r="V2104" i="1"/>
  <c r="AB2104" i="1"/>
  <c r="A2104" i="1"/>
  <c r="C2093" i="7" l="1"/>
  <c r="A2094" i="7" s="1"/>
  <c r="B2093" i="7"/>
  <c r="D2093" i="7" s="1"/>
  <c r="V2105" i="1"/>
  <c r="AB2105" i="1"/>
  <c r="I641" i="9" s="1"/>
  <c r="A2105" i="1"/>
  <c r="C2094" i="7" l="1"/>
  <c r="A2095" i="7" s="1"/>
  <c r="B2094" i="7"/>
  <c r="D2094" i="7" s="1"/>
  <c r="V2106" i="1"/>
  <c r="X641" i="9"/>
  <c r="Q641" i="9"/>
  <c r="K641" i="9" s="1"/>
  <c r="W641" i="9"/>
  <c r="M641" i="9"/>
  <c r="AB2106" i="1"/>
  <c r="I642" i="9" s="1"/>
  <c r="A2106" i="1"/>
  <c r="C2095" i="7" l="1"/>
  <c r="A2096" i="7" s="1"/>
  <c r="B2095" i="7"/>
  <c r="D2095" i="7" s="1"/>
  <c r="V2107" i="1"/>
  <c r="M642" i="9"/>
  <c r="W642" i="9"/>
  <c r="X642" i="9"/>
  <c r="Q642" i="9"/>
  <c r="K642" i="9" s="1"/>
  <c r="AB2107" i="1"/>
  <c r="I643" i="9" s="1"/>
  <c r="A2107" i="1"/>
  <c r="C2096" i="7" l="1"/>
  <c r="A2097" i="7" s="1"/>
  <c r="B2096" i="7"/>
  <c r="D2096" i="7" s="1"/>
  <c r="V2108" i="1"/>
  <c r="M643" i="9"/>
  <c r="W643" i="9"/>
  <c r="X643" i="9"/>
  <c r="Q643" i="9"/>
  <c r="K643" i="9" s="1"/>
  <c r="AB2108" i="1"/>
  <c r="A2108" i="1"/>
  <c r="C2097" i="7" l="1"/>
  <c r="A2098" i="7" s="1"/>
  <c r="B2097" i="7"/>
  <c r="D2097" i="7" s="1"/>
  <c r="V2109" i="1"/>
  <c r="I644" i="9"/>
  <c r="AB2109" i="1"/>
  <c r="A2109" i="1"/>
  <c r="C2098" i="7" l="1"/>
  <c r="A2099" i="7" s="1"/>
  <c r="B2098" i="7"/>
  <c r="D2098" i="7" s="1"/>
  <c r="V2110" i="1"/>
  <c r="M644" i="9"/>
  <c r="X644" i="9"/>
  <c r="Q644" i="9"/>
  <c r="K644" i="9" s="1"/>
  <c r="W644" i="9"/>
  <c r="I645" i="9"/>
  <c r="AB2110" i="1"/>
  <c r="A2110" i="1"/>
  <c r="C2099" i="7" l="1"/>
  <c r="A2100" i="7" s="1"/>
  <c r="B2099" i="7"/>
  <c r="D2099" i="7" s="1"/>
  <c r="V2111" i="1"/>
  <c r="AB2112" i="1"/>
  <c r="A2112" i="1"/>
  <c r="W645" i="9"/>
  <c r="M645" i="9"/>
  <c r="Q645" i="9"/>
  <c r="K645" i="9" s="1"/>
  <c r="X645" i="9"/>
  <c r="AC2110" i="1"/>
  <c r="T2110" i="1"/>
  <c r="S2110" i="1"/>
  <c r="AB2111" i="1"/>
  <c r="A2111" i="1"/>
  <c r="C2100" i="7" l="1"/>
  <c r="A2101" i="7" s="1"/>
  <c r="B2100" i="7"/>
  <c r="D2100" i="7" s="1"/>
  <c r="V2112" i="1"/>
  <c r="AC2111" i="1"/>
  <c r="T2111" i="1"/>
  <c r="S2111" i="1"/>
  <c r="C2101" i="7" l="1"/>
  <c r="A2102" i="7" s="1"/>
  <c r="B2101" i="7"/>
  <c r="D2101" i="7" s="1"/>
  <c r="V2113" i="1"/>
  <c r="AB2113" i="1"/>
  <c r="A2113" i="1"/>
  <c r="C2102" i="7" l="1"/>
  <c r="A2103" i="7" s="1"/>
  <c r="B2102" i="7"/>
  <c r="D2102" i="7" s="1"/>
  <c r="V2114" i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C2103" i="7" l="1"/>
  <c r="A2104" i="7" s="1"/>
  <c r="B2103" i="7"/>
  <c r="D2103" i="7" s="1"/>
  <c r="V2115" i="1"/>
  <c r="AB2115" i="1"/>
  <c r="A2115" i="1"/>
  <c r="C2104" i="7" l="1"/>
  <c r="A2105" i="7" s="1"/>
  <c r="B2104" i="7"/>
  <c r="D2104" i="7" s="1"/>
  <c r="V2116" i="1"/>
  <c r="AB2116" i="1"/>
  <c r="A2116" i="1"/>
  <c r="C2105" i="7" l="1"/>
  <c r="A2106" i="7" s="1"/>
  <c r="B2105" i="7"/>
  <c r="D2105" i="7" s="1"/>
  <c r="V2117" i="1"/>
  <c r="AB2117" i="1"/>
  <c r="A2117" i="1"/>
  <c r="C2106" i="7" l="1"/>
  <c r="A2107" i="7" s="1"/>
  <c r="B2106" i="7"/>
  <c r="D2106" i="7" s="1"/>
  <c r="V2118" i="1"/>
  <c r="AB2118" i="1"/>
  <c r="A2118" i="1"/>
  <c r="C2107" i="7" l="1"/>
  <c r="A2108" i="7" s="1"/>
  <c r="B2107" i="7"/>
  <c r="D2107" i="7" s="1"/>
  <c r="V2119" i="1"/>
  <c r="I646" i="9"/>
  <c r="AB2119" i="1"/>
  <c r="A2119" i="1"/>
  <c r="C2108" i="7" l="1"/>
  <c r="A2109" i="7" s="1"/>
  <c r="B2108" i="7"/>
  <c r="D2108" i="7" s="1"/>
  <c r="V2120" i="1"/>
  <c r="I647" i="9"/>
  <c r="W646" i="9"/>
  <c r="Q646" i="9"/>
  <c r="K646" i="9" s="1"/>
  <c r="M646" i="9"/>
  <c r="X646" i="9"/>
  <c r="AB2120" i="1"/>
  <c r="A2120" i="1"/>
  <c r="C2109" i="7" l="1"/>
  <c r="A2110" i="7" s="1"/>
  <c r="B2109" i="7"/>
  <c r="D2109" i="7" s="1"/>
  <c r="V2121" i="1"/>
  <c r="I648" i="9"/>
  <c r="Q647" i="9"/>
  <c r="K647" i="9" s="1"/>
  <c r="W647" i="9"/>
  <c r="X647" i="9"/>
  <c r="M647" i="9"/>
  <c r="AB2121" i="1"/>
  <c r="A2121" i="1"/>
  <c r="C2110" i="7" l="1"/>
  <c r="A2111" i="7" s="1"/>
  <c r="B2110" i="7"/>
  <c r="D2110" i="7" s="1"/>
  <c r="AB2154" i="1"/>
  <c r="A2154" i="1"/>
  <c r="V2122" i="1"/>
  <c r="V2154" i="1" s="1"/>
  <c r="I649" i="9"/>
  <c r="Q648" i="9"/>
  <c r="K648" i="9" s="1"/>
  <c r="W648" i="9"/>
  <c r="M648" i="9"/>
  <c r="X648" i="9"/>
  <c r="AB2122" i="1"/>
  <c r="I650" i="9" s="1"/>
  <c r="A2122" i="1"/>
  <c r="C2111" i="7" l="1"/>
  <c r="A2112" i="7" s="1"/>
  <c r="B2111" i="7"/>
  <c r="D2111" i="7" s="1"/>
  <c r="AB2155" i="1"/>
  <c r="A2155" i="1"/>
  <c r="V2123" i="1"/>
  <c r="V2155" i="1" s="1"/>
  <c r="X650" i="9"/>
  <c r="Q650" i="9"/>
  <c r="K650" i="9" s="1"/>
  <c r="M650" i="9"/>
  <c r="W650" i="9"/>
  <c r="X649" i="9"/>
  <c r="Q649" i="9"/>
  <c r="K649" i="9" s="1"/>
  <c r="M649" i="9"/>
  <c r="W649" i="9"/>
  <c r="AB2123" i="1"/>
  <c r="A2123" i="1"/>
  <c r="C2112" i="7" l="1"/>
  <c r="A2113" i="7" s="1"/>
  <c r="B2112" i="7"/>
  <c r="D2112" i="7" s="1"/>
  <c r="AB2156" i="1"/>
  <c r="A2156" i="1"/>
  <c r="V2124" i="1"/>
  <c r="V2156" i="1" s="1"/>
  <c r="I651" i="9"/>
  <c r="M651" i="9" s="1"/>
  <c r="I660" i="9"/>
  <c r="AB2124" i="1"/>
  <c r="A2124" i="1"/>
  <c r="C2113" i="7" l="1"/>
  <c r="A2114" i="7" s="1"/>
  <c r="B2113" i="7"/>
  <c r="D2113" i="7" s="1"/>
  <c r="AB2157" i="1"/>
  <c r="A2157" i="1"/>
  <c r="V2125" i="1"/>
  <c r="V2157" i="1" s="1"/>
  <c r="W651" i="9"/>
  <c r="Q651" i="9"/>
  <c r="K651" i="9" s="1"/>
  <c r="X651" i="9"/>
  <c r="M660" i="9"/>
  <c r="Q660" i="9"/>
  <c r="K660" i="9" s="1"/>
  <c r="AB2125" i="1"/>
  <c r="A2125" i="1"/>
  <c r="C2114" i="7" l="1"/>
  <c r="A2115" i="7" s="1"/>
  <c r="B2114" i="7"/>
  <c r="D2114" i="7" s="1"/>
  <c r="V2126" i="1"/>
  <c r="V2158" i="1" s="1"/>
  <c r="A2127" i="1"/>
  <c r="AB2126" i="1"/>
  <c r="A2126" i="1"/>
  <c r="C2115" i="7" l="1"/>
  <c r="A2116" i="7" s="1"/>
  <c r="B2115" i="7"/>
  <c r="D2115" i="7" s="1"/>
  <c r="AB2158" i="1"/>
  <c r="A2158" i="1"/>
  <c r="V2127" i="1"/>
  <c r="V2159" i="1" s="1"/>
  <c r="I654" i="9"/>
  <c r="I661" i="9"/>
  <c r="A2128" i="1"/>
  <c r="AB2128" i="1"/>
  <c r="I652" i="9"/>
  <c r="AB2127" i="1"/>
  <c r="C2116" i="7" l="1"/>
  <c r="A2117" i="7" s="1"/>
  <c r="B2116" i="7"/>
  <c r="D2116" i="7" s="1"/>
  <c r="V2128" i="1"/>
  <c r="V2160" i="1" s="1"/>
  <c r="M654" i="9"/>
  <c r="Q654" i="9"/>
  <c r="K654" i="9" s="1"/>
  <c r="I659" i="9"/>
  <c r="I662" i="9"/>
  <c r="M661" i="9"/>
  <c r="Q661" i="9"/>
  <c r="K661" i="9" s="1"/>
  <c r="A2129" i="1"/>
  <c r="AB2129" i="1"/>
  <c r="I656" i="9"/>
  <c r="I658" i="9"/>
  <c r="I653" i="9"/>
  <c r="I655" i="9"/>
  <c r="M652" i="9"/>
  <c r="Q652" i="9"/>
  <c r="K652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C2117" i="7" l="1"/>
  <c r="A2118" i="7" s="1"/>
  <c r="B2117" i="7"/>
  <c r="D2117" i="7" s="1"/>
  <c r="V2129" i="1"/>
  <c r="V2161" i="1" s="1"/>
  <c r="M659" i="9"/>
  <c r="Q659" i="9"/>
  <c r="K659" i="9" s="1"/>
  <c r="M662" i="9"/>
  <c r="Q662" i="9"/>
  <c r="K662" i="9" s="1"/>
  <c r="Q656" i="9"/>
  <c r="K656" i="9" s="1"/>
  <c r="M656" i="9"/>
  <c r="A2130" i="1"/>
  <c r="AB2130" i="1"/>
  <c r="M658" i="9"/>
  <c r="Q658" i="9"/>
  <c r="K658" i="9" s="1"/>
  <c r="Q653" i="9"/>
  <c r="K653" i="9" s="1"/>
  <c r="M653" i="9"/>
  <c r="Q655" i="9"/>
  <c r="K655" i="9" s="1"/>
  <c r="M655" i="9"/>
  <c r="F552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X534" i="9"/>
  <c r="W534" i="9"/>
  <c r="B535" i="9"/>
  <c r="F535" i="9"/>
  <c r="B106" i="9"/>
  <c r="B185" i="9"/>
  <c r="B84" i="9"/>
  <c r="X549" i="9"/>
  <c r="W549" i="9"/>
  <c r="M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F47" i="9"/>
  <c r="F16" i="9"/>
  <c r="F29" i="9"/>
  <c r="F37" i="9"/>
  <c r="F20" i="9"/>
  <c r="F45" i="9"/>
  <c r="F61" i="9"/>
  <c r="F25" i="9"/>
  <c r="F11" i="9"/>
  <c r="F22" i="9"/>
  <c r="F43" i="9"/>
  <c r="F6" i="9"/>
  <c r="F18" i="9"/>
  <c r="F4" i="9"/>
  <c r="F52" i="9"/>
  <c r="F36" i="9"/>
  <c r="F19" i="9"/>
  <c r="F50" i="9"/>
  <c r="F66" i="9"/>
  <c r="F48" i="9"/>
  <c r="F33" i="9"/>
  <c r="F41" i="9"/>
  <c r="F49" i="9"/>
  <c r="F24" i="9"/>
  <c r="F27" i="9"/>
  <c r="F58" i="9"/>
  <c r="F21" i="9"/>
  <c r="F9" i="9"/>
  <c r="F5" i="9"/>
  <c r="F31" i="9"/>
  <c r="F35" i="9"/>
  <c r="F12" i="9"/>
  <c r="F23" i="9"/>
  <c r="F44" i="9"/>
  <c r="F15" i="9"/>
  <c r="F38" i="9"/>
  <c r="F30" i="9"/>
  <c r="O38" i="9"/>
  <c r="N38" i="9" s="1"/>
  <c r="Q26" i="9"/>
  <c r="K26" i="9" s="1"/>
  <c r="M26" i="9"/>
  <c r="W26" i="9"/>
  <c r="X26" i="9"/>
  <c r="O61" i="9"/>
  <c r="N61" i="9" s="1"/>
  <c r="O56" i="9"/>
  <c r="N56" i="9" s="1"/>
  <c r="W53" i="9"/>
  <c r="Q53" i="9"/>
  <c r="K53" i="9" s="1"/>
  <c r="M53" i="9"/>
  <c r="X53" i="9"/>
  <c r="O23" i="9"/>
  <c r="N23" i="9" s="1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O54" i="9"/>
  <c r="N54" i="9" s="1"/>
  <c r="X50" i="9"/>
  <c r="Q50" i="9"/>
  <c r="K50" i="9" s="1"/>
  <c r="M50" i="9"/>
  <c r="W50" i="9"/>
  <c r="O8" i="9"/>
  <c r="N8" i="9" s="1"/>
  <c r="Q4" i="9"/>
  <c r="K4" i="9" s="1"/>
  <c r="M4" i="9"/>
  <c r="X4" i="9"/>
  <c r="W4" i="9"/>
  <c r="H14" i="9"/>
  <c r="O14" i="9"/>
  <c r="N14" i="9" s="1"/>
  <c r="B21" i="9"/>
  <c r="O36" i="9"/>
  <c r="N36" i="9" s="1"/>
  <c r="F40" i="9"/>
  <c r="O65" i="9"/>
  <c r="N65" i="9" s="1"/>
  <c r="F13" i="9"/>
  <c r="M11" i="9"/>
  <c r="Q11" i="9"/>
  <c r="K11" i="9" s="1"/>
  <c r="X11" i="9"/>
  <c r="W11" i="9"/>
  <c r="M32" i="9"/>
  <c r="Q32" i="9"/>
  <c r="K32" i="9" s="1"/>
  <c r="X32" i="9"/>
  <c r="W32" i="9"/>
  <c r="M10" i="9"/>
  <c r="W10" i="9"/>
  <c r="X10" i="9"/>
  <c r="Q10" i="9"/>
  <c r="K10" i="9" s="1"/>
  <c r="M60" i="9"/>
  <c r="X60" i="9"/>
  <c r="Q60" i="9"/>
  <c r="K60" i="9" s="1"/>
  <c r="W60" i="9"/>
  <c r="O49" i="9"/>
  <c r="N49" i="9" s="1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325" i="9"/>
  <c r="N325" i="9" s="1"/>
  <c r="O177" i="9"/>
  <c r="N177" i="9" s="1"/>
  <c r="O69" i="9"/>
  <c r="N69" i="9" s="1"/>
  <c r="O446" i="9"/>
  <c r="N446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383" i="9"/>
  <c r="N383" i="9" s="1"/>
  <c r="O281" i="9"/>
  <c r="N281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328" i="9"/>
  <c r="N328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458" i="9"/>
  <c r="N45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367" i="9"/>
  <c r="N367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X29" i="9"/>
  <c r="M29" i="9"/>
  <c r="W29" i="9"/>
  <c r="Q29" i="9"/>
  <c r="K29" i="9" s="1"/>
  <c r="O52" i="9"/>
  <c r="N52" i="9" s="1"/>
  <c r="W66" i="9"/>
  <c r="X66" i="9"/>
  <c r="M66" i="9"/>
  <c r="Q66" i="9"/>
  <c r="K66" i="9" s="1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O51" i="9"/>
  <c r="N51" i="9" s="1"/>
  <c r="H19" i="9"/>
  <c r="O19" i="9"/>
  <c r="N19" i="9" s="1"/>
  <c r="X35" i="9"/>
  <c r="W35" i="9"/>
  <c r="Q35" i="9"/>
  <c r="K35" i="9" s="1"/>
  <c r="M35" i="9"/>
  <c r="H44" i="9"/>
  <c r="O44" i="9"/>
  <c r="N44" i="9" s="1"/>
  <c r="O33" i="9"/>
  <c r="N33" i="9" s="1"/>
  <c r="W55" i="9"/>
  <c r="Q55" i="9"/>
  <c r="K55" i="9" s="1"/>
  <c r="M55" i="9"/>
  <c r="X55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M19" i="9"/>
  <c r="Q19" i="9"/>
  <c r="K19" i="9" s="1"/>
  <c r="W19" i="9"/>
  <c r="X19" i="9"/>
  <c r="O10" i="9"/>
  <c r="N10" i="9" s="1"/>
  <c r="O34" i="9"/>
  <c r="N34" i="9" s="1"/>
  <c r="M41" i="9"/>
  <c r="X41" i="9"/>
  <c r="Q41" i="9"/>
  <c r="K41" i="9" s="1"/>
  <c r="W41" i="9"/>
  <c r="M28" i="9"/>
  <c r="Q28" i="9"/>
  <c r="K28" i="9" s="1"/>
  <c r="X28" i="9"/>
  <c r="W28" i="9"/>
  <c r="W48" i="9"/>
  <c r="Q48" i="9"/>
  <c r="K48" i="9" s="1"/>
  <c r="M48" i="9"/>
  <c r="X48" i="9"/>
  <c r="X51" i="9"/>
  <c r="Q51" i="9"/>
  <c r="K51" i="9" s="1"/>
  <c r="M51" i="9"/>
  <c r="W51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O35" i="9"/>
  <c r="N35" i="9" s="1"/>
  <c r="X557" i="9"/>
  <c r="M557" i="9"/>
  <c r="Q557" i="9"/>
  <c r="K557" i="9" s="1"/>
  <c r="W557" i="9"/>
  <c r="O43" i="9"/>
  <c r="N43" i="9" s="1"/>
  <c r="B9" i="9"/>
  <c r="Q61" i="9"/>
  <c r="K61" i="9" s="1"/>
  <c r="W61" i="9"/>
  <c r="X61" i="9"/>
  <c r="M61" i="9"/>
  <c r="O40" i="9"/>
  <c r="N40" i="9" s="1"/>
  <c r="Q44" i="9"/>
  <c r="K44" i="9" s="1"/>
  <c r="W44" i="9"/>
  <c r="X44" i="9"/>
  <c r="M44" i="9"/>
  <c r="Q36" i="9"/>
  <c r="K36" i="9" s="1"/>
  <c r="X36" i="9"/>
  <c r="W36" i="9"/>
  <c r="M36" i="9"/>
  <c r="B19" i="9"/>
  <c r="O37" i="9"/>
  <c r="N37" i="9" s="1"/>
  <c r="F64" i="9"/>
  <c r="O46" i="9"/>
  <c r="N46" i="9" s="1"/>
  <c r="O45" i="9"/>
  <c r="N45" i="9" s="1"/>
  <c r="H185" i="9"/>
  <c r="H106" i="9"/>
  <c r="H84" i="9"/>
  <c r="O557" i="9"/>
  <c r="N557" i="9" s="1"/>
  <c r="O20" i="9"/>
  <c r="N20" i="9" s="1"/>
  <c r="F56" i="9"/>
  <c r="F59" i="9"/>
  <c r="O42" i="9"/>
  <c r="N42" i="9" s="1"/>
  <c r="O17" i="9"/>
  <c r="N17" i="9" s="1"/>
  <c r="W43" i="9"/>
  <c r="M43" i="9"/>
  <c r="X43" i="9"/>
  <c r="Q43" i="9"/>
  <c r="K43" i="9" s="1"/>
  <c r="O7" i="9"/>
  <c r="N7" i="9" s="1"/>
  <c r="O27" i="9"/>
  <c r="N27" i="9" s="1"/>
  <c r="O5" i="9"/>
  <c r="N5" i="9" s="1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O11" i="9"/>
  <c r="N11" i="9" s="1"/>
  <c r="W6" i="9"/>
  <c r="Q6" i="9"/>
  <c r="K6" i="9" s="1"/>
  <c r="M6" i="9"/>
  <c r="X6" i="9"/>
  <c r="O26" i="9"/>
  <c r="N26" i="9" s="1"/>
  <c r="H21" i="9"/>
  <c r="O21" i="9"/>
  <c r="N21" i="9" s="1"/>
  <c r="M17" i="9"/>
  <c r="Q17" i="9"/>
  <c r="K17" i="9" s="1"/>
  <c r="X17" i="9"/>
  <c r="W17" i="9"/>
  <c r="O57" i="9"/>
  <c r="N57" i="9" s="1"/>
  <c r="M8" i="9"/>
  <c r="X8" i="9"/>
  <c r="Q8" i="9"/>
  <c r="K8" i="9" s="1"/>
  <c r="W8" i="9"/>
  <c r="O59" i="9"/>
  <c r="N59" i="9" s="1"/>
  <c r="O22" i="9"/>
  <c r="N22" i="9" s="1"/>
  <c r="B14" i="9"/>
  <c r="Q33" i="9"/>
  <c r="K33" i="9" s="1"/>
  <c r="M33" i="9"/>
  <c r="X33" i="9"/>
  <c r="W33" i="9"/>
  <c r="M62" i="9"/>
  <c r="X62" i="9"/>
  <c r="W62" i="9"/>
  <c r="Q62" i="9"/>
  <c r="K62" i="9" s="1"/>
  <c r="O16" i="9"/>
  <c r="N16" i="9" s="1"/>
  <c r="O13" i="9"/>
  <c r="N13" i="9" s="1"/>
  <c r="M12" i="9"/>
  <c r="X12" i="9"/>
  <c r="W12" i="9"/>
  <c r="Q12" i="9"/>
  <c r="K12" i="9" s="1"/>
  <c r="F32" i="9"/>
  <c r="F7" i="9"/>
  <c r="O29" i="9"/>
  <c r="N29" i="9" s="1"/>
  <c r="M63" i="9"/>
  <c r="Q63" i="9"/>
  <c r="K63" i="9" s="1"/>
  <c r="X63" i="9"/>
  <c r="W63" i="9"/>
  <c r="O62" i="9"/>
  <c r="N62" i="9" s="1"/>
  <c r="F62" i="9"/>
  <c r="F55" i="9"/>
  <c r="W49" i="9"/>
  <c r="M49" i="9"/>
  <c r="X49" i="9"/>
  <c r="Q49" i="9"/>
  <c r="K49" i="9" s="1"/>
  <c r="O18" i="9"/>
  <c r="N18" i="9" s="1"/>
  <c r="O32" i="9"/>
  <c r="N32" i="9" s="1"/>
  <c r="F26" i="9"/>
  <c r="H9" i="9"/>
  <c r="O9" i="9"/>
  <c r="N9" i="9" s="1"/>
  <c r="O53" i="9"/>
  <c r="N53" i="9" s="1"/>
  <c r="X15" i="9"/>
  <c r="Q15" i="9"/>
  <c r="K15" i="9" s="1"/>
  <c r="W15" i="9"/>
  <c r="M15" i="9"/>
  <c r="M34" i="9"/>
  <c r="X34" i="9"/>
  <c r="W34" i="9"/>
  <c r="Q34" i="9"/>
  <c r="K34" i="9" s="1"/>
  <c r="O55" i="9"/>
  <c r="N55" i="9" s="1"/>
  <c r="B44" i="9"/>
  <c r="Q45" i="9"/>
  <c r="K45" i="9" s="1"/>
  <c r="M45" i="9"/>
  <c r="W45" i="9"/>
  <c r="X45" i="9"/>
  <c r="O24" i="9"/>
  <c r="N24" i="9" s="1"/>
  <c r="F51" i="9"/>
  <c r="F63" i="9"/>
  <c r="X22" i="9"/>
  <c r="W22" i="9"/>
  <c r="Q22" i="9"/>
  <c r="K22" i="9" s="1"/>
  <c r="M22" i="9"/>
  <c r="F28" i="9"/>
  <c r="M30" i="9"/>
  <c r="X30" i="9"/>
  <c r="W30" i="9"/>
  <c r="Q30" i="9"/>
  <c r="K30" i="9" s="1"/>
  <c r="O66" i="9"/>
  <c r="N66" i="9" s="1"/>
  <c r="Q9" i="9"/>
  <c r="K9" i="9" s="1"/>
  <c r="W9" i="9"/>
  <c r="X9" i="9"/>
  <c r="M9" i="9"/>
  <c r="O12" i="9"/>
  <c r="N12" i="9" s="1"/>
  <c r="O31" i="9"/>
  <c r="N31" i="9" s="1"/>
  <c r="O64" i="9"/>
  <c r="N64" i="9" s="1"/>
  <c r="W7" i="9"/>
  <c r="Q7" i="9"/>
  <c r="K7" i="9" s="1"/>
  <c r="X7" i="9"/>
  <c r="M7" i="9"/>
  <c r="F8" i="9"/>
  <c r="F34" i="9"/>
  <c r="O41" i="9"/>
  <c r="N41" i="9" s="1"/>
  <c r="Q39" i="9"/>
  <c r="K39" i="9" s="1"/>
  <c r="M39" i="9"/>
  <c r="X39" i="9"/>
  <c r="W39" i="9"/>
  <c r="W65" i="9"/>
  <c r="X65" i="9"/>
  <c r="Q65" i="9"/>
  <c r="K65" i="9" s="1"/>
  <c r="M6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Q20" i="9"/>
  <c r="K20" i="9" s="1"/>
  <c r="X20" i="9"/>
  <c r="W20" i="9"/>
  <c r="M20" i="9"/>
  <c r="Q27" i="9"/>
  <c r="K27" i="9" s="1"/>
  <c r="X27" i="9"/>
  <c r="M27" i="9"/>
  <c r="W27" i="9"/>
  <c r="F17" i="9"/>
  <c r="F46" i="9"/>
  <c r="O50" i="9"/>
  <c r="N50" i="9" s="1"/>
  <c r="M13" i="9"/>
  <c r="Q13" i="9"/>
  <c r="K13" i="9" s="1"/>
  <c r="X13" i="9"/>
  <c r="W13" i="9"/>
  <c r="O60" i="9"/>
  <c r="N60" i="9" s="1"/>
  <c r="M59" i="9"/>
  <c r="X59" i="9"/>
  <c r="W59" i="9"/>
  <c r="Q59" i="9"/>
  <c r="K59" i="9" s="1"/>
  <c r="F14" i="9"/>
  <c r="F10" i="9"/>
  <c r="F42" i="9"/>
  <c r="F57" i="9"/>
  <c r="O6" i="9"/>
  <c r="N6" i="9" s="1"/>
  <c r="X25" i="9"/>
  <c r="W25" i="9"/>
  <c r="Q25" i="9"/>
  <c r="K25" i="9" s="1"/>
  <c r="M25" i="9"/>
  <c r="O30" i="9"/>
  <c r="N30" i="9" s="1"/>
  <c r="W21" i="9"/>
  <c r="X21" i="9"/>
  <c r="Q21" i="9"/>
  <c r="K21" i="9" s="1"/>
  <c r="M21" i="9"/>
  <c r="M23" i="9"/>
  <c r="X23" i="9"/>
  <c r="W23" i="9"/>
  <c r="Q23" i="9"/>
  <c r="K23" i="9" s="1"/>
  <c r="F53" i="9"/>
  <c r="F60" i="9"/>
  <c r="M5" i="9"/>
  <c r="X5" i="9"/>
  <c r="W5" i="9"/>
  <c r="Q5" i="9"/>
  <c r="K5" i="9" s="1"/>
  <c r="F54" i="9"/>
  <c r="F39" i="9"/>
  <c r="Q47" i="9"/>
  <c r="K47" i="9" s="1"/>
  <c r="W47" i="9"/>
  <c r="M47" i="9"/>
  <c r="X47" i="9"/>
  <c r="O39" i="9"/>
  <c r="N39" i="9" s="1"/>
  <c r="O63" i="9"/>
  <c r="N63" i="9" s="1"/>
  <c r="F65" i="9"/>
  <c r="B2118" i="7" l="1"/>
  <c r="D2118" i="7" s="1"/>
  <c r="C2118" i="7"/>
  <c r="A2119" i="7" s="1"/>
  <c r="V2130" i="1"/>
  <c r="V2162" i="1" s="1"/>
  <c r="A2131" i="1"/>
  <c r="AB2131" i="1"/>
  <c r="C2119" i="7" l="1"/>
  <c r="A2120" i="7" s="1"/>
  <c r="B2119" i="7"/>
  <c r="D2119" i="7" s="1"/>
  <c r="V2131" i="1"/>
  <c r="A2132" i="1"/>
  <c r="AB2132" i="1"/>
  <c r="C2120" i="7" l="1"/>
  <c r="A2121" i="7" s="1"/>
  <c r="B2120" i="7"/>
  <c r="D2120" i="7" s="1"/>
  <c r="V2132" i="1"/>
  <c r="V2164" i="1" s="1"/>
  <c r="A2133" i="1"/>
  <c r="AB2133" i="1"/>
  <c r="B2121" i="7" l="1"/>
  <c r="D2121" i="7" s="1"/>
  <c r="C2121" i="7"/>
  <c r="A2122" i="7" s="1"/>
  <c r="V2133" i="1"/>
  <c r="V2165" i="1" s="1"/>
  <c r="A2134" i="1"/>
  <c r="AB2134" i="1"/>
  <c r="C2122" i="7" l="1"/>
  <c r="A2123" i="7" s="1"/>
  <c r="B2122" i="7"/>
  <c r="D2122" i="7" s="1"/>
  <c r="V2134" i="1"/>
  <c r="V2166" i="1" s="1"/>
  <c r="A2135" i="1"/>
  <c r="AB2135" i="1"/>
  <c r="C2123" i="7" l="1"/>
  <c r="A2124" i="7" s="1"/>
  <c r="B2123" i="7"/>
  <c r="D2123" i="7" s="1"/>
  <c r="V2135" i="1"/>
  <c r="V2167" i="1" s="1"/>
  <c r="A2136" i="1"/>
  <c r="AB2136" i="1"/>
  <c r="C2124" i="7" l="1"/>
  <c r="A2125" i="7" s="1"/>
  <c r="B2124" i="7"/>
  <c r="D2124" i="7" s="1"/>
  <c r="V2136" i="1"/>
  <c r="A2137" i="1"/>
  <c r="AB2137" i="1"/>
  <c r="C2125" i="7" l="1"/>
  <c r="A2126" i="7" s="1"/>
  <c r="B2125" i="7"/>
  <c r="D2125" i="7" s="1"/>
  <c r="V2137" i="1"/>
  <c r="A2138" i="1"/>
  <c r="AB2138" i="1"/>
  <c r="C2126" i="7" l="1"/>
  <c r="A2127" i="7" s="1"/>
  <c r="B2126" i="7"/>
  <c r="D2126" i="7" s="1"/>
  <c r="V2138" i="1"/>
  <c r="A2139" i="1"/>
  <c r="AB2139" i="1"/>
  <c r="C2127" i="7" l="1"/>
  <c r="A2128" i="7" s="1"/>
  <c r="B2127" i="7"/>
  <c r="D2127" i="7" s="1"/>
  <c r="V2139" i="1"/>
  <c r="E658" i="9"/>
  <c r="B658" i="9" s="1"/>
  <c r="L658" i="9"/>
  <c r="J660" i="9"/>
  <c r="D657" i="9"/>
  <c r="E661" i="9"/>
  <c r="B661" i="9" s="1"/>
  <c r="J652" i="9"/>
  <c r="J664" i="9"/>
  <c r="L660" i="9"/>
  <c r="J655" i="9"/>
  <c r="J658" i="9"/>
  <c r="E657" i="9"/>
  <c r="B657" i="9" s="1"/>
  <c r="L655" i="9"/>
  <c r="L653" i="9"/>
  <c r="J657" i="9"/>
  <c r="D655" i="9"/>
  <c r="E662" i="9"/>
  <c r="B662" i="9" s="1"/>
  <c r="D663" i="9"/>
  <c r="J662" i="9"/>
  <c r="D653" i="9"/>
  <c r="L652" i="9"/>
  <c r="J653" i="9"/>
  <c r="L664" i="9"/>
  <c r="J656" i="9"/>
  <c r="D659" i="9"/>
  <c r="D658" i="9"/>
  <c r="J661" i="9"/>
  <c r="D661" i="9"/>
  <c r="E659" i="9"/>
  <c r="B659" i="9" s="1"/>
  <c r="D664" i="9"/>
  <c r="L661" i="9"/>
  <c r="E656" i="9"/>
  <c r="B656" i="9" s="1"/>
  <c r="E655" i="9"/>
  <c r="B655" i="9" s="1"/>
  <c r="D652" i="9"/>
  <c r="L656" i="9"/>
  <c r="J654" i="9"/>
  <c r="L657" i="9"/>
  <c r="D662" i="9"/>
  <c r="L662" i="9"/>
  <c r="E660" i="9"/>
  <c r="B660" i="9" s="1"/>
  <c r="J663" i="9"/>
  <c r="J659" i="9"/>
  <c r="L654" i="9"/>
  <c r="E654" i="9"/>
  <c r="B654" i="9" s="1"/>
  <c r="E653" i="9"/>
  <c r="B653" i="9" s="1"/>
  <c r="E652" i="9"/>
  <c r="B652" i="9" s="1"/>
  <c r="E663" i="9"/>
  <c r="B663" i="9" s="1"/>
  <c r="D660" i="9"/>
  <c r="E664" i="9"/>
  <c r="B664" i="9" s="1"/>
  <c r="L663" i="9"/>
  <c r="L659" i="9"/>
  <c r="D654" i="9"/>
  <c r="D656" i="9"/>
  <c r="A2140" i="1"/>
  <c r="AB2140" i="1"/>
  <c r="C2128" i="7" l="1"/>
  <c r="A2129" i="7" s="1"/>
  <c r="B2128" i="7"/>
  <c r="D2128" i="7" s="1"/>
  <c r="O663" i="9"/>
  <c r="V2140" i="1"/>
  <c r="A658" i="9"/>
  <c r="F658" i="9"/>
  <c r="O655" i="9"/>
  <c r="N655" i="9" s="1"/>
  <c r="X655" i="9"/>
  <c r="W655" i="9"/>
  <c r="A663" i="9"/>
  <c r="F663" i="9"/>
  <c r="O664" i="9"/>
  <c r="X653" i="9"/>
  <c r="W653" i="9"/>
  <c r="O653" i="9"/>
  <c r="N653" i="9" s="1"/>
  <c r="A653" i="9"/>
  <c r="F653" i="9"/>
  <c r="O662" i="9"/>
  <c r="N662" i="9" s="1"/>
  <c r="W662" i="9"/>
  <c r="X662" i="9"/>
  <c r="A652" i="9"/>
  <c r="F652" i="9"/>
  <c r="A659" i="9"/>
  <c r="F659" i="9"/>
  <c r="W652" i="9"/>
  <c r="X652" i="9"/>
  <c r="O652" i="9"/>
  <c r="N652" i="9" s="1"/>
  <c r="O657" i="9"/>
  <c r="N657" i="9" s="1"/>
  <c r="X657" i="9"/>
  <c r="W657" i="9"/>
  <c r="W660" i="9"/>
  <c r="X660" i="9"/>
  <c r="O660" i="9"/>
  <c r="N660" i="9" s="1"/>
  <c r="A654" i="9"/>
  <c r="F654" i="9"/>
  <c r="A664" i="9"/>
  <c r="F664" i="9"/>
  <c r="A661" i="9"/>
  <c r="F661" i="9"/>
  <c r="O658" i="9"/>
  <c r="N658" i="9" s="1"/>
  <c r="W658" i="9"/>
  <c r="X658" i="9"/>
  <c r="A660" i="9"/>
  <c r="F660" i="9"/>
  <c r="A662" i="9"/>
  <c r="F662" i="9"/>
  <c r="W661" i="9"/>
  <c r="X661" i="9"/>
  <c r="O661" i="9"/>
  <c r="N661" i="9" s="1"/>
  <c r="W654" i="9"/>
  <c r="X654" i="9"/>
  <c r="O654" i="9"/>
  <c r="N654" i="9" s="1"/>
  <c r="A656" i="9"/>
  <c r="F656" i="9"/>
  <c r="X659" i="9"/>
  <c r="O659" i="9"/>
  <c r="N659" i="9" s="1"/>
  <c r="W659" i="9"/>
  <c r="W656" i="9"/>
  <c r="O656" i="9"/>
  <c r="N656" i="9" s="1"/>
  <c r="X656" i="9"/>
  <c r="A655" i="9"/>
  <c r="F655" i="9"/>
  <c r="A657" i="9"/>
  <c r="F657" i="9"/>
  <c r="A2141" i="1"/>
  <c r="AB2141" i="1"/>
  <c r="C2129" i="7" l="1"/>
  <c r="A2130" i="7" s="1"/>
  <c r="B2129" i="7"/>
  <c r="D2129" i="7" s="1"/>
  <c r="V2141" i="1"/>
  <c r="V2173" i="1" s="1"/>
  <c r="A2142" i="1"/>
  <c r="AB2142" i="1"/>
  <c r="C2130" i="7" l="1"/>
  <c r="A2131" i="7" s="1"/>
  <c r="B2130" i="7"/>
  <c r="D2130" i="7" s="1"/>
  <c r="V2142" i="1"/>
  <c r="V2174" i="1" s="1"/>
  <c r="A2143" i="1"/>
  <c r="AB2143" i="1"/>
  <c r="C2131" i="7" l="1"/>
  <c r="A2132" i="7" s="1"/>
  <c r="B2131" i="7"/>
  <c r="D2131" i="7" s="1"/>
  <c r="V2143" i="1"/>
  <c r="V2175" i="1" s="1"/>
  <c r="AB2144" i="1"/>
  <c r="A2144" i="1"/>
  <c r="B2132" i="7" l="1"/>
  <c r="D2132" i="7" s="1"/>
  <c r="C2132" i="7"/>
  <c r="A2133" i="7" s="1"/>
  <c r="V2144" i="1"/>
  <c r="V2176" i="1" s="1"/>
  <c r="V2177" i="1" s="1"/>
  <c r="V2178" i="1" s="1"/>
  <c r="AB2148" i="1"/>
  <c r="A2148" i="1"/>
  <c r="AB2147" i="1"/>
  <c r="A2147" i="1"/>
  <c r="A2146" i="1"/>
  <c r="AB2146" i="1"/>
  <c r="A2145" i="1"/>
  <c r="AB2145" i="1"/>
  <c r="C2133" i="7" l="1"/>
  <c r="A2134" i="7" s="1"/>
  <c r="B2133" i="7"/>
  <c r="D2133" i="7" s="1"/>
  <c r="V2145" i="1"/>
  <c r="AB2150" i="1"/>
  <c r="A2150" i="1"/>
  <c r="AB2149" i="1"/>
  <c r="A2149" i="1"/>
  <c r="C2134" i="7" l="1"/>
  <c r="A2135" i="7" s="1"/>
  <c r="B2134" i="7"/>
  <c r="D2134" i="7" s="1"/>
  <c r="V2146" i="1"/>
  <c r="AB2153" i="1"/>
  <c r="A2153" i="1"/>
  <c r="AB2152" i="1"/>
  <c r="A2152" i="1"/>
  <c r="AB2151" i="1"/>
  <c r="A2151" i="1"/>
  <c r="C2135" i="7" l="1"/>
  <c r="A2136" i="7" s="1"/>
  <c r="B2135" i="7"/>
  <c r="D2135" i="7" s="1"/>
  <c r="I663" i="9"/>
  <c r="Q663" i="9" s="1"/>
  <c r="K663" i="9" s="1"/>
  <c r="V2147" i="1"/>
  <c r="V2179" i="1" s="1"/>
  <c r="V2180" i="1" s="1"/>
  <c r="V2181" i="1" s="1"/>
  <c r="V2182" i="1" s="1"/>
  <c r="V2183" i="1" s="1"/>
  <c r="V2184" i="1" s="1"/>
  <c r="V2185" i="1" s="1"/>
  <c r="C2136" i="7" l="1"/>
  <c r="A2137" i="7" s="1"/>
  <c r="B2136" i="7"/>
  <c r="D2136" i="7" s="1"/>
  <c r="N663" i="9"/>
  <c r="X663" i="9"/>
  <c r="M663" i="9"/>
  <c r="W663" i="9"/>
  <c r="V2148" i="1"/>
  <c r="I664" i="9"/>
  <c r="M664" i="9" s="1"/>
  <c r="C2137" i="7" l="1"/>
  <c r="A2138" i="7" s="1"/>
  <c r="B2137" i="7"/>
  <c r="D2137" i="7" s="1"/>
  <c r="V2149" i="1"/>
  <c r="N664" i="9"/>
  <c r="W664" i="9"/>
  <c r="Q664" i="9"/>
  <c r="K664" i="9" s="1"/>
  <c r="X664" i="9"/>
  <c r="C2138" i="7" l="1"/>
  <c r="A2139" i="7" s="1"/>
  <c r="B2138" i="7"/>
  <c r="D2138" i="7" s="1"/>
  <c r="V2150" i="1"/>
  <c r="C2139" i="7" l="1"/>
  <c r="A2140" i="7" s="1"/>
  <c r="B2139" i="7"/>
  <c r="D2139" i="7" s="1"/>
  <c r="V2151" i="1"/>
  <c r="C2140" i="7" l="1"/>
  <c r="A2141" i="7" s="1"/>
  <c r="B2140" i="7"/>
  <c r="D2140" i="7" s="1"/>
  <c r="V2152" i="1"/>
  <c r="V2153" i="1" s="1"/>
  <c r="J672" i="9"/>
  <c r="I691" i="9"/>
  <c r="I692" i="9"/>
  <c r="L727" i="9"/>
  <c r="E666" i="9"/>
  <c r="B666" i="9" s="1"/>
  <c r="L693" i="9"/>
  <c r="J727" i="9"/>
  <c r="I715" i="9"/>
  <c r="E684" i="9"/>
  <c r="B684" i="9" s="1"/>
  <c r="L707" i="9"/>
  <c r="J720" i="9"/>
  <c r="E708" i="9"/>
  <c r="B708" i="9" s="1"/>
  <c r="D722" i="9"/>
  <c r="A722" i="9" s="1"/>
  <c r="J692" i="9"/>
  <c r="I665" i="9"/>
  <c r="D727" i="9"/>
  <c r="A727" i="9" s="1"/>
  <c r="I666" i="9"/>
  <c r="E722" i="9"/>
  <c r="B722" i="9" s="1"/>
  <c r="I693" i="9"/>
  <c r="I688" i="9"/>
  <c r="I727" i="9"/>
  <c r="E719" i="9"/>
  <c r="B719" i="9" s="1"/>
  <c r="D678" i="9"/>
  <c r="A678" i="9" s="1"/>
  <c r="J705" i="9"/>
  <c r="I719" i="9"/>
  <c r="I690" i="9"/>
  <c r="D731" i="9"/>
  <c r="A731" i="9" s="1"/>
  <c r="I689" i="9"/>
  <c r="B2141" i="7" l="1"/>
  <c r="D2141" i="7" s="1"/>
  <c r="C2141" i="7"/>
  <c r="A2142" i="7" s="1"/>
  <c r="I687" i="9"/>
  <c r="M687" i="9" s="1"/>
  <c r="D713" i="9"/>
  <c r="A713" i="9" s="1"/>
  <c r="X690" i="9"/>
  <c r="M690" i="9"/>
  <c r="W690" i="9"/>
  <c r="Q690" i="9"/>
  <c r="K690" i="9" s="1"/>
  <c r="N690" i="9"/>
  <c r="X693" i="9"/>
  <c r="W693" i="9"/>
  <c r="M693" i="9"/>
  <c r="Q693" i="9"/>
  <c r="K693" i="9" s="1"/>
  <c r="Q666" i="9"/>
  <c r="K666" i="9" s="1"/>
  <c r="M666" i="9"/>
  <c r="X719" i="9"/>
  <c r="M719" i="9"/>
  <c r="Q719" i="9"/>
  <c r="K719" i="9" s="1"/>
  <c r="N719" i="9"/>
  <c r="W719" i="9"/>
  <c r="Q665" i="9"/>
  <c r="K665" i="9" s="1"/>
  <c r="M665" i="9"/>
  <c r="O705" i="9"/>
  <c r="H705" i="9"/>
  <c r="H692" i="9"/>
  <c r="O692" i="9"/>
  <c r="N692" i="9" s="1"/>
  <c r="Q692" i="9"/>
  <c r="K692" i="9" s="1"/>
  <c r="X692" i="9"/>
  <c r="W692" i="9"/>
  <c r="M692" i="9"/>
  <c r="M691" i="9"/>
  <c r="X691" i="9"/>
  <c r="Q691" i="9"/>
  <c r="K691" i="9" s="1"/>
  <c r="N691" i="9"/>
  <c r="W691" i="9"/>
  <c r="O720" i="9"/>
  <c r="H720" i="9"/>
  <c r="Q687" i="9"/>
  <c r="K687" i="9" s="1"/>
  <c r="W727" i="9"/>
  <c r="M727" i="9"/>
  <c r="X727" i="9"/>
  <c r="N727" i="9"/>
  <c r="Q727" i="9"/>
  <c r="K727" i="9" s="1"/>
  <c r="N688" i="9"/>
  <c r="X688" i="9"/>
  <c r="M688" i="9"/>
  <c r="Q688" i="9"/>
  <c r="K688" i="9" s="1"/>
  <c r="W688" i="9"/>
  <c r="H672" i="9"/>
  <c r="O672" i="9"/>
  <c r="M715" i="9"/>
  <c r="Q715" i="9"/>
  <c r="K715" i="9" s="1"/>
  <c r="W715" i="9"/>
  <c r="N715" i="9"/>
  <c r="X715" i="9"/>
  <c r="I681" i="9"/>
  <c r="E710" i="9"/>
  <c r="B710" i="9" s="1"/>
  <c r="D687" i="9"/>
  <c r="A687" i="9" s="1"/>
  <c r="E670" i="9"/>
  <c r="B670" i="9" s="1"/>
  <c r="J678" i="9"/>
  <c r="E678" i="9"/>
  <c r="B678" i="9" s="1"/>
  <c r="E715" i="9"/>
  <c r="B715" i="9" s="1"/>
  <c r="L677" i="9"/>
  <c r="J668" i="9"/>
  <c r="I685" i="9"/>
  <c r="L672" i="9"/>
  <c r="D667" i="9"/>
  <c r="A667" i="9" s="1"/>
  <c r="J673" i="9"/>
  <c r="J725" i="9"/>
  <c r="I732" i="9"/>
  <c r="D700" i="9"/>
  <c r="A700" i="9" s="1"/>
  <c r="L719" i="9"/>
  <c r="D698" i="9"/>
  <c r="A698" i="9" s="1"/>
  <c r="I721" i="9"/>
  <c r="E718" i="9"/>
  <c r="B718" i="9" s="1"/>
  <c r="L715" i="9"/>
  <c r="I679" i="9"/>
  <c r="I704" i="9"/>
  <c r="D701" i="9"/>
  <c r="A701" i="9" s="1"/>
  <c r="D684" i="9"/>
  <c r="A684" i="9" s="1"/>
  <c r="L678" i="9"/>
  <c r="J711" i="9"/>
  <c r="L667" i="9"/>
  <c r="J677" i="9"/>
  <c r="D674" i="9"/>
  <c r="A674" i="9" s="1"/>
  <c r="E699" i="9"/>
  <c r="B699" i="9" s="1"/>
  <c r="L671" i="9"/>
  <c r="E694" i="9"/>
  <c r="B694" i="9" s="1"/>
  <c r="D709" i="9"/>
  <c r="A709" i="9" s="1"/>
  <c r="E698" i="9"/>
  <c r="B698" i="9" s="1"/>
  <c r="I730" i="9"/>
  <c r="J716" i="9"/>
  <c r="L695" i="9"/>
  <c r="D720" i="9"/>
  <c r="A720" i="9" s="1"/>
  <c r="J683" i="9"/>
  <c r="J729" i="9"/>
  <c r="D669" i="9"/>
  <c r="A669" i="9" s="1"/>
  <c r="E709" i="9"/>
  <c r="B709" i="9" s="1"/>
  <c r="D696" i="9"/>
  <c r="A696" i="9" s="1"/>
  <c r="L705" i="9"/>
  <c r="L682" i="9"/>
  <c r="I682" i="9"/>
  <c r="E691" i="9"/>
  <c r="B691" i="9" s="1"/>
  <c r="J715" i="9"/>
  <c r="I677" i="9"/>
  <c r="D706" i="9"/>
  <c r="A706" i="9" s="1"/>
  <c r="J684" i="9"/>
  <c r="J723" i="9"/>
  <c r="L697" i="9"/>
  <c r="D675" i="9"/>
  <c r="A675" i="9" s="1"/>
  <c r="I699" i="9"/>
  <c r="J726" i="9"/>
  <c r="J674" i="9"/>
  <c r="L690" i="9"/>
  <c r="J671" i="9"/>
  <c r="J712" i="9"/>
  <c r="E704" i="9"/>
  <c r="B704" i="9" s="1"/>
  <c r="E732" i="9"/>
  <c r="B732" i="9" s="1"/>
  <c r="E713" i="9"/>
  <c r="B713" i="9" s="1"/>
  <c r="I686" i="9"/>
  <c r="L679" i="9"/>
  <c r="D689" i="9"/>
  <c r="A689" i="9" s="1"/>
  <c r="J731" i="9"/>
  <c r="E687" i="9"/>
  <c r="B687" i="9" s="1"/>
  <c r="D733" i="9"/>
  <c r="D681" i="9"/>
  <c r="A681" i="9" s="1"/>
  <c r="J701" i="9"/>
  <c r="I709" i="9"/>
  <c r="E683" i="9"/>
  <c r="B683" i="9" s="1"/>
  <c r="D729" i="9"/>
  <c r="A729" i="9" s="1"/>
  <c r="E729" i="9"/>
  <c r="B729" i="9" s="1"/>
  <c r="E724" i="9"/>
  <c r="B724" i="9" s="1"/>
  <c r="J665" i="9"/>
  <c r="I710" i="9"/>
  <c r="I728" i="9"/>
  <c r="D683" i="9"/>
  <c r="A683" i="9" s="1"/>
  <c r="I672" i="9"/>
  <c r="J703" i="9"/>
  <c r="I716" i="9"/>
  <c r="L714" i="9"/>
  <c r="E676" i="9"/>
  <c r="B676" i="9" s="1"/>
  <c r="E665" i="9"/>
  <c r="E707" i="9"/>
  <c r="B707" i="9" s="1"/>
  <c r="I670" i="9"/>
  <c r="J691" i="9"/>
  <c r="L718" i="9"/>
  <c r="L683" i="9"/>
  <c r="E679" i="9"/>
  <c r="B679" i="9" s="1"/>
  <c r="E705" i="9"/>
  <c r="B705" i="9" s="1"/>
  <c r="J724" i="9"/>
  <c r="I669" i="9"/>
  <c r="E721" i="9"/>
  <c r="B721" i="9" s="1"/>
  <c r="D719" i="9"/>
  <c r="A719" i="9" s="1"/>
  <c r="E668" i="9"/>
  <c r="B668" i="9" s="1"/>
  <c r="L669" i="9"/>
  <c r="D724" i="9"/>
  <c r="A724" i="9" s="1"/>
  <c r="D666" i="9"/>
  <c r="A666" i="9" s="1"/>
  <c r="L720" i="9"/>
  <c r="L729" i="9"/>
  <c r="I713" i="9"/>
  <c r="E695" i="9"/>
  <c r="B695" i="9" s="1"/>
  <c r="E731" i="9"/>
  <c r="B731" i="9" s="1"/>
  <c r="J718" i="9"/>
  <c r="D688" i="9"/>
  <c r="A688" i="9" s="1"/>
  <c r="E711" i="9"/>
  <c r="B711" i="9" s="1"/>
  <c r="L706" i="9"/>
  <c r="D680" i="9"/>
  <c r="A680" i="9" s="1"/>
  <c r="E725" i="9"/>
  <c r="B725" i="9" s="1"/>
  <c r="I729" i="9"/>
  <c r="J689" i="9"/>
  <c r="J679" i="9"/>
  <c r="I673" i="9"/>
  <c r="E712" i="9"/>
  <c r="B712" i="9" s="1"/>
  <c r="J685" i="9"/>
  <c r="I733" i="9"/>
  <c r="D665" i="9"/>
  <c r="D712" i="9"/>
  <c r="A712" i="9" s="1"/>
  <c r="L700" i="9"/>
  <c r="L733" i="9"/>
  <c r="E685" i="9"/>
  <c r="B685" i="9" s="1"/>
  <c r="J709" i="9"/>
  <c r="J713" i="9"/>
  <c r="E717" i="9"/>
  <c r="B717" i="9" s="1"/>
  <c r="D725" i="9"/>
  <c r="A725" i="9" s="1"/>
  <c r="E723" i="9"/>
  <c r="B723" i="9" s="1"/>
  <c r="E667" i="9"/>
  <c r="B667" i="9" s="1"/>
  <c r="L704" i="9"/>
  <c r="J707" i="9"/>
  <c r="I714" i="9"/>
  <c r="L694" i="9"/>
  <c r="E696" i="9"/>
  <c r="B696" i="9" s="1"/>
  <c r="D714" i="9"/>
  <c r="A714" i="9" s="1"/>
  <c r="I675" i="9"/>
  <c r="E726" i="9"/>
  <c r="B726" i="9" s="1"/>
  <c r="L687" i="9"/>
  <c r="L712" i="9"/>
  <c r="D668" i="9"/>
  <c r="A668" i="9" s="1"/>
  <c r="L668" i="9"/>
  <c r="E686" i="9"/>
  <c r="B686" i="9" s="1"/>
  <c r="L666" i="9"/>
  <c r="D676" i="9"/>
  <c r="A676" i="9" s="1"/>
  <c r="J702" i="9"/>
  <c r="D728" i="9"/>
  <c r="A728" i="9" s="1"/>
  <c r="E692" i="9"/>
  <c r="B692" i="9" s="1"/>
  <c r="E703" i="9"/>
  <c r="B703" i="9" s="1"/>
  <c r="D730" i="9"/>
  <c r="A730" i="9" s="1"/>
  <c r="J675" i="9"/>
  <c r="J669" i="9"/>
  <c r="E689" i="9"/>
  <c r="B689" i="9" s="1"/>
  <c r="J693" i="9"/>
  <c r="D673" i="9"/>
  <c r="A673" i="9" s="1"/>
  <c r="D695" i="9"/>
  <c r="A695" i="9" s="1"/>
  <c r="I695" i="9"/>
  <c r="I676" i="9"/>
  <c r="L673" i="9"/>
  <c r="J717" i="9"/>
  <c r="J732" i="9"/>
  <c r="L724" i="9"/>
  <c r="L685" i="9"/>
  <c r="L676" i="9"/>
  <c r="L726" i="9"/>
  <c r="D685" i="9"/>
  <c r="A685" i="9" s="1"/>
  <c r="E675" i="9"/>
  <c r="B675" i="9" s="1"/>
  <c r="J667" i="9"/>
  <c r="E677" i="9"/>
  <c r="B677" i="9" s="1"/>
  <c r="E682" i="9"/>
  <c r="B682" i="9" s="1"/>
  <c r="E730" i="9"/>
  <c r="B730" i="9" s="1"/>
  <c r="E728" i="9"/>
  <c r="B728" i="9" s="1"/>
  <c r="I703" i="9"/>
  <c r="E720" i="9"/>
  <c r="B720" i="9" s="1"/>
  <c r="L730" i="9"/>
  <c r="L674" i="9"/>
  <c r="D690" i="9"/>
  <c r="A690" i="9" s="1"/>
  <c r="J704" i="9"/>
  <c r="D672" i="9"/>
  <c r="A672" i="9" s="1"/>
  <c r="L691" i="9"/>
  <c r="L699" i="9"/>
  <c r="L670" i="9"/>
  <c r="J706" i="9"/>
  <c r="D710" i="9"/>
  <c r="A710" i="9" s="1"/>
  <c r="I680" i="9"/>
  <c r="I720" i="9"/>
  <c r="E680" i="9"/>
  <c r="B680" i="9" s="1"/>
  <c r="I707" i="9"/>
  <c r="J666" i="9"/>
  <c r="X666" i="9" s="1"/>
  <c r="D702" i="9"/>
  <c r="A702" i="9" s="1"/>
  <c r="D726" i="9"/>
  <c r="A726" i="9" s="1"/>
  <c r="D708" i="9"/>
  <c r="L701" i="9"/>
  <c r="D711" i="9"/>
  <c r="A711" i="9" s="1"/>
  <c r="J676" i="9"/>
  <c r="D694" i="9"/>
  <c r="A694" i="9" s="1"/>
  <c r="I726" i="9"/>
  <c r="L688" i="9"/>
  <c r="D718" i="9"/>
  <c r="A718" i="9" s="1"/>
  <c r="D705" i="9"/>
  <c r="A705" i="9" s="1"/>
  <c r="I705" i="9"/>
  <c r="E688" i="9"/>
  <c r="B688" i="9" s="1"/>
  <c r="J688" i="9"/>
  <c r="D723" i="9"/>
  <c r="A723" i="9" s="1"/>
  <c r="L728" i="9"/>
  <c r="J698" i="9"/>
  <c r="D691" i="9"/>
  <c r="A691" i="9" s="1"/>
  <c r="E697" i="9"/>
  <c r="B697" i="9" s="1"/>
  <c r="D699" i="9"/>
  <c r="A699" i="9" s="1"/>
  <c r="J682" i="9"/>
  <c r="E701" i="9"/>
  <c r="B701" i="9" s="1"/>
  <c r="E702" i="9"/>
  <c r="B702" i="9" s="1"/>
  <c r="J699" i="9"/>
  <c r="J690" i="9"/>
  <c r="I725" i="9"/>
  <c r="L721" i="9"/>
  <c r="J722" i="9"/>
  <c r="I671" i="9"/>
  <c r="L686" i="9"/>
  <c r="J708" i="9"/>
  <c r="D686" i="9"/>
  <c r="A686" i="9" s="1"/>
  <c r="L675" i="9"/>
  <c r="J728" i="9"/>
  <c r="I697" i="9"/>
  <c r="I702" i="9"/>
  <c r="J733" i="9"/>
  <c r="I724" i="9"/>
  <c r="I706" i="9"/>
  <c r="D721" i="9"/>
  <c r="A721" i="9" s="1"/>
  <c r="D715" i="9"/>
  <c r="A715" i="9" s="1"/>
  <c r="I668" i="9"/>
  <c r="I718" i="9"/>
  <c r="L716" i="9"/>
  <c r="J697" i="9"/>
  <c r="I722" i="9"/>
  <c r="I696" i="9"/>
  <c r="I701" i="9"/>
  <c r="J695" i="9"/>
  <c r="I678" i="9"/>
  <c r="L684" i="9"/>
  <c r="D682" i="9"/>
  <c r="A682" i="9" s="1"/>
  <c r="E681" i="9"/>
  <c r="B681" i="9" s="1"/>
  <c r="J680" i="9"/>
  <c r="E674" i="9"/>
  <c r="B674" i="9" s="1"/>
  <c r="E706" i="9"/>
  <c r="B706" i="9" s="1"/>
  <c r="L680" i="9"/>
  <c r="J730" i="9"/>
  <c r="D707" i="9"/>
  <c r="A707" i="9" s="1"/>
  <c r="J714" i="9"/>
  <c r="L692" i="9"/>
  <c r="E673" i="9"/>
  <c r="B673" i="9" s="1"/>
  <c r="J700" i="9"/>
  <c r="D716" i="9"/>
  <c r="A716" i="9" s="1"/>
  <c r="J681" i="9"/>
  <c r="L708" i="9"/>
  <c r="L681" i="9"/>
  <c r="L703" i="9"/>
  <c r="D703" i="9"/>
  <c r="A703" i="9" s="1"/>
  <c r="L723" i="9"/>
  <c r="L731" i="9"/>
  <c r="E716" i="9"/>
  <c r="B716" i="9" s="1"/>
  <c r="J670" i="9"/>
  <c r="L698" i="9"/>
  <c r="I700" i="9"/>
  <c r="L710" i="9"/>
  <c r="L711" i="9"/>
  <c r="I711" i="9"/>
  <c r="E733" i="9"/>
  <c r="I674" i="9"/>
  <c r="D717" i="9"/>
  <c r="A717" i="9" s="1"/>
  <c r="I723" i="9"/>
  <c r="J686" i="9"/>
  <c r="D679" i="9"/>
  <c r="L713" i="9"/>
  <c r="E669" i="9"/>
  <c r="B669" i="9" s="1"/>
  <c r="D677" i="9"/>
  <c r="A677" i="9" s="1"/>
  <c r="E727" i="9"/>
  <c r="B727" i="9" s="1"/>
  <c r="D693" i="9"/>
  <c r="A693" i="9" s="1"/>
  <c r="J696" i="9"/>
  <c r="J710" i="9"/>
  <c r="L717" i="9"/>
  <c r="D697" i="9"/>
  <c r="A697" i="9" s="1"/>
  <c r="I684" i="9"/>
  <c r="J687" i="9"/>
  <c r="L696" i="9"/>
  <c r="E714" i="9"/>
  <c r="B714" i="9" s="1"/>
  <c r="D671" i="9"/>
  <c r="A671" i="9" s="1"/>
  <c r="J719" i="9"/>
  <c r="D670" i="9"/>
  <c r="A670" i="9" s="1"/>
  <c r="L702" i="9"/>
  <c r="E700" i="9"/>
  <c r="B700" i="9" s="1"/>
  <c r="L732" i="9"/>
  <c r="I698" i="9"/>
  <c r="E671" i="9"/>
  <c r="B671" i="9" s="1"/>
  <c r="I683" i="9"/>
  <c r="L709" i="9"/>
  <c r="I731" i="9"/>
  <c r="D704" i="9"/>
  <c r="A704" i="9" s="1"/>
  <c r="E672" i="9"/>
  <c r="B672" i="9" s="1"/>
  <c r="J721" i="9"/>
  <c r="E690" i="9"/>
  <c r="B690" i="9" s="1"/>
  <c r="I712" i="9"/>
  <c r="I708" i="9"/>
  <c r="E693" i="9"/>
  <c r="B693" i="9" s="1"/>
  <c r="L689" i="9"/>
  <c r="I717" i="9"/>
  <c r="D732" i="9"/>
  <c r="A732" i="9" s="1"/>
  <c r="I667" i="9"/>
  <c r="L722" i="9"/>
  <c r="I694" i="9"/>
  <c r="L725" i="9"/>
  <c r="D692" i="9"/>
  <c r="A692" i="9" s="1"/>
  <c r="H727" i="9"/>
  <c r="O727" i="9"/>
  <c r="M689" i="9"/>
  <c r="W689" i="9"/>
  <c r="N689" i="9"/>
  <c r="Q689" i="9"/>
  <c r="K689" i="9" s="1"/>
  <c r="X689" i="9"/>
  <c r="J694" i="9"/>
  <c r="L665" i="9"/>
  <c r="F722" i="9"/>
  <c r="X687" i="9" l="1"/>
  <c r="W687" i="9"/>
  <c r="N687" i="9"/>
  <c r="F666" i="9"/>
  <c r="C2142" i="7"/>
  <c r="A2143" i="7" s="1"/>
  <c r="B2142" i="7"/>
  <c r="D2142" i="7" s="1"/>
  <c r="X665" i="9"/>
  <c r="H478" i="9"/>
  <c r="H502" i="9"/>
  <c r="H434" i="9"/>
  <c r="F724" i="9"/>
  <c r="F665" i="9"/>
  <c r="F713" i="9"/>
  <c r="F707" i="9"/>
  <c r="F687" i="9"/>
  <c r="F709" i="9"/>
  <c r="F691" i="9"/>
  <c r="F686" i="9"/>
  <c r="F673" i="9"/>
  <c r="W665" i="9"/>
  <c r="F718" i="9"/>
  <c r="F675" i="9"/>
  <c r="F710" i="9"/>
  <c r="F685" i="9"/>
  <c r="F696" i="9"/>
  <c r="F711" i="9"/>
  <c r="F674" i="9"/>
  <c r="F697" i="9"/>
  <c r="F684" i="9"/>
  <c r="F667" i="9"/>
  <c r="F668" i="9"/>
  <c r="F712" i="9"/>
  <c r="F694" i="9"/>
  <c r="X711" i="9"/>
  <c r="Q711" i="9"/>
  <c r="K711" i="9" s="1"/>
  <c r="M711" i="9"/>
  <c r="W711" i="9"/>
  <c r="N711" i="9"/>
  <c r="O728" i="9"/>
  <c r="H728" i="9"/>
  <c r="X675" i="9"/>
  <c r="M675" i="9"/>
  <c r="W675" i="9"/>
  <c r="Q675" i="9"/>
  <c r="K675" i="9" s="1"/>
  <c r="X716" i="9"/>
  <c r="M716" i="9"/>
  <c r="W716" i="9"/>
  <c r="N716" i="9"/>
  <c r="Q716" i="9"/>
  <c r="K716" i="9" s="1"/>
  <c r="F688" i="9"/>
  <c r="F730" i="9"/>
  <c r="M676" i="9"/>
  <c r="W676" i="9"/>
  <c r="X676" i="9"/>
  <c r="Q676" i="9"/>
  <c r="K676" i="9" s="1"/>
  <c r="H702" i="9"/>
  <c r="O702" i="9"/>
  <c r="O713" i="9"/>
  <c r="H713" i="9"/>
  <c r="N713" i="9"/>
  <c r="W713" i="9"/>
  <c r="X713" i="9"/>
  <c r="Q713" i="9"/>
  <c r="K713" i="9" s="1"/>
  <c r="M713" i="9"/>
  <c r="H724" i="9"/>
  <c r="O724" i="9"/>
  <c r="H703" i="9"/>
  <c r="O703" i="9"/>
  <c r="O701" i="9"/>
  <c r="H701" i="9"/>
  <c r="O671" i="9"/>
  <c r="N671" i="9" s="1"/>
  <c r="H671" i="9"/>
  <c r="H715" i="9"/>
  <c r="O715" i="9"/>
  <c r="F725" i="9"/>
  <c r="F706" i="9"/>
  <c r="M721" i="9"/>
  <c r="W721" i="9"/>
  <c r="X721" i="9"/>
  <c r="N721" i="9"/>
  <c r="Q721" i="9"/>
  <c r="K721" i="9" s="1"/>
  <c r="O668" i="9"/>
  <c r="N668" i="9" s="1"/>
  <c r="H668" i="9"/>
  <c r="O696" i="9"/>
  <c r="H696" i="9"/>
  <c r="N722" i="9"/>
  <c r="W722" i="9"/>
  <c r="X722" i="9"/>
  <c r="Q722" i="9"/>
  <c r="K722" i="9" s="1"/>
  <c r="M722" i="9"/>
  <c r="H685" i="9"/>
  <c r="O685" i="9"/>
  <c r="N685" i="9" s="1"/>
  <c r="O684" i="9"/>
  <c r="N684" i="9" s="1"/>
  <c r="H684" i="9"/>
  <c r="H697" i="9"/>
  <c r="O697" i="9"/>
  <c r="O717" i="9"/>
  <c r="H717" i="9"/>
  <c r="F690" i="9"/>
  <c r="O680" i="9"/>
  <c r="N680" i="9" s="1"/>
  <c r="H680" i="9"/>
  <c r="W673" i="9"/>
  <c r="M673" i="9"/>
  <c r="X673" i="9"/>
  <c r="Q673" i="9"/>
  <c r="K673" i="9" s="1"/>
  <c r="O712" i="9"/>
  <c r="H712" i="9"/>
  <c r="X677" i="9"/>
  <c r="Q677" i="9"/>
  <c r="K677" i="9" s="1"/>
  <c r="M677" i="9"/>
  <c r="W677" i="9"/>
  <c r="F727" i="9"/>
  <c r="H708" i="9"/>
  <c r="O708" i="9"/>
  <c r="F726" i="9"/>
  <c r="F701" i="9"/>
  <c r="F695" i="9"/>
  <c r="O711" i="9"/>
  <c r="H711" i="9"/>
  <c r="N672" i="9"/>
  <c r="H683" i="9"/>
  <c r="O683" i="9"/>
  <c r="N683" i="9" s="1"/>
  <c r="F715" i="9"/>
  <c r="Q669" i="9"/>
  <c r="K669" i="9" s="1"/>
  <c r="W669" i="9"/>
  <c r="M669" i="9"/>
  <c r="X669" i="9"/>
  <c r="O719" i="9"/>
  <c r="H719" i="9"/>
  <c r="O666" i="9"/>
  <c r="N666" i="9" s="1"/>
  <c r="H666" i="9"/>
  <c r="X668" i="9"/>
  <c r="Q668" i="9"/>
  <c r="K668" i="9" s="1"/>
  <c r="W668" i="9"/>
  <c r="M668" i="9"/>
  <c r="F702" i="9"/>
  <c r="F728" i="9"/>
  <c r="X672" i="9"/>
  <c r="M672" i="9"/>
  <c r="Q672" i="9"/>
  <c r="K672" i="9" s="1"/>
  <c r="W672" i="9"/>
  <c r="O674" i="9"/>
  <c r="N674" i="9" s="1"/>
  <c r="H674" i="9"/>
  <c r="F680" i="9"/>
  <c r="F704" i="9"/>
  <c r="X667" i="9"/>
  <c r="Q667" i="9"/>
  <c r="K667" i="9" s="1"/>
  <c r="M667" i="9"/>
  <c r="W667" i="9"/>
  <c r="H687" i="9"/>
  <c r="O687" i="9"/>
  <c r="A679" i="9"/>
  <c r="F679" i="9"/>
  <c r="F671" i="9"/>
  <c r="N706" i="9"/>
  <c r="Q706" i="9"/>
  <c r="K706" i="9" s="1"/>
  <c r="M706" i="9"/>
  <c r="W706" i="9"/>
  <c r="X706" i="9"/>
  <c r="X671" i="9"/>
  <c r="M671" i="9"/>
  <c r="W671" i="9"/>
  <c r="Q671" i="9"/>
  <c r="K671" i="9" s="1"/>
  <c r="O676" i="9"/>
  <c r="N676" i="9" s="1"/>
  <c r="H676" i="9"/>
  <c r="X680" i="9"/>
  <c r="W680" i="9"/>
  <c r="Q680" i="9"/>
  <c r="K680" i="9" s="1"/>
  <c r="M680" i="9"/>
  <c r="F719" i="9"/>
  <c r="H693" i="9"/>
  <c r="O693" i="9"/>
  <c r="N693" i="9" s="1"/>
  <c r="W714" i="9"/>
  <c r="X714" i="9"/>
  <c r="Q714" i="9"/>
  <c r="K714" i="9" s="1"/>
  <c r="M714" i="9"/>
  <c r="N714" i="9"/>
  <c r="M728" i="9"/>
  <c r="Q728" i="9"/>
  <c r="K728" i="9" s="1"/>
  <c r="N728" i="9"/>
  <c r="W728" i="9"/>
  <c r="X728" i="9"/>
  <c r="H731" i="9"/>
  <c r="O731" i="9"/>
  <c r="N699" i="9"/>
  <c r="Q699" i="9"/>
  <c r="K699" i="9" s="1"/>
  <c r="M699" i="9"/>
  <c r="W699" i="9"/>
  <c r="X699" i="9"/>
  <c r="H678" i="9"/>
  <c r="O678" i="9"/>
  <c r="N678" i="9" s="1"/>
  <c r="Q694" i="9"/>
  <c r="K694" i="9" s="1"/>
  <c r="N694" i="9"/>
  <c r="X694" i="9"/>
  <c r="W694" i="9"/>
  <c r="M694" i="9"/>
  <c r="F677" i="9"/>
  <c r="A733" i="9"/>
  <c r="A350" i="9"/>
  <c r="O716" i="9"/>
  <c r="H716" i="9"/>
  <c r="F720" i="9"/>
  <c r="X730" i="9"/>
  <c r="M730" i="9"/>
  <c r="Q730" i="9"/>
  <c r="K730" i="9" s="1"/>
  <c r="W730" i="9"/>
  <c r="N730" i="9"/>
  <c r="X684" i="9"/>
  <c r="W684" i="9"/>
  <c r="M684" i="9"/>
  <c r="Q684" i="9"/>
  <c r="K684" i="9" s="1"/>
  <c r="O714" i="9"/>
  <c r="H714" i="9"/>
  <c r="H722" i="9"/>
  <c r="O722" i="9"/>
  <c r="F699" i="9"/>
  <c r="O707" i="9"/>
  <c r="H707" i="9"/>
  <c r="O691" i="9"/>
  <c r="H691" i="9"/>
  <c r="X710" i="9"/>
  <c r="Q710" i="9"/>
  <c r="K710" i="9" s="1"/>
  <c r="W710" i="9"/>
  <c r="M710" i="9"/>
  <c r="N710" i="9"/>
  <c r="N732" i="9"/>
  <c r="X732" i="9"/>
  <c r="W732" i="9"/>
  <c r="M732" i="9"/>
  <c r="Q732" i="9"/>
  <c r="K732" i="9" s="1"/>
  <c r="B733" i="9"/>
  <c r="B350" i="9"/>
  <c r="H699" i="9"/>
  <c r="O699" i="9"/>
  <c r="O718" i="9"/>
  <c r="H718" i="9"/>
  <c r="M712" i="9"/>
  <c r="N712" i="9"/>
  <c r="Q712" i="9"/>
  <c r="K712" i="9" s="1"/>
  <c r="X712" i="9"/>
  <c r="W712" i="9"/>
  <c r="Q705" i="9"/>
  <c r="K705" i="9" s="1"/>
  <c r="M705" i="9"/>
  <c r="X705" i="9"/>
  <c r="W705" i="9"/>
  <c r="N705" i="9"/>
  <c r="H677" i="9"/>
  <c r="O677" i="9"/>
  <c r="N677" i="9" s="1"/>
  <c r="H681" i="9"/>
  <c r="O681" i="9"/>
  <c r="W718" i="9"/>
  <c r="X718" i="9"/>
  <c r="M718" i="9"/>
  <c r="Q718" i="9"/>
  <c r="K718" i="9" s="1"/>
  <c r="N718" i="9"/>
  <c r="O704" i="9"/>
  <c r="H704" i="9"/>
  <c r="N707" i="9"/>
  <c r="Q707" i="9"/>
  <c r="K707" i="9" s="1"/>
  <c r="M707" i="9"/>
  <c r="X707" i="9"/>
  <c r="W707" i="9"/>
  <c r="O700" i="9"/>
  <c r="H700" i="9"/>
  <c r="O689" i="9"/>
  <c r="H689" i="9"/>
  <c r="F683" i="9"/>
  <c r="Q731" i="9"/>
  <c r="K731" i="9" s="1"/>
  <c r="X731" i="9"/>
  <c r="N731" i="9"/>
  <c r="W731" i="9"/>
  <c r="M731" i="9"/>
  <c r="O670" i="9"/>
  <c r="N670" i="9" s="1"/>
  <c r="H670" i="9"/>
  <c r="Q729" i="9"/>
  <c r="K729" i="9" s="1"/>
  <c r="X729" i="9"/>
  <c r="M729" i="9"/>
  <c r="W729" i="9"/>
  <c r="N729" i="9"/>
  <c r="O726" i="9"/>
  <c r="H726" i="9"/>
  <c r="F698" i="9"/>
  <c r="F705" i="9"/>
  <c r="F732" i="9"/>
  <c r="F700" i="9"/>
  <c r="X683" i="9"/>
  <c r="M683" i="9"/>
  <c r="Q683" i="9"/>
  <c r="K683" i="9" s="1"/>
  <c r="W683" i="9"/>
  <c r="H686" i="9"/>
  <c r="O686" i="9"/>
  <c r="N686" i="9" s="1"/>
  <c r="Q678" i="9"/>
  <c r="K678" i="9" s="1"/>
  <c r="W678" i="9"/>
  <c r="M678" i="9"/>
  <c r="X678" i="9"/>
  <c r="Q724" i="9"/>
  <c r="K724" i="9" s="1"/>
  <c r="N724" i="9"/>
  <c r="X724" i="9"/>
  <c r="M724" i="9"/>
  <c r="W724" i="9"/>
  <c r="H698" i="9"/>
  <c r="O698" i="9"/>
  <c r="O694" i="9"/>
  <c r="H694" i="9"/>
  <c r="F681" i="9"/>
  <c r="F682" i="9"/>
  <c r="F723" i="9"/>
  <c r="X717" i="9"/>
  <c r="Q717" i="9"/>
  <c r="K717" i="9" s="1"/>
  <c r="M717" i="9"/>
  <c r="N717" i="9"/>
  <c r="W717" i="9"/>
  <c r="N723" i="9"/>
  <c r="W723" i="9"/>
  <c r="Q723" i="9"/>
  <c r="K723" i="9" s="1"/>
  <c r="M723" i="9"/>
  <c r="X723" i="9"/>
  <c r="F731" i="9"/>
  <c r="O695" i="9"/>
  <c r="H695" i="9"/>
  <c r="O733" i="9"/>
  <c r="H733" i="9"/>
  <c r="O669" i="9"/>
  <c r="N669" i="9" s="1"/>
  <c r="H669" i="9"/>
  <c r="A665" i="9"/>
  <c r="A177" i="9"/>
  <c r="A34" i="9"/>
  <c r="A110" i="9"/>
  <c r="A178" i="9"/>
  <c r="A100" i="9"/>
  <c r="A285" i="9"/>
  <c r="A330" i="9"/>
  <c r="A339" i="9"/>
  <c r="A119" i="9"/>
  <c r="A67" i="9"/>
  <c r="A266" i="9"/>
  <c r="A320" i="9"/>
  <c r="A188" i="9"/>
  <c r="A267" i="9"/>
  <c r="A299" i="9"/>
  <c r="A305" i="9"/>
  <c r="A20" i="9"/>
  <c r="A295" i="9"/>
  <c r="A347" i="9"/>
  <c r="A181" i="9"/>
  <c r="A333" i="9"/>
  <c r="A334" i="9"/>
  <c r="A277" i="9"/>
  <c r="A276" i="9"/>
  <c r="A116" i="9"/>
  <c r="A322" i="9"/>
  <c r="A22" i="9"/>
  <c r="A298" i="9"/>
  <c r="A117" i="9"/>
  <c r="A297" i="9"/>
  <c r="A265" i="9"/>
  <c r="A321" i="9"/>
  <c r="A45" i="9"/>
  <c r="A217" i="9"/>
  <c r="A245" i="9"/>
  <c r="A153" i="9"/>
  <c r="A300" i="9"/>
  <c r="A164" i="9"/>
  <c r="A224" i="9"/>
  <c r="A88" i="9"/>
  <c r="A185" i="9"/>
  <c r="A349" i="9"/>
  <c r="A308" i="9"/>
  <c r="A93" i="9"/>
  <c r="A156" i="9"/>
  <c r="A190" i="9"/>
  <c r="A82" i="9"/>
  <c r="A342" i="9"/>
  <c r="A340" i="9"/>
  <c r="A304" i="9"/>
  <c r="A162" i="9"/>
  <c r="A202" i="9"/>
  <c r="A101" i="9"/>
  <c r="A254" i="9"/>
  <c r="A69" i="9"/>
  <c r="A225" i="9"/>
  <c r="A9" i="9"/>
  <c r="A5" i="9"/>
  <c r="A39" i="9"/>
  <c r="A314" i="9"/>
  <c r="A336" i="9"/>
  <c r="A80" i="9"/>
  <c r="A199" i="9"/>
  <c r="A337" i="9"/>
  <c r="A66" i="9"/>
  <c r="A180" i="9"/>
  <c r="A139" i="9"/>
  <c r="A84" i="9"/>
  <c r="A223" i="9"/>
  <c r="A233" i="9"/>
  <c r="A135" i="9"/>
  <c r="A211" i="9"/>
  <c r="A231" i="9"/>
  <c r="A104" i="9"/>
  <c r="A262" i="9"/>
  <c r="A143" i="9"/>
  <c r="A144" i="9"/>
  <c r="A109" i="9"/>
  <c r="A236" i="9"/>
  <c r="A160" i="9"/>
  <c r="A210" i="9"/>
  <c r="A213" i="9"/>
  <c r="A74" i="9"/>
  <c r="A141" i="9"/>
  <c r="A196" i="9"/>
  <c r="A97" i="9"/>
  <c r="A222" i="9"/>
  <c r="A246" i="9"/>
  <c r="A290" i="9"/>
  <c r="A12" i="9"/>
  <c r="A124" i="9"/>
  <c r="A38" i="9"/>
  <c r="A261" i="9"/>
  <c r="A155" i="9"/>
  <c r="A343" i="9"/>
  <c r="A269" i="9"/>
  <c r="A28" i="9"/>
  <c r="A136" i="9"/>
  <c r="A306" i="9"/>
  <c r="A72" i="9"/>
  <c r="A129" i="9"/>
  <c r="A142" i="9"/>
  <c r="A96" i="9"/>
  <c r="A87" i="9"/>
  <c r="A176" i="9"/>
  <c r="A112" i="9"/>
  <c r="A332" i="9"/>
  <c r="A103" i="9"/>
  <c r="A230" i="9"/>
  <c r="A126" i="9"/>
  <c r="A291" i="9"/>
  <c r="A335" i="9"/>
  <c r="A150" i="9"/>
  <c r="A324" i="9"/>
  <c r="A195" i="9"/>
  <c r="A89" i="9"/>
  <c r="A284" i="9"/>
  <c r="A10" i="9"/>
  <c r="A11" i="9"/>
  <c r="A33" i="9"/>
  <c r="A253" i="9"/>
  <c r="A201" i="9"/>
  <c r="A338" i="9"/>
  <c r="A316" i="9"/>
  <c r="A186" i="9"/>
  <c r="A325" i="9"/>
  <c r="A63" i="9"/>
  <c r="A159" i="9"/>
  <c r="A189" i="9"/>
  <c r="A319" i="9"/>
  <c r="A192" i="9"/>
  <c r="A170" i="9"/>
  <c r="A292" i="9"/>
  <c r="A257" i="9"/>
  <c r="A145" i="9"/>
  <c r="A83" i="9"/>
  <c r="A91" i="9"/>
  <c r="A317" i="9"/>
  <c r="A122" i="9"/>
  <c r="A264" i="9"/>
  <c r="A215" i="9"/>
  <c r="A123" i="9"/>
  <c r="A161" i="9"/>
  <c r="A76" i="9"/>
  <c r="A158" i="9"/>
  <c r="A47" i="9"/>
  <c r="A174" i="9"/>
  <c r="A7" i="9"/>
  <c r="A327" i="9"/>
  <c r="A283" i="9"/>
  <c r="A8" i="9"/>
  <c r="A239" i="9"/>
  <c r="A206" i="9"/>
  <c r="A241" i="9"/>
  <c r="A128" i="9"/>
  <c r="A301" i="9"/>
  <c r="A171" i="9"/>
  <c r="A60" i="9"/>
  <c r="A260" i="9"/>
  <c r="A294" i="9"/>
  <c r="A234" i="9"/>
  <c r="A229" i="9"/>
  <c r="A256" i="9"/>
  <c r="A197" i="9"/>
  <c r="A77" i="9"/>
  <c r="A249" i="9"/>
  <c r="A71" i="9"/>
  <c r="A108" i="9"/>
  <c r="A250" i="9"/>
  <c r="A182" i="9"/>
  <c r="A302" i="9"/>
  <c r="A348" i="9"/>
  <c r="A205" i="9"/>
  <c r="A26" i="9"/>
  <c r="A214" i="9"/>
  <c r="A323" i="9"/>
  <c r="A57" i="9"/>
  <c r="A50" i="9"/>
  <c r="A15" i="9"/>
  <c r="A315" i="9"/>
  <c r="A242" i="9"/>
  <c r="A125" i="9"/>
  <c r="A86" i="9"/>
  <c r="A120" i="9"/>
  <c r="A204" i="9"/>
  <c r="A52" i="9"/>
  <c r="A227" i="9"/>
  <c r="A270" i="9"/>
  <c r="A221" i="9"/>
  <c r="A169" i="9"/>
  <c r="A133" i="9"/>
  <c r="A259" i="9"/>
  <c r="A279" i="9"/>
  <c r="A275" i="9"/>
  <c r="A281" i="9"/>
  <c r="A140" i="9"/>
  <c r="A94" i="9"/>
  <c r="A75" i="9"/>
  <c r="A42" i="9"/>
  <c r="A48" i="9"/>
  <c r="A307" i="9"/>
  <c r="A43" i="9"/>
  <c r="A148" i="9"/>
  <c r="A107" i="9"/>
  <c r="A30" i="9"/>
  <c r="A18" i="9"/>
  <c r="A36" i="9"/>
  <c r="A184" i="9"/>
  <c r="A243" i="9"/>
  <c r="A251" i="9"/>
  <c r="A219" i="9"/>
  <c r="A152" i="9"/>
  <c r="A331" i="9"/>
  <c r="A218" i="9"/>
  <c r="A121" i="9"/>
  <c r="A62" i="9"/>
  <c r="A346" i="9"/>
  <c r="A200" i="9"/>
  <c r="A179" i="9"/>
  <c r="A286" i="9"/>
  <c r="A293" i="9"/>
  <c r="A102" i="9"/>
  <c r="A288" i="9"/>
  <c r="A209" i="9"/>
  <c r="A85" i="9"/>
  <c r="A247" i="9"/>
  <c r="A44" i="9"/>
  <c r="A59" i="9"/>
  <c r="A55" i="9"/>
  <c r="A41" i="9"/>
  <c r="A113" i="9"/>
  <c r="A54" i="9"/>
  <c r="A37" i="9"/>
  <c r="A111" i="9"/>
  <c r="A3" i="9"/>
  <c r="A19" i="9"/>
  <c r="A263" i="9"/>
  <c r="A163" i="9"/>
  <c r="A127" i="9"/>
  <c r="A268" i="9"/>
  <c r="A216" i="9"/>
  <c r="A311" i="9"/>
  <c r="A95" i="9"/>
  <c r="A90" i="9"/>
  <c r="A175" i="9"/>
  <c r="A226" i="9"/>
  <c r="A183" i="9"/>
  <c r="A25" i="9"/>
  <c r="A147" i="9"/>
  <c r="A114" i="9"/>
  <c r="A79" i="9"/>
  <c r="A151" i="9"/>
  <c r="A252" i="9"/>
  <c r="A16" i="9"/>
  <c r="A118" i="9"/>
  <c r="A278" i="9"/>
  <c r="A27" i="9"/>
  <c r="A29" i="9"/>
  <c r="A115" i="9"/>
  <c r="A17" i="9"/>
  <c r="A51" i="9"/>
  <c r="A208" i="9"/>
  <c r="A255" i="9"/>
  <c r="A166" i="9"/>
  <c r="A154" i="9"/>
  <c r="A328" i="9"/>
  <c r="A282" i="9"/>
  <c r="A329" i="9"/>
  <c r="A70" i="9"/>
  <c r="A271" i="9"/>
  <c r="A212" i="9"/>
  <c r="A273" i="9"/>
  <c r="A146" i="9"/>
  <c r="A23" i="9"/>
  <c r="A132" i="9"/>
  <c r="A303" i="9"/>
  <c r="A238" i="9"/>
  <c r="A64" i="9"/>
  <c r="A289" i="9"/>
  <c r="A198" i="9"/>
  <c r="A73" i="9"/>
  <c r="A53" i="9"/>
  <c r="A130" i="9"/>
  <c r="A58" i="9"/>
  <c r="A191" i="9"/>
  <c r="A31" i="9"/>
  <c r="A56" i="9"/>
  <c r="A98" i="9"/>
  <c r="A78" i="9"/>
  <c r="A258" i="9"/>
  <c r="A232" i="9"/>
  <c r="A157" i="9"/>
  <c r="A137" i="9"/>
  <c r="A131" i="9"/>
  <c r="A172" i="9"/>
  <c r="A345" i="9"/>
  <c r="A287" i="9"/>
  <c r="A149" i="9"/>
  <c r="A309" i="9"/>
  <c r="A220" i="9"/>
  <c r="A173" i="9"/>
  <c r="A105" i="9"/>
  <c r="A341" i="9"/>
  <c r="A65" i="9"/>
  <c r="A235" i="9"/>
  <c r="A49" i="9"/>
  <c r="A35" i="9"/>
  <c r="A237" i="9"/>
  <c r="A244" i="9"/>
  <c r="A313" i="9"/>
  <c r="A310" i="9"/>
  <c r="A61" i="9"/>
  <c r="A272" i="9"/>
  <c r="A24" i="9"/>
  <c r="A92" i="9"/>
  <c r="A13" i="9"/>
  <c r="A203" i="9"/>
  <c r="A14" i="9"/>
  <c r="A165" i="9"/>
  <c r="A344" i="9"/>
  <c r="A326" i="9"/>
  <c r="A167" i="9"/>
  <c r="A274" i="9"/>
  <c r="A318" i="9"/>
  <c r="A194" i="9"/>
  <c r="A168" i="9"/>
  <c r="A207" i="9"/>
  <c r="A193" i="9"/>
  <c r="A296" i="9"/>
  <c r="A280" i="9"/>
  <c r="A312" i="9"/>
  <c r="A134" i="9"/>
  <c r="A40" i="9"/>
  <c r="A106" i="9"/>
  <c r="A46" i="9"/>
  <c r="A21" i="9"/>
  <c r="A99" i="9"/>
  <c r="A228" i="9"/>
  <c r="A187" i="9"/>
  <c r="A248" i="9"/>
  <c r="A4" i="9"/>
  <c r="A240" i="9"/>
  <c r="A68" i="9"/>
  <c r="A81" i="9"/>
  <c r="A32" i="9"/>
  <c r="A6" i="9"/>
  <c r="A138" i="9"/>
  <c r="X670" i="9"/>
  <c r="Q670" i="9"/>
  <c r="K670" i="9" s="1"/>
  <c r="M670" i="9"/>
  <c r="W670" i="9"/>
  <c r="O665" i="9"/>
  <c r="N665" i="9" s="1"/>
  <c r="H591" i="9"/>
  <c r="H586" i="9"/>
  <c r="H634" i="9"/>
  <c r="H568" i="9"/>
  <c r="H610" i="9"/>
  <c r="H647" i="9"/>
  <c r="H628" i="9"/>
  <c r="H583" i="9"/>
  <c r="H624" i="9"/>
  <c r="H148" i="9"/>
  <c r="H331" i="9"/>
  <c r="H452" i="9"/>
  <c r="H325" i="9"/>
  <c r="H297" i="9"/>
  <c r="H342" i="9"/>
  <c r="H316" i="9"/>
  <c r="H199" i="9"/>
  <c r="H76" i="9"/>
  <c r="H353" i="9"/>
  <c r="H301" i="9"/>
  <c r="H175" i="9"/>
  <c r="H351" i="9"/>
  <c r="H104" i="9"/>
  <c r="H94" i="9"/>
  <c r="H481" i="9"/>
  <c r="H296" i="9"/>
  <c r="H407" i="9"/>
  <c r="H105" i="9"/>
  <c r="H542" i="9"/>
  <c r="H512" i="9"/>
  <c r="H284" i="9"/>
  <c r="H479" i="9"/>
  <c r="H422" i="9"/>
  <c r="H92" i="9"/>
  <c r="H315" i="9"/>
  <c r="H373" i="9"/>
  <c r="H472" i="9"/>
  <c r="H64" i="9"/>
  <c r="H108" i="9"/>
  <c r="H362" i="9"/>
  <c r="H253" i="9"/>
  <c r="H404" i="9"/>
  <c r="H515" i="9"/>
  <c r="H305" i="9"/>
  <c r="H256" i="9"/>
  <c r="H356" i="9"/>
  <c r="H406" i="9"/>
  <c r="H63" i="9"/>
  <c r="H534" i="9"/>
  <c r="H115" i="9"/>
  <c r="H585" i="9"/>
  <c r="H603" i="9"/>
  <c r="H625" i="9"/>
  <c r="H570" i="9"/>
  <c r="H572" i="9"/>
  <c r="H558" i="9"/>
  <c r="H575" i="9"/>
  <c r="H574" i="9"/>
  <c r="H578" i="9"/>
  <c r="H303" i="9"/>
  <c r="H490" i="9"/>
  <c r="H293" i="9"/>
  <c r="H393" i="9"/>
  <c r="H544" i="9"/>
  <c r="H409" i="9"/>
  <c r="H264" i="9"/>
  <c r="H549" i="9"/>
  <c r="H171" i="9"/>
  <c r="H152" i="9"/>
  <c r="H433" i="9"/>
  <c r="H20" i="9"/>
  <c r="H195" i="9"/>
  <c r="H328" i="9"/>
  <c r="H100" i="9"/>
  <c r="H288" i="9"/>
  <c r="H295" i="9"/>
  <c r="H431" i="9"/>
  <c r="H391" i="9"/>
  <c r="H156" i="9"/>
  <c r="H167" i="9"/>
  <c r="H528" i="9"/>
  <c r="H358" i="9"/>
  <c r="H159" i="9"/>
  <c r="H177" i="9"/>
  <c r="H383" i="9"/>
  <c r="H77" i="9"/>
  <c r="H310" i="9"/>
  <c r="H125" i="9"/>
  <c r="H86" i="9"/>
  <c r="H518" i="9"/>
  <c r="H475" i="9"/>
  <c r="H276" i="9"/>
  <c r="H158" i="9"/>
  <c r="H179" i="9"/>
  <c r="H384" i="9"/>
  <c r="H129" i="9"/>
  <c r="H436" i="9"/>
  <c r="H289" i="9"/>
  <c r="H642" i="9"/>
  <c r="H608" i="9"/>
  <c r="H599" i="9"/>
  <c r="H640" i="9"/>
  <c r="H648" i="9"/>
  <c r="H562" i="9"/>
  <c r="H600" i="9"/>
  <c r="H604" i="9"/>
  <c r="H609" i="9"/>
  <c r="H239" i="9"/>
  <c r="H135" i="9"/>
  <c r="H38" i="9"/>
  <c r="H367" i="9"/>
  <c r="H280" i="9"/>
  <c r="H548" i="9"/>
  <c r="H510" i="9"/>
  <c r="H232" i="9"/>
  <c r="H377" i="9"/>
  <c r="H511" i="9"/>
  <c r="H97" i="9"/>
  <c r="H5" i="9"/>
  <c r="H499" i="9"/>
  <c r="H465" i="9"/>
  <c r="H492" i="9"/>
  <c r="H227" i="9"/>
  <c r="H333" i="9"/>
  <c r="H131" i="9"/>
  <c r="H459" i="9"/>
  <c r="H439" i="9"/>
  <c r="H552" i="9"/>
  <c r="H87" i="9"/>
  <c r="H352" i="9"/>
  <c r="H427" i="9"/>
  <c r="H42" i="9"/>
  <c r="H234" i="9"/>
  <c r="H451" i="9"/>
  <c r="H71" i="9"/>
  <c r="H371" i="9"/>
  <c r="H543" i="9"/>
  <c r="H248" i="9"/>
  <c r="H237" i="9"/>
  <c r="H170" i="9"/>
  <c r="H18" i="9"/>
  <c r="H162" i="9"/>
  <c r="H153" i="9"/>
  <c r="H444" i="9"/>
  <c r="H210" i="9"/>
  <c r="H537" i="9"/>
  <c r="H122" i="9"/>
  <c r="H414" i="9"/>
  <c r="H560" i="9"/>
  <c r="H590" i="9"/>
  <c r="H635" i="9"/>
  <c r="H616" i="9"/>
  <c r="H663" i="9"/>
  <c r="H654" i="9"/>
  <c r="H622" i="9"/>
  <c r="H569" i="9"/>
  <c r="H662" i="9"/>
  <c r="H633" i="9"/>
  <c r="H246" i="9"/>
  <c r="H217" i="9"/>
  <c r="H36" i="9"/>
  <c r="H279" i="9"/>
  <c r="H519" i="9"/>
  <c r="H462" i="9"/>
  <c r="H447" i="9"/>
  <c r="H245" i="9"/>
  <c r="H318" i="9"/>
  <c r="H463" i="9"/>
  <c r="H341" i="9"/>
  <c r="H23" i="9"/>
  <c r="H419" i="9"/>
  <c r="H192" i="9"/>
  <c r="H302" i="9"/>
  <c r="H238" i="9"/>
  <c r="H194" i="9"/>
  <c r="H526" i="9"/>
  <c r="H555" i="9"/>
  <c r="H244" i="9"/>
  <c r="H249" i="9"/>
  <c r="H255" i="9"/>
  <c r="H107" i="9"/>
  <c r="H215" i="9"/>
  <c r="H16" i="9"/>
  <c r="H196" i="9"/>
  <c r="H35" i="9"/>
  <c r="H136" i="9"/>
  <c r="H287" i="9"/>
  <c r="H317" i="9"/>
  <c r="H505" i="9"/>
  <c r="H24" i="9"/>
  <c r="H73" i="9"/>
  <c r="H66" i="9"/>
  <c r="H229" i="9"/>
  <c r="H340" i="9"/>
  <c r="H454" i="9"/>
  <c r="H345" i="9"/>
  <c r="H517" i="9"/>
  <c r="H421" i="9"/>
  <c r="H11" i="9"/>
  <c r="H62" i="9"/>
  <c r="H39" i="9"/>
  <c r="H372" i="9"/>
  <c r="H557" i="9"/>
  <c r="H566" i="9"/>
  <c r="H660" i="9"/>
  <c r="H573" i="9"/>
  <c r="H629" i="9"/>
  <c r="H593" i="9"/>
  <c r="H620" i="9"/>
  <c r="H645" i="9"/>
  <c r="H605" i="9"/>
  <c r="H632" i="9"/>
  <c r="H480" i="9"/>
  <c r="H169" i="9"/>
  <c r="H8" i="9"/>
  <c r="H455" i="9"/>
  <c r="H254" i="9"/>
  <c r="H207" i="9"/>
  <c r="H117" i="9"/>
  <c r="H495" i="9"/>
  <c r="H359" i="9"/>
  <c r="H265" i="9"/>
  <c r="H411" i="9"/>
  <c r="H49" i="9"/>
  <c r="H395" i="9"/>
  <c r="H314" i="9"/>
  <c r="H420" i="9"/>
  <c r="H201" i="9"/>
  <c r="H109" i="9"/>
  <c r="H551" i="9"/>
  <c r="H354" i="9"/>
  <c r="H467" i="9"/>
  <c r="H202" i="9"/>
  <c r="H319" i="9"/>
  <c r="H33" i="9"/>
  <c r="H155" i="9"/>
  <c r="H53" i="9"/>
  <c r="H193" i="9"/>
  <c r="H441" i="9"/>
  <c r="H527" i="9"/>
  <c r="H501" i="9"/>
  <c r="H486" i="9"/>
  <c r="H458" i="9"/>
  <c r="H81" i="9"/>
  <c r="H116" i="9"/>
  <c r="H497" i="9"/>
  <c r="H79" i="9"/>
  <c r="H322" i="9"/>
  <c r="H550" i="9"/>
  <c r="H221" i="9"/>
  <c r="H313" i="9"/>
  <c r="H113" i="9"/>
  <c r="H32" i="9"/>
  <c r="H489" i="9"/>
  <c r="H613" i="9"/>
  <c r="H606" i="9"/>
  <c r="H584" i="9"/>
  <c r="H602" i="9"/>
  <c r="H627" i="9"/>
  <c r="H661" i="9"/>
  <c r="H626" i="9"/>
  <c r="H612" i="9"/>
  <c r="H664" i="9"/>
  <c r="H56" i="9"/>
  <c r="H432" i="9"/>
  <c r="H508" i="9"/>
  <c r="H40" i="9"/>
  <c r="H347" i="9"/>
  <c r="H376" i="9"/>
  <c r="H168" i="9"/>
  <c r="H220" i="9"/>
  <c r="H343" i="9"/>
  <c r="H435" i="9"/>
  <c r="H539" i="9"/>
  <c r="H387" i="9"/>
  <c r="H401" i="9"/>
  <c r="H178" i="9"/>
  <c r="H146" i="9"/>
  <c r="H61" i="9"/>
  <c r="H484" i="9"/>
  <c r="H149" i="9"/>
  <c r="H270" i="9"/>
  <c r="H443" i="9"/>
  <c r="H121" i="9"/>
  <c r="H545" i="9"/>
  <c r="H398" i="9"/>
  <c r="H34" i="9"/>
  <c r="H426" i="9"/>
  <c r="H31" i="9"/>
  <c r="H163" i="9"/>
  <c r="H531" i="9"/>
  <c r="H286" i="9"/>
  <c r="H413" i="9"/>
  <c r="H183" i="9"/>
  <c r="H17" i="9"/>
  <c r="H37" i="9"/>
  <c r="H147" i="9"/>
  <c r="H138" i="9"/>
  <c r="H223" i="9"/>
  <c r="H412" i="9"/>
  <c r="H231" i="9"/>
  <c r="H402" i="9"/>
  <c r="H282" i="9"/>
  <c r="H96" i="9"/>
  <c r="H565" i="9"/>
  <c r="H631" i="9"/>
  <c r="H587" i="9"/>
  <c r="H639" i="9"/>
  <c r="H659" i="9"/>
  <c r="H601" i="9"/>
  <c r="H614" i="9"/>
  <c r="H577" i="9"/>
  <c r="H597" i="9"/>
  <c r="H28" i="9"/>
  <c r="H142" i="9"/>
  <c r="H460" i="9"/>
  <c r="H120" i="9"/>
  <c r="H312" i="9"/>
  <c r="H182" i="9"/>
  <c r="H540" i="9"/>
  <c r="H344" i="9"/>
  <c r="H437" i="9"/>
  <c r="H535" i="9"/>
  <c r="H151" i="9"/>
  <c r="H216" i="9"/>
  <c r="H176" i="9"/>
  <c r="H211" i="9"/>
  <c r="H174" i="9"/>
  <c r="H137" i="9"/>
  <c r="H189" i="9"/>
  <c r="H103" i="9"/>
  <c r="H26" i="9"/>
  <c r="H74" i="9"/>
  <c r="H408" i="9"/>
  <c r="H339" i="9"/>
  <c r="H375" i="9"/>
  <c r="H47" i="9"/>
  <c r="H541" i="9"/>
  <c r="H41" i="9"/>
  <c r="H80" i="9"/>
  <c r="H187" i="9"/>
  <c r="H228" i="9"/>
  <c r="H165" i="9"/>
  <c r="H206" i="9"/>
  <c r="H368" i="9"/>
  <c r="H530" i="9"/>
  <c r="H132" i="9"/>
  <c r="H378" i="9"/>
  <c r="H203" i="9"/>
  <c r="H68" i="9"/>
  <c r="H619" i="9"/>
  <c r="H594" i="9"/>
  <c r="H596" i="9"/>
  <c r="H582" i="9"/>
  <c r="H655" i="9"/>
  <c r="H621" i="9"/>
  <c r="H658" i="9"/>
  <c r="H652" i="9"/>
  <c r="H25" i="9"/>
  <c r="H133" i="9"/>
  <c r="H266" i="9"/>
  <c r="H242" i="9"/>
  <c r="H403" i="9"/>
  <c r="H400" i="9"/>
  <c r="H448" i="9"/>
  <c r="H200" i="9"/>
  <c r="H410" i="9"/>
  <c r="H145" i="9"/>
  <c r="H466" i="9"/>
  <c r="H262" i="9"/>
  <c r="H396" i="9"/>
  <c r="H240" i="9"/>
  <c r="H337" i="9"/>
  <c r="H554" i="9"/>
  <c r="H425" i="9"/>
  <c r="H259" i="9"/>
  <c r="H4" i="9"/>
  <c r="H469" i="9"/>
  <c r="H516" i="9"/>
  <c r="H82" i="9"/>
  <c r="H417" i="9"/>
  <c r="H51" i="9"/>
  <c r="H275" i="9"/>
  <c r="H60" i="9"/>
  <c r="H304" i="9"/>
  <c r="H181" i="9"/>
  <c r="H307" i="9"/>
  <c r="H110" i="9"/>
  <c r="H366" i="9"/>
  <c r="H251" i="9"/>
  <c r="H69" i="9"/>
  <c r="H274" i="9"/>
  <c r="H334" i="9"/>
  <c r="H114" i="9"/>
  <c r="H506" i="9"/>
  <c r="H150" i="9"/>
  <c r="H388" i="9"/>
  <c r="H58" i="9"/>
  <c r="H611" i="9"/>
  <c r="H564" i="9"/>
  <c r="H559" i="9"/>
  <c r="H561" i="9"/>
  <c r="H580" i="9"/>
  <c r="H650" i="9"/>
  <c r="H665" i="9"/>
  <c r="H618" i="9"/>
  <c r="H571" i="9"/>
  <c r="H46" i="9"/>
  <c r="H233" i="9"/>
  <c r="H292" i="9"/>
  <c r="H423" i="9"/>
  <c r="H364" i="9"/>
  <c r="H54" i="9"/>
  <c r="H514" i="9"/>
  <c r="H496" i="9"/>
  <c r="H247" i="9"/>
  <c r="H326" i="9"/>
  <c r="H48" i="9"/>
  <c r="H309" i="9"/>
  <c r="H277" i="9"/>
  <c r="H493" i="9"/>
  <c r="H273" i="9"/>
  <c r="H111" i="9"/>
  <c r="H476" i="9"/>
  <c r="H143" i="9"/>
  <c r="H65" i="9"/>
  <c r="H360" i="9"/>
  <c r="H338" i="9"/>
  <c r="H285" i="9"/>
  <c r="H209" i="9"/>
  <c r="H204" i="9"/>
  <c r="H461" i="9"/>
  <c r="H6" i="9"/>
  <c r="H446" i="9"/>
  <c r="H538" i="9"/>
  <c r="H157" i="9"/>
  <c r="H7" i="9"/>
  <c r="H269" i="9"/>
  <c r="H126" i="9"/>
  <c r="H429" i="9"/>
  <c r="H332" i="9"/>
  <c r="H482" i="9"/>
  <c r="H589" i="9"/>
  <c r="H617" i="9"/>
  <c r="H598" i="9"/>
  <c r="H644" i="9"/>
  <c r="H646" i="9"/>
  <c r="H567" i="9"/>
  <c r="H581" i="9"/>
  <c r="H638" i="9"/>
  <c r="H637" i="9"/>
  <c r="H379" i="9"/>
  <c r="H268" i="9"/>
  <c r="H127" i="9"/>
  <c r="H278" i="9"/>
  <c r="H498" i="9"/>
  <c r="H52" i="9"/>
  <c r="H300" i="9"/>
  <c r="H198" i="9"/>
  <c r="H390" i="9"/>
  <c r="H172" i="9"/>
  <c r="H464" i="9"/>
  <c r="H123" i="9"/>
  <c r="H102" i="9"/>
  <c r="H474" i="9"/>
  <c r="H350" i="9"/>
  <c r="H380" i="9"/>
  <c r="H397" i="9"/>
  <c r="H173" i="9"/>
  <c r="H3" i="9"/>
  <c r="H197" i="9"/>
  <c r="H213" i="9"/>
  <c r="H532" i="9"/>
  <c r="H101" i="9"/>
  <c r="H394" i="9"/>
  <c r="H141" i="9"/>
  <c r="H119" i="9"/>
  <c r="H236" i="9"/>
  <c r="H208" i="9"/>
  <c r="H520" i="9"/>
  <c r="H27" i="9"/>
  <c r="H91" i="9"/>
  <c r="H222" i="9"/>
  <c r="H389" i="9"/>
  <c r="H93" i="9"/>
  <c r="H656" i="9"/>
  <c r="H653" i="9"/>
  <c r="H588" i="9"/>
  <c r="H615" i="9"/>
  <c r="H576" i="9"/>
  <c r="H579" i="9"/>
  <c r="H649" i="9"/>
  <c r="H643" i="9"/>
  <c r="H657" i="9"/>
  <c r="H130" i="9"/>
  <c r="H483" i="9"/>
  <c r="H357" i="9"/>
  <c r="H271" i="9"/>
  <c r="H160" i="9"/>
  <c r="H43" i="9"/>
  <c r="H134" i="9"/>
  <c r="H164" i="9"/>
  <c r="H226" i="9"/>
  <c r="H258" i="9"/>
  <c r="H190" i="9"/>
  <c r="H428" i="9"/>
  <c r="H327" i="9"/>
  <c r="H83" i="9"/>
  <c r="H503" i="9"/>
  <c r="H291" i="9"/>
  <c r="H257" i="9"/>
  <c r="H205" i="9"/>
  <c r="H525" i="9"/>
  <c r="H513" i="9"/>
  <c r="H485" i="9"/>
  <c r="H294" i="9"/>
  <c r="H180" i="9"/>
  <c r="H139" i="9"/>
  <c r="H320" i="9"/>
  <c r="H218" i="9"/>
  <c r="H95" i="9"/>
  <c r="H457" i="9"/>
  <c r="H330" i="9"/>
  <c r="H128" i="9"/>
  <c r="H556" i="9"/>
  <c r="H477" i="9"/>
  <c r="H348" i="9"/>
  <c r="H430" i="9"/>
  <c r="H112" i="9"/>
  <c r="H90" i="9"/>
  <c r="H263" i="9"/>
  <c r="H595" i="9"/>
  <c r="H607" i="9"/>
  <c r="H592" i="9"/>
  <c r="H630" i="9"/>
  <c r="H623" i="9"/>
  <c r="H636" i="9"/>
  <c r="H641" i="9"/>
  <c r="H563" i="9"/>
  <c r="H651" i="9"/>
  <c r="H536" i="9"/>
  <c r="H468" i="9"/>
  <c r="H219" i="9"/>
  <c r="H415" i="9"/>
  <c r="H186" i="9"/>
  <c r="H72" i="9"/>
  <c r="H336" i="9"/>
  <c r="H424" i="9"/>
  <c r="H59" i="9"/>
  <c r="H329" i="9"/>
  <c r="H166" i="9"/>
  <c r="H381" i="9"/>
  <c r="H500" i="9"/>
  <c r="H488" i="9"/>
  <c r="H445" i="9"/>
  <c r="H299" i="9"/>
  <c r="H504" i="9"/>
  <c r="H188" i="9"/>
  <c r="H363" i="9"/>
  <c r="H416" i="9"/>
  <c r="H509" i="9"/>
  <c r="H533" i="9"/>
  <c r="H161" i="9"/>
  <c r="H252" i="9"/>
  <c r="H471" i="9"/>
  <c r="H524" i="9"/>
  <c r="H405" i="9"/>
  <c r="H290" i="9"/>
  <c r="H13" i="9"/>
  <c r="H453" i="9"/>
  <c r="H522" i="9"/>
  <c r="H267" i="9"/>
  <c r="H144" i="9"/>
  <c r="H306" i="9"/>
  <c r="H10" i="9"/>
  <c r="H75" i="9"/>
  <c r="H487" i="9"/>
  <c r="H449" i="9"/>
  <c r="H124" i="9"/>
  <c r="H67" i="9"/>
  <c r="H392" i="9"/>
  <c r="H473" i="9"/>
  <c r="H374" i="9"/>
  <c r="H118" i="9"/>
  <c r="H281" i="9"/>
  <c r="H15" i="9"/>
  <c r="H45" i="9"/>
  <c r="H324" i="9"/>
  <c r="H546" i="9"/>
  <c r="H22" i="9"/>
  <c r="H261" i="9"/>
  <c r="H361" i="9"/>
  <c r="H140" i="9"/>
  <c r="H553" i="9"/>
  <c r="H418" i="9"/>
  <c r="H382" i="9"/>
  <c r="H191" i="9"/>
  <c r="H235" i="9"/>
  <c r="H88" i="9"/>
  <c r="H89" i="9"/>
  <c r="H321" i="9"/>
  <c r="H547" i="9"/>
  <c r="H491" i="9"/>
  <c r="H521" i="9"/>
  <c r="H50" i="9"/>
  <c r="H70" i="9"/>
  <c r="H365" i="9"/>
  <c r="H456" i="9"/>
  <c r="H230" i="9"/>
  <c r="H355" i="9"/>
  <c r="H30" i="9"/>
  <c r="H12" i="9"/>
  <c r="H154" i="9"/>
  <c r="H243" i="9"/>
  <c r="H308" i="9"/>
  <c r="H346" i="9"/>
  <c r="H349" i="9"/>
  <c r="H311" i="9"/>
  <c r="H529" i="9"/>
  <c r="H335" i="9"/>
  <c r="H323" i="9"/>
  <c r="H225" i="9"/>
  <c r="H370" i="9"/>
  <c r="H241" i="9"/>
  <c r="H494" i="9"/>
  <c r="H260" i="9"/>
  <c r="H369" i="9"/>
  <c r="H386" i="9"/>
  <c r="H99" i="9"/>
  <c r="H29" i="9"/>
  <c r="H55" i="9"/>
  <c r="H224" i="9"/>
  <c r="H212" i="9"/>
  <c r="H385" i="9"/>
  <c r="H399" i="9"/>
  <c r="H283" i="9"/>
  <c r="H98" i="9"/>
  <c r="H450" i="9"/>
  <c r="H470" i="9"/>
  <c r="H272" i="9"/>
  <c r="H214" i="9"/>
  <c r="H298" i="9"/>
  <c r="H250" i="9"/>
  <c r="H440" i="9"/>
  <c r="H507" i="9"/>
  <c r="H438" i="9"/>
  <c r="H523" i="9"/>
  <c r="H184" i="9"/>
  <c r="H442" i="9"/>
  <c r="H57" i="9"/>
  <c r="F692" i="9"/>
  <c r="O725" i="9"/>
  <c r="H725" i="9"/>
  <c r="N709" i="9"/>
  <c r="W709" i="9"/>
  <c r="M709" i="9"/>
  <c r="X709" i="9"/>
  <c r="Q709" i="9"/>
  <c r="K709" i="9" s="1"/>
  <c r="X685" i="9"/>
  <c r="M685" i="9"/>
  <c r="Q685" i="9"/>
  <c r="K685" i="9" s="1"/>
  <c r="W685" i="9"/>
  <c r="O682" i="9"/>
  <c r="N682" i="9" s="1"/>
  <c r="H682" i="9"/>
  <c r="O667" i="9"/>
  <c r="N667" i="9" s="1"/>
  <c r="H667" i="9"/>
  <c r="H709" i="9"/>
  <c r="O709" i="9"/>
  <c r="F703" i="9"/>
  <c r="N726" i="9"/>
  <c r="W726" i="9"/>
  <c r="Q726" i="9"/>
  <c r="K726" i="9" s="1"/>
  <c r="X726" i="9"/>
  <c r="M726" i="9"/>
  <c r="F714" i="9"/>
  <c r="X720" i="9"/>
  <c r="Q720" i="9"/>
  <c r="K720" i="9" s="1"/>
  <c r="W720" i="9"/>
  <c r="N720" i="9"/>
  <c r="M720" i="9"/>
  <c r="F669" i="9"/>
  <c r="F716" i="9"/>
  <c r="Q698" i="9"/>
  <c r="K698" i="9" s="1"/>
  <c r="N698" i="9"/>
  <c r="X698" i="9"/>
  <c r="M698" i="9"/>
  <c r="W698" i="9"/>
  <c r="O730" i="9"/>
  <c r="H730" i="9"/>
  <c r="M701" i="9"/>
  <c r="Q701" i="9"/>
  <c r="K701" i="9" s="1"/>
  <c r="W701" i="9"/>
  <c r="X701" i="9"/>
  <c r="N701" i="9"/>
  <c r="M702" i="9"/>
  <c r="Q702" i="9"/>
  <c r="K702" i="9" s="1"/>
  <c r="N702" i="9"/>
  <c r="W702" i="9"/>
  <c r="X702" i="9"/>
  <c r="X725" i="9"/>
  <c r="N725" i="9"/>
  <c r="Q725" i="9"/>
  <c r="K725" i="9" s="1"/>
  <c r="W725" i="9"/>
  <c r="M725" i="9"/>
  <c r="O706" i="9"/>
  <c r="H706" i="9"/>
  <c r="H675" i="9"/>
  <c r="O675" i="9"/>
  <c r="N675" i="9" s="1"/>
  <c r="F678" i="9"/>
  <c r="X686" i="9"/>
  <c r="M686" i="9"/>
  <c r="W686" i="9"/>
  <c r="Q686" i="9"/>
  <c r="K686" i="9" s="1"/>
  <c r="O723" i="9"/>
  <c r="H723" i="9"/>
  <c r="M704" i="9"/>
  <c r="X704" i="9"/>
  <c r="W704" i="9"/>
  <c r="N704" i="9"/>
  <c r="Q704" i="9"/>
  <c r="K704" i="9" s="1"/>
  <c r="H673" i="9"/>
  <c r="O673" i="9"/>
  <c r="N673" i="9" s="1"/>
  <c r="X708" i="9"/>
  <c r="W708" i="9"/>
  <c r="Q708" i="9"/>
  <c r="K708" i="9" s="1"/>
  <c r="M708" i="9"/>
  <c r="N708" i="9"/>
  <c r="O732" i="9"/>
  <c r="H732" i="9"/>
  <c r="F721" i="9"/>
  <c r="H721" i="9"/>
  <c r="O721" i="9"/>
  <c r="X700" i="9"/>
  <c r="N700" i="9"/>
  <c r="W700" i="9"/>
  <c r="Q700" i="9"/>
  <c r="K700" i="9" s="1"/>
  <c r="M700" i="9"/>
  <c r="W695" i="9"/>
  <c r="X695" i="9"/>
  <c r="M695" i="9"/>
  <c r="N695" i="9"/>
  <c r="Q695" i="9"/>
  <c r="K695" i="9" s="1"/>
  <c r="H679" i="9"/>
  <c r="O679" i="9"/>
  <c r="N679" i="9" s="1"/>
  <c r="F717" i="9"/>
  <c r="F676" i="9"/>
  <c r="F733" i="9"/>
  <c r="F729" i="9"/>
  <c r="F693" i="9"/>
  <c r="M682" i="9"/>
  <c r="X682" i="9"/>
  <c r="Q682" i="9"/>
  <c r="K682" i="9" s="1"/>
  <c r="W682" i="9"/>
  <c r="F672" i="9"/>
  <c r="F670" i="9"/>
  <c r="H710" i="9"/>
  <c r="O710" i="9"/>
  <c r="W674" i="9"/>
  <c r="X674" i="9"/>
  <c r="M674" i="9"/>
  <c r="Q674" i="9"/>
  <c r="K674" i="9" s="1"/>
  <c r="N696" i="9"/>
  <c r="W696" i="9"/>
  <c r="M696" i="9"/>
  <c r="Q696" i="9"/>
  <c r="K696" i="9" s="1"/>
  <c r="X696" i="9"/>
  <c r="M697" i="9"/>
  <c r="X697" i="9"/>
  <c r="N697" i="9"/>
  <c r="Q697" i="9"/>
  <c r="K697" i="9" s="1"/>
  <c r="W697" i="9"/>
  <c r="H690" i="9"/>
  <c r="O690" i="9"/>
  <c r="H688" i="9"/>
  <c r="O688" i="9"/>
  <c r="A708" i="9"/>
  <c r="F708" i="9"/>
  <c r="W703" i="9"/>
  <c r="Q703" i="9"/>
  <c r="K703" i="9" s="1"/>
  <c r="M703" i="9"/>
  <c r="X703" i="9"/>
  <c r="N703" i="9"/>
  <c r="Q733" i="9"/>
  <c r="K733" i="9" s="1"/>
  <c r="M733" i="9"/>
  <c r="N733" i="9"/>
  <c r="X733" i="9"/>
  <c r="W733" i="9"/>
  <c r="B665" i="9"/>
  <c r="B82" i="9"/>
  <c r="B181" i="9"/>
  <c r="B243" i="9"/>
  <c r="B210" i="9"/>
  <c r="B158" i="9"/>
  <c r="B321" i="9"/>
  <c r="B341" i="9"/>
  <c r="B256" i="9"/>
  <c r="B132" i="9"/>
  <c r="B129" i="9"/>
  <c r="B242" i="9"/>
  <c r="B67" i="9"/>
  <c r="B49" i="9"/>
  <c r="B177" i="9"/>
  <c r="B66" i="9"/>
  <c r="B54" i="9"/>
  <c r="B273" i="9"/>
  <c r="B73" i="9"/>
  <c r="B43" i="9"/>
  <c r="B113" i="9"/>
  <c r="B312" i="9"/>
  <c r="B55" i="9"/>
  <c r="B61" i="9"/>
  <c r="B46" i="9"/>
  <c r="B236" i="9"/>
  <c r="B59" i="9"/>
  <c r="B25" i="9"/>
  <c r="B348" i="9"/>
  <c r="B95" i="9"/>
  <c r="B231" i="9"/>
  <c r="B274" i="9"/>
  <c r="B111" i="9"/>
  <c r="B107" i="9"/>
  <c r="B180" i="9"/>
  <c r="B233" i="9"/>
  <c r="B255" i="9"/>
  <c r="B126" i="9"/>
  <c r="B80" i="9"/>
  <c r="B259" i="9"/>
  <c r="B148" i="9"/>
  <c r="B124" i="9"/>
  <c r="B139" i="9"/>
  <c r="B89" i="9"/>
  <c r="B3" i="9"/>
  <c r="B230" i="9"/>
  <c r="B339" i="9"/>
  <c r="B47" i="9"/>
  <c r="B228" i="9"/>
  <c r="B292" i="9"/>
  <c r="B133" i="9"/>
  <c r="B206" i="9"/>
  <c r="B36" i="9"/>
  <c r="B220" i="9"/>
  <c r="B11" i="9"/>
  <c r="B30" i="9"/>
  <c r="B336" i="9"/>
  <c r="B300" i="9"/>
  <c r="B253" i="9"/>
  <c r="B168" i="9"/>
  <c r="B258" i="9"/>
  <c r="B104" i="9"/>
  <c r="B262" i="9"/>
  <c r="B87" i="9"/>
  <c r="B288" i="9"/>
  <c r="B114" i="9"/>
  <c r="B97" i="9"/>
  <c r="B109" i="9"/>
  <c r="B70" i="9"/>
  <c r="B239" i="9"/>
  <c r="B343" i="9"/>
  <c r="B251" i="9"/>
  <c r="B62" i="9"/>
  <c r="B45" i="9"/>
  <c r="B136" i="9"/>
  <c r="B276" i="9"/>
  <c r="B316" i="9"/>
  <c r="B226" i="9"/>
  <c r="B208" i="9"/>
  <c r="B250" i="9"/>
  <c r="B60" i="9"/>
  <c r="B12" i="9"/>
  <c r="B24" i="9"/>
  <c r="B33" i="9"/>
  <c r="B22" i="9"/>
  <c r="B186" i="9"/>
  <c r="B347" i="9"/>
  <c r="B272" i="9"/>
  <c r="B241" i="9"/>
  <c r="B200" i="9"/>
  <c r="B191" i="9"/>
  <c r="B330" i="9"/>
  <c r="B229" i="9"/>
  <c r="B128" i="9"/>
  <c r="B235" i="9"/>
  <c r="B193" i="9"/>
  <c r="B332" i="9"/>
  <c r="B318" i="9"/>
  <c r="B213" i="9"/>
  <c r="B202" i="9"/>
  <c r="B63" i="9"/>
  <c r="B287" i="9"/>
  <c r="B165" i="9"/>
  <c r="B195" i="9"/>
  <c r="B179" i="9"/>
  <c r="B334" i="9"/>
  <c r="B192" i="9"/>
  <c r="B117" i="9"/>
  <c r="B20" i="9"/>
  <c r="B64" i="9"/>
  <c r="B35" i="9"/>
  <c r="B301" i="9"/>
  <c r="B346" i="9"/>
  <c r="B74" i="9"/>
  <c r="B72" i="9"/>
  <c r="B224" i="9"/>
  <c r="B284" i="9"/>
  <c r="B275" i="9"/>
  <c r="B237" i="9"/>
  <c r="B118" i="9"/>
  <c r="B260" i="9"/>
  <c r="B283" i="9"/>
  <c r="B76" i="9"/>
  <c r="B171" i="9"/>
  <c r="B75" i="9"/>
  <c r="B103" i="9"/>
  <c r="B244" i="9"/>
  <c r="B267" i="9"/>
  <c r="B37" i="9"/>
  <c r="B252" i="9"/>
  <c r="B281" i="9"/>
  <c r="B285" i="9"/>
  <c r="B337" i="9"/>
  <c r="B232" i="9"/>
  <c r="B308" i="9"/>
  <c r="B329" i="9"/>
  <c r="B268" i="9"/>
  <c r="B4" i="9"/>
  <c r="B313" i="9"/>
  <c r="B93" i="9"/>
  <c r="B32" i="9"/>
  <c r="B152" i="9"/>
  <c r="B143" i="9"/>
  <c r="B153" i="9"/>
  <c r="B215" i="9"/>
  <c r="B99" i="9"/>
  <c r="B91" i="9"/>
  <c r="B320" i="9"/>
  <c r="B306" i="9"/>
  <c r="B319" i="9"/>
  <c r="B160" i="9"/>
  <c r="B291" i="9"/>
  <c r="B96" i="9"/>
  <c r="B120" i="9"/>
  <c r="B174" i="9"/>
  <c r="B289" i="9"/>
  <c r="B340" i="9"/>
  <c r="B303" i="9"/>
  <c r="B184" i="9"/>
  <c r="B331" i="9"/>
  <c r="B178" i="9"/>
  <c r="B310" i="9"/>
  <c r="B176" i="9"/>
  <c r="B201" i="9"/>
  <c r="B335" i="9"/>
  <c r="B245" i="9"/>
  <c r="B48" i="9"/>
  <c r="B42" i="9"/>
  <c r="B227" i="9"/>
  <c r="B182" i="9"/>
  <c r="B131" i="9"/>
  <c r="B116" i="9"/>
  <c r="B325" i="9"/>
  <c r="B323" i="9"/>
  <c r="B115" i="9"/>
  <c r="B134" i="9"/>
  <c r="B92" i="9"/>
  <c r="B69" i="9"/>
  <c r="B173" i="9"/>
  <c r="B222" i="9"/>
  <c r="B196" i="9"/>
  <c r="B183" i="9"/>
  <c r="B317" i="9"/>
  <c r="B125" i="9"/>
  <c r="B328" i="9"/>
  <c r="B298" i="9"/>
  <c r="B257" i="9"/>
  <c r="B199" i="9"/>
  <c r="B302" i="9"/>
  <c r="B214" i="9"/>
  <c r="B212" i="9"/>
  <c r="B110" i="9"/>
  <c r="B140" i="9"/>
  <c r="B5" i="9"/>
  <c r="B31" i="9"/>
  <c r="B8" i="9"/>
  <c r="B295" i="9"/>
  <c r="B164" i="9"/>
  <c r="B290" i="9"/>
  <c r="B81" i="9"/>
  <c r="B219" i="9"/>
  <c r="B345" i="9"/>
  <c r="B282" i="9"/>
  <c r="B265" i="9"/>
  <c r="B119" i="9"/>
  <c r="B154" i="9"/>
  <c r="B280" i="9"/>
  <c r="B151" i="9"/>
  <c r="B102" i="9"/>
  <c r="B166" i="9"/>
  <c r="B205" i="9"/>
  <c r="B277" i="9"/>
  <c r="B296" i="9"/>
  <c r="B338" i="9"/>
  <c r="B187" i="9"/>
  <c r="B333" i="9"/>
  <c r="B90" i="9"/>
  <c r="B304" i="9"/>
  <c r="B254" i="9"/>
  <c r="B247" i="9"/>
  <c r="B51" i="9"/>
  <c r="B147" i="9"/>
  <c r="B10" i="9"/>
  <c r="B150" i="9"/>
  <c r="B100" i="9"/>
  <c r="B159" i="9"/>
  <c r="B13" i="9"/>
  <c r="B130" i="9"/>
  <c r="B188" i="9"/>
  <c r="B83" i="9"/>
  <c r="B163" i="9"/>
  <c r="B218" i="9"/>
  <c r="B197" i="9"/>
  <c r="B105" i="9"/>
  <c r="B149" i="9"/>
  <c r="B170" i="9"/>
  <c r="B162" i="9"/>
  <c r="B271" i="9"/>
  <c r="B293" i="9"/>
  <c r="B112" i="9"/>
  <c r="B264" i="9"/>
  <c r="B324" i="9"/>
  <c r="B155" i="9"/>
  <c r="B145" i="9"/>
  <c r="B98" i="9"/>
  <c r="B53" i="9"/>
  <c r="B203" i="9"/>
  <c r="B238" i="9"/>
  <c r="B18" i="9"/>
  <c r="B17" i="9"/>
  <c r="B122" i="9"/>
  <c r="B322" i="9"/>
  <c r="B26" i="9"/>
  <c r="B225" i="9"/>
  <c r="B189" i="9"/>
  <c r="B71" i="9"/>
  <c r="B135" i="9"/>
  <c r="B34" i="9"/>
  <c r="B248" i="9"/>
  <c r="B121" i="9"/>
  <c r="B101" i="9"/>
  <c r="B157" i="9"/>
  <c r="B294" i="9"/>
  <c r="B315" i="9"/>
  <c r="B342" i="9"/>
  <c r="B311" i="9"/>
  <c r="B209" i="9"/>
  <c r="B175" i="9"/>
  <c r="B68" i="9"/>
  <c r="B142" i="9"/>
  <c r="B246" i="9"/>
  <c r="B141" i="9"/>
  <c r="B169" i="9"/>
  <c r="B307" i="9"/>
  <c r="B27" i="9"/>
  <c r="B88" i="9"/>
  <c r="B249" i="9"/>
  <c r="B38" i="9"/>
  <c r="B278" i="9"/>
  <c r="B269" i="9"/>
  <c r="B50" i="9"/>
  <c r="B15" i="9"/>
  <c r="B221" i="9"/>
  <c r="B270" i="9"/>
  <c r="B234" i="9"/>
  <c r="B261" i="9"/>
  <c r="B207" i="9"/>
  <c r="B144" i="9"/>
  <c r="B94" i="9"/>
  <c r="B286" i="9"/>
  <c r="B52" i="9"/>
  <c r="B172" i="9"/>
  <c r="B39" i="9"/>
  <c r="B299" i="9"/>
  <c r="B127" i="9"/>
  <c r="B204" i="9"/>
  <c r="B167" i="9"/>
  <c r="B108" i="9"/>
  <c r="B223" i="9"/>
  <c r="B314" i="9"/>
  <c r="B161" i="9"/>
  <c r="B211" i="9"/>
  <c r="B29" i="9"/>
  <c r="B40" i="9"/>
  <c r="B86" i="9"/>
  <c r="B216" i="9"/>
  <c r="B41" i="9"/>
  <c r="B138" i="9"/>
  <c r="B198" i="9"/>
  <c r="B56" i="9"/>
  <c r="B156" i="9"/>
  <c r="B279" i="9"/>
  <c r="B266" i="9"/>
  <c r="B263" i="9"/>
  <c r="B327" i="9"/>
  <c r="B194" i="9"/>
  <c r="B305" i="9"/>
  <c r="B137" i="9"/>
  <c r="B297" i="9"/>
  <c r="B79" i="9"/>
  <c r="B28" i="9"/>
  <c r="B344" i="9"/>
  <c r="B23" i="9"/>
  <c r="B309" i="9"/>
  <c r="B77" i="9"/>
  <c r="B65" i="9"/>
  <c r="B326" i="9"/>
  <c r="B240" i="9"/>
  <c r="B7" i="9"/>
  <c r="B58" i="9"/>
  <c r="B146" i="9"/>
  <c r="B16" i="9"/>
  <c r="B57" i="9"/>
  <c r="B217" i="9"/>
  <c r="B190" i="9"/>
  <c r="B123" i="9"/>
  <c r="B6" i="9"/>
  <c r="B349" i="9"/>
  <c r="F689" i="9"/>
  <c r="O729" i="9"/>
  <c r="H729" i="9"/>
  <c r="M679" i="9"/>
  <c r="X679" i="9"/>
  <c r="W679" i="9"/>
  <c r="Q679" i="9"/>
  <c r="K679" i="9" s="1"/>
  <c r="Q681" i="9"/>
  <c r="K681" i="9" s="1"/>
  <c r="W681" i="9"/>
  <c r="N681" i="9"/>
  <c r="X681" i="9"/>
  <c r="M681" i="9"/>
  <c r="W666" i="9"/>
  <c r="C2143" i="7" l="1"/>
  <c r="A2144" i="7" s="1"/>
  <c r="B2143" i="7"/>
  <c r="D2143" i="7" s="1"/>
  <c r="W1" i="9"/>
  <c r="X1" i="9"/>
  <c r="B1" i="9"/>
  <c r="A1" i="9"/>
  <c r="H1" i="9"/>
  <c r="B2144" i="7" l="1"/>
  <c r="D2144" i="7" s="1"/>
  <c r="C2144" i="7"/>
  <c r="A2145" i="7" s="1"/>
  <c r="C2145" i="7" l="1"/>
  <c r="A2146" i="7" s="1"/>
  <c r="B2145" i="7"/>
  <c r="D2145" i="7" s="1"/>
  <c r="C2146" i="7" l="1"/>
  <c r="A2147" i="7" s="1"/>
  <c r="B2146" i="7"/>
  <c r="D2146" i="7" s="1"/>
  <c r="C2147" i="7" l="1"/>
  <c r="A2148" i="7" s="1"/>
  <c r="B2147" i="7"/>
  <c r="D2147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C2151" i="7" l="1"/>
  <c r="A2152" i="7" s="1"/>
  <c r="B2151" i="7"/>
  <c r="D2151" i="7" s="1"/>
  <c r="C2152" i="7" l="1"/>
  <c r="A2153" i="7" s="1"/>
  <c r="B2152" i="7"/>
  <c r="D2152" i="7" s="1"/>
  <c r="C2153" i="7" l="1"/>
  <c r="A2154" i="7" s="1"/>
  <c r="B2153" i="7"/>
  <c r="D2153" i="7" s="1"/>
  <c r="C2154" i="7" l="1"/>
  <c r="A2155" i="7" s="1"/>
  <c r="B2154" i="7"/>
  <c r="D2154" i="7" s="1"/>
  <c r="C2155" i="7" l="1"/>
  <c r="A2156" i="7" s="1"/>
  <c r="B2155" i="7"/>
  <c r="D2155" i="7" s="1"/>
  <c r="C2156" i="7" l="1"/>
  <c r="A2157" i="7" s="1"/>
  <c r="B2156" i="7"/>
  <c r="D2156" i="7" s="1"/>
  <c r="C2157" i="7" l="1"/>
  <c r="A2158" i="7" s="1"/>
  <c r="B2157" i="7"/>
  <c r="D2157" i="7" s="1"/>
  <c r="B2158" i="7" l="1"/>
  <c r="D2158" i="7" s="1"/>
  <c r="C2158" i="7"/>
  <c r="A2159" i="7" s="1"/>
  <c r="C2159" i="7" l="1"/>
  <c r="A2160" i="7" s="1"/>
  <c r="B2159" i="7"/>
  <c r="D2159" i="7" s="1"/>
  <c r="C2160" i="7" l="1"/>
  <c r="A2161" i="7" s="1"/>
  <c r="B2160" i="7"/>
  <c r="D2160" i="7" s="1"/>
  <c r="C2161" i="7" l="1"/>
  <c r="A2162" i="7" s="1"/>
  <c r="B2161" i="7"/>
  <c r="D2161" i="7" s="1"/>
  <c r="C2162" i="7" l="1"/>
  <c r="A2163" i="7" s="1"/>
  <c r="B2162" i="7"/>
  <c r="D2162" i="7" s="1"/>
  <c r="B2163" i="7" l="1"/>
  <c r="D2163" i="7" s="1"/>
  <c r="C2163" i="7"/>
  <c r="A2164" i="7" s="1"/>
  <c r="C2164" i="7" l="1"/>
  <c r="A2165" i="7" s="1"/>
  <c r="B2164" i="7"/>
  <c r="D2164" i="7" s="1"/>
  <c r="B2165" i="7" l="1"/>
  <c r="D2165" i="7" s="1"/>
  <c r="C2165" i="7"/>
  <c r="A2166" i="7" s="1"/>
  <c r="B2166" i="7" l="1"/>
  <c r="D2166" i="7" s="1"/>
  <c r="C2166" i="7"/>
  <c r="A2167" i="7" s="1"/>
  <c r="B2167" i="7" l="1"/>
  <c r="D2167" i="7" s="1"/>
  <c r="C2167" i="7"/>
  <c r="A2168" i="7" s="1"/>
  <c r="B2168" i="7" l="1"/>
  <c r="D2168" i="7" s="1"/>
  <c r="C2168" i="7"/>
  <c r="A2169" i="7" s="1"/>
  <c r="B2169" i="7" l="1"/>
  <c r="D2169" i="7" s="1"/>
  <c r="C2169" i="7"/>
  <c r="A2170" i="7" s="1"/>
  <c r="C2170" i="7" l="1"/>
  <c r="A2171" i="7" s="1"/>
  <c r="B2170" i="7"/>
  <c r="D2170" i="7" s="1"/>
  <c r="C2171" i="7" l="1"/>
  <c r="A2172" i="7" s="1"/>
  <c r="B2171" i="7"/>
  <c r="D2171" i="7" s="1"/>
  <c r="B2172" i="7" l="1"/>
  <c r="D2172" i="7" s="1"/>
  <c r="C2172" i="7"/>
  <c r="A2173" i="7" s="1"/>
  <c r="B2173" i="7" l="1"/>
  <c r="D2173" i="7" s="1"/>
  <c r="C2173" i="7"/>
  <c r="A2174" i="7" s="1"/>
  <c r="C2174" i="7" l="1"/>
  <c r="A2175" i="7" s="1"/>
  <c r="B2174" i="7"/>
  <c r="D2174" i="7" s="1"/>
  <c r="C2175" i="7" l="1"/>
  <c r="A2176" i="7" s="1"/>
  <c r="B2175" i="7"/>
  <c r="D2175" i="7" s="1"/>
  <c r="C2176" i="7" l="1"/>
  <c r="A2177" i="7" s="1"/>
  <c r="B2176" i="7"/>
  <c r="D2176" i="7" s="1"/>
  <c r="C2177" i="7" l="1"/>
  <c r="A2178" i="7" s="1"/>
  <c r="B2177" i="7"/>
  <c r="D2177" i="7" s="1"/>
  <c r="C2178" i="7" l="1"/>
  <c r="A2179" i="7" s="1"/>
  <c r="B2178" i="7"/>
  <c r="D2178" i="7" s="1"/>
  <c r="C2179" i="7" l="1"/>
  <c r="A2180" i="7" s="1"/>
  <c r="B2179" i="7"/>
  <c r="D2179" i="7" s="1"/>
  <c r="C2180" i="7" l="1"/>
  <c r="A2181" i="7" s="1"/>
  <c r="B2180" i="7"/>
  <c r="D2180" i="7" s="1"/>
  <c r="C2181" i="7" l="1"/>
  <c r="A2182" i="7" s="1"/>
  <c r="B2181" i="7"/>
  <c r="D2181" i="7" s="1"/>
  <c r="C2182" i="7" l="1"/>
  <c r="A2183" i="7" s="1"/>
  <c r="B2182" i="7"/>
  <c r="D2182" i="7" s="1"/>
  <c r="C2183" i="7" l="1"/>
  <c r="A2184" i="7" s="1"/>
  <c r="B2183" i="7"/>
  <c r="D2183" i="7" s="1"/>
  <c r="C2184" i="7" l="1"/>
  <c r="A2185" i="7" s="1"/>
  <c r="B2184" i="7"/>
  <c r="D2184" i="7" s="1"/>
  <c r="C2185" i="7" l="1"/>
  <c r="A2186" i="7" s="1"/>
  <c r="B2185" i="7"/>
  <c r="D2185" i="7" s="1"/>
  <c r="D2186" i="7" l="1"/>
  <c r="B2186" i="7"/>
  <c r="C2186" i="7"/>
  <c r="A2187" i="7" s="1"/>
  <c r="D2187" i="7" l="1"/>
  <c r="B2187" i="7"/>
  <c r="C2187" i="7"/>
  <c r="A2188" i="7" s="1"/>
  <c r="B2188" i="7" l="1"/>
  <c r="D2188" i="7"/>
  <c r="C2188" i="7"/>
  <c r="A2189" i="7" s="1"/>
  <c r="D2189" i="7" l="1"/>
  <c r="B2189" i="7"/>
  <c r="C2189" i="7"/>
  <c r="A2190" i="7" s="1"/>
  <c r="D2190" i="7" l="1"/>
  <c r="B2190" i="7"/>
  <c r="C2190" i="7"/>
  <c r="A2191" i="7" s="1"/>
  <c r="D2191" i="7" l="1"/>
  <c r="B2191" i="7"/>
  <c r="C2191" i="7"/>
  <c r="A2192" i="7" s="1"/>
  <c r="D2192" i="7" l="1"/>
  <c r="B2192" i="7"/>
  <c r="C2192" i="7"/>
  <c r="A2193" i="7" s="1"/>
  <c r="D2193" i="7" l="1"/>
  <c r="B2193" i="7"/>
  <c r="C2193" i="7"/>
  <c r="A2194" i="7" s="1"/>
  <c r="D2194" i="7" l="1"/>
  <c r="B2194" i="7"/>
  <c r="C2194" i="7"/>
  <c r="A2195" i="7" s="1"/>
  <c r="D2195" i="7" l="1"/>
  <c r="B2195" i="7"/>
  <c r="C2195" i="7"/>
  <c r="A2196" i="7" s="1"/>
  <c r="C2196" i="7" l="1"/>
  <c r="A2197" i="7" s="1"/>
  <c r="D2196" i="7"/>
  <c r="B2196" i="7"/>
  <c r="D2197" i="7" l="1"/>
  <c r="C2197" i="7"/>
  <c r="A2198" i="7" s="1"/>
  <c r="B2197" i="7"/>
  <c r="D2198" i="7" l="1"/>
  <c r="C2198" i="7"/>
  <c r="A2199" i="7" s="1"/>
  <c r="B2198" i="7"/>
  <c r="D2199" i="7" l="1"/>
  <c r="C2199" i="7"/>
  <c r="A2200" i="7" s="1"/>
  <c r="B2199" i="7"/>
  <c r="D2200" i="7" l="1"/>
  <c r="C2200" i="7"/>
  <c r="A2201" i="7" s="1"/>
  <c r="B2200" i="7"/>
  <c r="D2201" i="7" l="1"/>
  <c r="B2201" i="7"/>
  <c r="C22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<sst xmlns="http://schemas.openxmlformats.org/spreadsheetml/2006/main" count="30571" uniqueCount="5815">
  <si>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</si>
  <si>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</si>
  <si>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</si>
  <si>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</si>
  <si>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</si>
  <si>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</si>
  <si>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</si>
  <si>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</si>
  <si>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</si>
  <si>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</si>
  <si>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</si>
  <si>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</si>
  <si>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</si>
  <si>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</si>
  <si>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</si>
  <si>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</si>
  <si>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</si>
  <si>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</si>
  <si>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</si>
  <si>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</si>
  <si>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</si>
  <si>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</si>
  <si>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</si>
  <si>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</si>
  <si>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</si>
  <si>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</si>
  <si>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</si>
  <si>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</si>
  <si>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</si>
  <si>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</si>
  <si>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</si>
  <si>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</si>
  <si>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</si>
  <si>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</si>
  <si>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</si>
  <si>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</si>
  <si>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</si>
  <si>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</si>
  <si>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</si>
  <si>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</si>
  <si>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</si>
  <si>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</si>
  <si>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</si>
  <si>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</si>
  <si>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</si>
  <si>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</si>
  <si>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</si>
  <si>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</si>
  <si>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</si>
  <si>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</si>
  <si>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</si>
  <si>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</si>
  <si>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</si>
  <si>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</si>
  <si>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</si>
  <si>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</si>
  <si>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</si>
  <si>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</si>
  <si>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</si>
  <si>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</si>
  <si>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</si>
  <si>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</si>
  <si>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</si>
  <si>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</si>
  <si>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</si>
  <si>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</si>
  <si>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</si>
  <si>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</si>
  <si>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</si>
  <si>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</si>
  <si>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</si>
  <si>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</si>
  <si>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</si>
  <si>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</si>
  <si>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</si>
  <si>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</si>
  <si>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</si>
  <si>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</si>
  <si>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</si>
  <si>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</si>
  <si>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</si>
  <si>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</si>
  <si>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</si>
  <si>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</si>
  <si>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</si>
  <si>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</si>
  <si>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</si>
  <si>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</si>
  <si>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</si>
  <si>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</si>
  <si>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</si>
  <si>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</si>
  <si>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</si>
  <si>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</si>
  <si>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</si>
  <si>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</si>
  <si>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</si>
  <si>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</si>
  <si>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</si>
  <si>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</si>
  <si>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</si>
  <si>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</si>
  <si>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</si>
  <si>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</si>
  <si>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</si>
  <si>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</si>
  <si>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</si>
  <si>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</si>
  <si>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</si>
  <si>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</si>
  <si>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</si>
  <si>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</si>
  <si>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</si>
  <si>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</si>
  <si>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</si>
  <si>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</si>
  <si>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</si>
  <si>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</si>
  <si>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</si>
  <si>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</si>
  <si>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</si>
  <si>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</si>
  <si>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</si>
  <si>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</si>
  <si>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</si>
  <si>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</si>
  <si>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</si>
  <si>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</si>
  <si>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</si>
  <si>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</si>
  <si>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</si>
  <si>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</si>
  <si>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</si>
  <si>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</si>
  <si>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</si>
  <si>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</si>
  <si>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</si>
  <si>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</si>
  <si>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</si>
  <si>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</si>
  <si>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</si>
  <si>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</si>
  <si>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</si>
  <si>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</si>
  <si>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</si>
  <si>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</si>
  <si>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</si>
  <si>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</si>
  <si>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</si>
  <si>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</si>
  <si>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</si>
  <si>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</si>
  <si>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</si>
  <si>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</si>
  <si>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</si>
  <si>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</si>
  <si>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</si>
  <si>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</si>
  <si>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</si>
  <si>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</si>
  <si>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</si>
  <si>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</si>
  <si>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</si>
  <si>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</si>
  <si>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</si>
  <si>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</si>
  <si>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</si>
  <si>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</si>
  <si>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</si>
  <si>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</si>
  <si>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</si>
  <si>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</si>
  <si>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</si>
  <si>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</si>
  <si>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</si>
  <si>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</si>
  <si>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</si>
  <si>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</si>
  <si>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</si>
  <si>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</si>
  <si>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</si>
  <si>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</si>
  <si>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</si>
  <si>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</si>
  <si>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</si>
  <si>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</si>
  <si>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</si>
  <si>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</si>
  <si>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</si>
  <si>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</si>
  <si>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</si>
  <si>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</si>
  <si>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</si>
  <si>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</si>
  <si>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</si>
  <si>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</si>
  <si>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</si>
  <si>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</si>
  <si>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</si>
  <si>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</si>
  <si>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</si>
  <si>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</si>
  <si>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</si>
  <si>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</si>
  <si>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</si>
  <si>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</si>
  <si>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</si>
  <si>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</si>
  <si>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</si>
  <si>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</si>
  <si>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</si>
  <si>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</si>
  <si>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</si>
  <si>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</si>
  <si>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</si>
  <si>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</si>
  <si>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</si>
  <si>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</si>
  <si>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</si>
  <si>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</si>
  <si>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</si>
  <si>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</si>
  <si>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</si>
  <si>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</si>
  <si>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</si>
  <si>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</si>
  <si>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</si>
  <si>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</si>
  <si>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</si>
  <si>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</si>
  <si>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</si>
  <si>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</si>
  <si>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</si>
  <si>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</si>
  <si>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</si>
  <si>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</si>
  <si>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</si>
  <si>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</si>
  <si>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</si>
  <si>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</si>
  <si>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</si>
  <si>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</si>
  <si>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</si>
  <si>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</si>
  <si>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</si>
  <si>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</si>
  <si>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</si>
  <si>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</si>
  <si>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</si>
  <si>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</si>
  <si>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</si>
  <si>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</si>
  <si>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</si>
  <si>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</si>
  <si>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</si>
  <si>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</si>
  <si>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</si>
  <si>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</si>
  <si>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</si>
  <si>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</si>
  <si>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</si>
  <si>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</si>
  <si>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</si>
  <si>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</si>
  <si>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</si>
  <si>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</si>
  <si>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</si>
  <si>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</si>
  <si>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</si>
  <si>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</si>
  <si>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</si>
  <si>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</si>
  <si>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</si>
  <si>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</si>
  <si>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</si>
  <si>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</si>
  <si>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</si>
  <si>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</si>
  <si>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</si>
  <si>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</si>
  <si>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</si>
  <si>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</si>
  <si>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</si>
  <si>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</si>
  <si>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</si>
  <si>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</si>
  <si>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</si>
  <si>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</si>
  <si>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</si>
  <si>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</si>
  <si>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</si>
  <si>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</si>
  <si>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</si>
  <si>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</si>
  <si>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</si>
  <si>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</si>
  <si>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</si>
  <si>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</si>
  <si>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</si>
  <si>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</si>
  <si>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</si>
  <si>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</si>
  <si>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</si>
  <si>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</si>
  <si>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</si>
  <si>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</si>
  <si>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</si>
  <si>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</si>
  <si>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</si>
  <si>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</si>
  <si>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</si>
  <si>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</si>
  <si>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</si>
  <si>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</si>
  <si>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</si>
  <si>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</si>
  <si>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</si>
  <si>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</si>
  <si>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</si>
  <si>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</si>
  <si>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</si>
  <si>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</si>
  <si>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</si>
  <si>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</si>
  <si>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</si>
  <si>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</si>
  <si>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</si>
  <si>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</si>
  <si>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</si>
  <si>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</si>
  <si>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</si>
  <si>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</si>
  <si>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</si>
  <si>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</si>
  <si>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</si>
  <si>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</si>
  <si>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</si>
  <si>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</si>
  <si>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</si>
  <si>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</si>
  <si>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</si>
  <si>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</si>
  <si>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</si>
  <si>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</si>
  <si>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</si>
  <si>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</si>
  <si>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</si>
  <si>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</si>
  <si>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</si>
  <si>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</si>
  <si>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</si>
  <si>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</si>
  <si>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</si>
  <si>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</si>
  <si>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</si>
  <si>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</si>
  <si>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</si>
  <si>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</si>
  <si>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</si>
  <si>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</si>
  <si>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</si>
  <si>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</si>
  <si>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</si>
  <si>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</si>
  <si>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</si>
  <si>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</si>
  <si>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</si>
  <si>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</si>
  <si>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</si>
  <si>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</si>
  <si>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</si>
  <si>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</si>
  <si>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</si>
  <si>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</si>
  <si>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</si>
  <si>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</si>
  <si>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</si>
  <si>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</si>
  <si>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</si>
  <si>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</si>
  <si>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</si>
  <si>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</si>
  <si>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</si>
  <si>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</si>
  <si>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</si>
  <si>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</si>
  <si>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</si>
  <si>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</si>
  <si>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</si>
  <si>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</si>
  <si>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</si>
  <si>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</si>
  <si>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</si>
  <si>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</si>
  <si>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</si>
  <si>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</si>
  <si>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</si>
  <si>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</si>
  <si>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</si>
  <si>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</si>
  <si>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</si>
  <si>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</si>
  <si>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</si>
  <si>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</si>
  <si>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</si>
  <si>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</si>
  <si>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</si>
  <si>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</si>
  <si>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</si>
  <si>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</si>
  <si>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</si>
  <si>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</si>
  <si>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</si>
  <si>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</si>
  <si>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</si>
  <si>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</si>
  <si>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</si>
  <si>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</si>
  <si>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</si>
  <si>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</si>
  <si>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</si>
  <si>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</si>
  <si>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</si>
  <si>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</si>
  <si>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</si>
  <si>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</si>
  <si>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</si>
  <si>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</si>
  <si>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</si>
  <si>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</si>
  <si>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</si>
  <si>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</si>
  <si>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</si>
  <si>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</si>
  <si>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</si>
  <si>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</si>
  <si>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</si>
  <si>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</si>
  <si>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</si>
  <si>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</si>
  <si>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</si>
  <si>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</si>
  <si>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</si>
  <si>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</si>
  <si>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</si>
  <si>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</si>
  <si>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</si>
  <si>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</si>
  <si>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</si>
  <si>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</si>
  <si>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</si>
  <si>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</si>
  <si>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</si>
  <si>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</si>
  <si>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</si>
  <si>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</si>
  <si>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</si>
  <si>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</si>
  <si>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</si>
  <si>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</si>
  <si>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</si>
  <si>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</si>
  <si>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</si>
  <si>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</si>
  <si>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</si>
  <si>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</si>
  <si>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</si>
  <si>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</si>
  <si>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</si>
  <si>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</si>
  <si>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</si>
  <si>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</si>
  <si>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</si>
  <si>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</si>
  <si>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</si>
  <si>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</si>
  <si>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</si>
  <si>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</si>
  <si>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</si>
  <si>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</si>
  <si>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</si>
  <si>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</si>
  <si>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</si>
  <si>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</si>
  <si>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</si>
  <si>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</si>
  <si>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</si>
  <si>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</si>
  <si>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</si>
  <si>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</si>
  <si>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</si>
  <si>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</si>
  <si>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</si>
  <si>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</si>
  <si>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</si>
  <si>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</si>
  <si>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</si>
  <si>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</si>
  <si>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</si>
  <si>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</si>
  <si>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</si>
  <si>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</si>
  <si>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</si>
  <si>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</si>
  <si>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</si>
  <si>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</si>
  <si>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</si>
  <si>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</si>
  <si>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</si>
  <si>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</si>
  <si>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</si>
  <si>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</si>
  <si>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</si>
  <si>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</si>
  <si>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</si>
  <si>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</si>
  <si>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</si>
  <si>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</si>
  <si>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</si>
  <si>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</si>
  <si>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</si>
  <si>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</si>
  <si>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</si>
  <si>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</si>
  <si>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</si>
  <si>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</si>
  <si>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</si>
  <si>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</si>
  <si>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</si>
  <si>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</si>
  <si>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</si>
  <si>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</si>
  <si>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</si>
  <si>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</si>
  <si>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</si>
  <si>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</si>
  <si>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</si>
  <si>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</si>
  <si>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</si>
  <si>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</si>
  <si>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</si>
  <si>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</si>
  <si>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</si>
  <si>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</si>
  <si>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</si>
  <si>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</si>
  <si>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</si>
  <si>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</si>
  <si>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</si>
  <si>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</si>
  <si>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</si>
  <si>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</si>
  <si>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</si>
  <si>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</si>
  <si>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</si>
  <si>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</si>
  <si>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</si>
  <si>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</si>
  <si>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</si>
  <si>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</si>
  <si>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</si>
  <si>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</si>
  <si>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</si>
  <si>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</si>
  <si>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</si>
  <si>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</si>
  <si>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</si>
  <si>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</si>
  <si>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</si>
  <si>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</si>
  <si>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</si>
  <si>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</si>
  <si>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</si>
  <si>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</si>
  <si>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</si>
  <si>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</si>
  <si>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</si>
  <si>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</si>
  <si>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</si>
  <si>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</si>
  <si>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</si>
  <si>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</si>
  <si>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</si>
  <si>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</si>
  <si>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</si>
  <si>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</si>
  <si>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</si>
  <si>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</si>
  <si>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</si>
  <si>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</si>
  <si>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</si>
  <si>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</si>
  <si>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</si>
  <si>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</si>
  <si>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</si>
  <si>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</si>
  <si>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</si>
  <si>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</si>
  <si>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</si>
  <si>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</si>
  <si>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</si>
  <si>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</si>
  <si>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</si>
  <si>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</si>
  <si>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</si>
  <si>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</si>
  <si>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</si>
  <si>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</si>
  <si>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</si>
  <si>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</si>
  <si>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</si>
  <si>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</si>
  <si>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</si>
  <si>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</si>
  <si>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</si>
  <si>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</si>
  <si>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</si>
  <si>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</si>
  <si>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</si>
  <si>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</si>
  <si>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</si>
  <si>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</si>
  <si>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</si>
  <si>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</si>
  <si>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</si>
  <si>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</si>
  <si>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</si>
  <si>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</si>
  <si>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</si>
  <si>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</si>
  <si>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</si>
  <si>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</si>
  <si>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</si>
  <si>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</si>
  <si>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</si>
  <si>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</si>
  <si>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</si>
  <si>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</si>
  <si>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</si>
  <si>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</si>
  <si>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</si>
  <si>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</si>
  <si>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</si>
  <si>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</si>
  <si>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</si>
  <si>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</si>
  <si>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</si>
  <si>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</si>
  <si>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</si>
  <si>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</si>
  <si>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</si>
  <si>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</si>
  <si>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</si>
  <si>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</si>
  <si>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</si>
  <si>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</si>
  <si>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</si>
  <si>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</si>
  <si>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</si>
  <si>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</si>
  <si>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</si>
  <si>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</si>
  <si>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</si>
  <si>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</si>
  <si>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</si>
  <si>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</si>
  <si>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</si>
  <si>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</si>
  <si>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</si>
  <si>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</si>
  <si>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</si>
  <si>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</si>
  <si>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</si>
  <si>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</si>
  <si>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</si>
  <si>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</si>
  <si>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</si>
  <si>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</si>
  <si>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</si>
  <si>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</si>
  <si>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</si>
  <si>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</si>
  <si>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</si>
  <si>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</si>
  <si>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</si>
  <si>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</si>
  <si>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</si>
  <si>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</si>
  <si>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</si>
  <si>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</si>
  <si>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</si>
  <si>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</si>
  <si>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</si>
  <si>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</si>
  <si>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</si>
  <si>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</si>
  <si>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</si>
  <si>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</si>
  <si>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</si>
  <si>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</si>
  <si>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</si>
  <si>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</si>
  <si>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</si>
  <si>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</si>
  <si>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</si>
  <si>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</si>
  <si>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</si>
  <si>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</si>
  <si>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</si>
  <si>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</si>
  <si>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</si>
  <si>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</si>
  <si>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</si>
  <si>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</si>
  <si>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</si>
  <si>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</si>
  <si>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</si>
  <si>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</si>
  <si>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</si>
  <si>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</si>
  <si>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</si>
  <si>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</si>
  <si>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</si>
  <si>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</si>
  <si>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</si>
  <si>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</si>
  <si>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</si>
  <si>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</si>
  <si>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</si>
  <si>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</si>
  <si>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</si>
  <si>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</si>
  <si>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</si>
  <si>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</si>
  <si>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</si>
  <si>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</si>
  <si>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</si>
  <si>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</si>
  <si>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</si>
  <si>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</si>
  <si>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</si>
  <si>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</si>
  <si>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</si>
  <si>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</si>
  <si>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</si>
  <si>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</si>
  <si>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</si>
  <si>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</si>
  <si>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</si>
  <si>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</si>
  <si>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</si>
  <si>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</si>
  <si>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</si>
  <si>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</si>
  <si>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</si>
  <si>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</si>
  <si>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</si>
  <si>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</si>
  <si>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</si>
  <si>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</si>
  <si>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</si>
  <si>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</si>
  <si>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</si>
  <si>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</si>
  <si>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</si>
  <si>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</si>
  <si>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</si>
  <si>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</si>
  <si>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</si>
  <si>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</si>
  <si>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</si>
  <si>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</si>
  <si>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</si>
  <si>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</si>
  <si>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</si>
  <si>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</si>
  <si>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</si>
  <si>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</si>
  <si>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</si>
  <si>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</si>
  <si>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</si>
  <si>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</si>
  <si>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</si>
  <si>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</si>
  <si>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</si>
  <si>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</si>
  <si>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</si>
  <si>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</si>
  <si>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</si>
  <si>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</si>
  <si>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</si>
  <si>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</si>
  <si>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</si>
  <si>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</si>
  <si>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</si>
  <si>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</si>
  <si>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</si>
  <si>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</si>
  <si>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</si>
  <si>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</si>
  <si>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</si>
  <si>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</si>
  <si>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</si>
  <si>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</si>
  <si>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</si>
  <si>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</si>
  <si>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</si>
  <si>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</si>
  <si>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</si>
  <si>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</si>
  <si>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</si>
  <si>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</si>
  <si>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</si>
  <si>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</si>
  <si>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</si>
  <si>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</si>
  <si>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</si>
  <si>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</si>
  <si>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</si>
  <si>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</si>
  <si>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</si>
  <si>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</si>
  <si>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</si>
  <si>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</si>
  <si>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</si>
  <si>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</si>
  <si>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</si>
  <si>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</si>
  <si>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</si>
  <si>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</si>
  <si>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</si>
  <si>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</si>
  <si>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</si>
  <si>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</si>
  <si>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</si>
  <si>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</si>
  <si>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</si>
  <si>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</si>
  <si>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</si>
  <si>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</si>
  <si>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</si>
  <si>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</si>
  <si>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</si>
  <si>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</si>
  <si>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</si>
  <si>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</si>
  <si>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</si>
  <si>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</si>
  <si>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</si>
  <si>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</si>
  <si>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</si>
  <si>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</si>
  <si>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</si>
  <si>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</si>
  <si>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</si>
  <si>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</si>
  <si>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</si>
  <si>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</si>
  <si>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</si>
  <si>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</si>
  <si>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</si>
  <si>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</si>
  <si>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</si>
  <si>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</si>
  <si>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</si>
  <si>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</si>
  <si>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</si>
  <si>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</si>
  <si>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</si>
  <si>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</si>
  <si>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</si>
  <si>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</si>
  <si>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</si>
  <si>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</si>
  <si>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</si>
  <si>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</si>
  <si>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</si>
  <si>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</si>
  <si>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</si>
  <si>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</si>
  <si>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</si>
  <si>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</si>
  <si>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</si>
  <si>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</si>
  <si>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</si>
  <si>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</si>
  <si>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</si>
  <si>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</si>
  <si>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</si>
  <si>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</si>
  <si>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</si>
  <si>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</si>
  <si>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</si>
  <si>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</si>
  <si>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</si>
  <si>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</si>
  <si>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</si>
  <si>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</si>
  <si>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</si>
  <si>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</si>
  <si>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</si>
  <si>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</si>
  <si>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</si>
  <si>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</si>
  <si>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</si>
  <si>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</si>
  <si>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</si>
  <si>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</si>
  <si>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</si>
  <si>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</si>
  <si>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</si>
  <si>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</si>
  <si>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</si>
  <si>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</si>
  <si>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</si>
  <si>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</si>
  <si>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</si>
  <si>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</si>
  <si>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</si>
  <si>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</si>
  <si>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</si>
  <si>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</si>
  <si>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</si>
  <si>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</si>
  <si>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</si>
  <si>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</si>
  <si>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</si>
  <si>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</si>
  <si>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</si>
  <si>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</si>
  <si>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</si>
  <si>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</si>
  <si>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</si>
  <si>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</si>
  <si>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</si>
  <si>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</si>
  <si>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</si>
  <si>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</si>
  <si>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</si>
  <si>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</si>
  <si>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</si>
  <si>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</si>
  <si>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</si>
  <si>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</si>
  <si>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</si>
  <si>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</si>
  <si>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</si>
  <si>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</si>
  <si>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</si>
  <si>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</si>
  <si>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</si>
  <si>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</si>
  <si>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</si>
  <si>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</si>
  <si>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</si>
  <si>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</si>
  <si>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</si>
  <si>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</si>
  <si>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</si>
  <si>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</si>
  <si>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</si>
  <si>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</si>
  <si>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</si>
  <si>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</si>
  <si>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</si>
  <si>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</si>
  <si>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</si>
  <si>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</si>
  <si>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</si>
  <si>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</si>
  <si>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</si>
  <si>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</si>
  <si>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</si>
  <si>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</si>
  <si>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</si>
  <si>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</si>
  <si>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</si>
  <si>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</si>
  <si>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</si>
  <si>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</si>
  <si>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</si>
  <si>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</si>
  <si>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</si>
  <si>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</si>
  <si>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</si>
  <si>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</si>
  <si>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</si>
  <si>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</si>
  <si>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</si>
  <si>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</si>
  <si>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</si>
  <si>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</si>
  <si>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</si>
  <si>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</si>
  <si>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</si>
  <si>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</si>
  <si>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</si>
  <si>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</si>
  <si>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</si>
  <si>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</si>
  <si>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</si>
  <si>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</si>
  <si>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</si>
  <si>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</si>
  <si>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</si>
  <si>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</si>
  <si>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</si>
  <si>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</si>
  <si>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</si>
  <si>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</si>
  <si>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</si>
  <si>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</si>
  <si>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</si>
  <si>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</si>
  <si>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</si>
  <si>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</si>
  <si>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</si>
  <si>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</si>
  <si>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</si>
  <si>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</si>
  <si>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</si>
  <si>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</si>
  <si>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</si>
  <si>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</si>
  <si>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</si>
  <si>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</si>
  <si>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</si>
  <si>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</si>
  <si>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</si>
  <si>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</si>
  <si>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</si>
  <si>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</si>
  <si>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</si>
  <si>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</si>
  <si>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</si>
  <si>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</si>
  <si>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</si>
  <si>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</si>
  <si>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</si>
  <si>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</si>
  <si>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</si>
  <si>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</si>
  <si>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</si>
  <si>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</si>
  <si>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</si>
  <si>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</si>
  <si>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</si>
  <si>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</si>
  <si>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</si>
  <si>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</si>
  <si>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</si>
  <si>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</si>
  <si>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</si>
  <si>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</si>
  <si>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</si>
  <si>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</si>
  <si>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</si>
  <si>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</si>
  <si>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</si>
  <si>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</si>
  <si>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</si>
  <si>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</si>
  <si>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</si>
  <si>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</si>
  <si>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</si>
  <si>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</si>
  <si>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</si>
  <si>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</si>
  <si>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</si>
  <si>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</si>
  <si>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</si>
  <si>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</si>
  <si>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</si>
  <si>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</si>
  <si>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</si>
  <si>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</si>
  <si>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</si>
  <si>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</si>
  <si>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</si>
  <si>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</si>
  <si>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</si>
  <si>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</si>
  <si>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</si>
  <si>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</si>
  <si>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</si>
  <si>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</si>
  <si>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</si>
  <si>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</si>
  <si>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</si>
  <si>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</si>
  <si>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</si>
  <si>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</si>
  <si>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</si>
  <si>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</si>
  <si>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</si>
  <si>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</si>
  <si>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</si>
  <si>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</si>
  <si>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</si>
  <si>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</si>
  <si>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</si>
  <si>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</si>
  <si>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</si>
  <si>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</si>
  <si>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</si>
  <si>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</si>
  <si>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</si>
  <si>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</si>
  <si>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</si>
  <si>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</si>
  <si>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</si>
  <si>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</si>
  <si>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</si>
  <si>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</si>
  <si>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</si>
  <si>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</si>
  <si>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</si>
  <si>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</si>
  <si>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</si>
  <si>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</si>
  <si>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</si>
  <si>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</si>
  <si>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</si>
  <si>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</si>
  <si>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</si>
  <si>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</si>
  <si>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</si>
  <si>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</si>
  <si>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</si>
  <si>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</si>
  <si>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</si>
  <si>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</si>
  <si>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</si>
  <si>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</si>
  <si>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</si>
  <si>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</si>
  <si>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</si>
  <si>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</si>
  <si>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</si>
  <si>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</si>
  <si>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</si>
  <si>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</si>
  <si>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</si>
  <si>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</si>
  <si>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</si>
  <si>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</si>
  <si>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</si>
  <si>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</si>
  <si>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</si>
  <si>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</si>
  <si>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</si>
  <si>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</si>
  <si>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</si>
  <si>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</si>
  <si>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</si>
  <si>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</si>
  <si>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</si>
  <si>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</si>
  <si>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</si>
  <si>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</si>
  <si>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</si>
  <si>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</si>
  <si>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</si>
  <si>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</si>
  <si>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</si>
  <si>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</si>
  <si>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</si>
  <si>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</si>
  <si>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</si>
  <si>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</si>
  <si>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</si>
  <si>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</si>
  <si>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</si>
  <si>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</si>
  <si>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</si>
  <si>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</si>
  <si>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</si>
  <si>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</si>
  <si>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</si>
  <si>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</si>
  <si>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</si>
  <si>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</si>
  <si>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</si>
  <si>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</si>
  <si>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</si>
  <si>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</si>
  <si>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</si>
  <si>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</si>
  <si>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</si>
  <si>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</si>
  <si>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</si>
  <si>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</si>
  <si>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</si>
  <si>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</si>
  <si>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</si>
  <si>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</si>
  <si>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</si>
  <si>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</si>
  <si>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</si>
  <si>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</si>
  <si>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</si>
  <si>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</si>
  <si>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</si>
  <si>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</si>
  <si>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</si>
  <si>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</si>
  <si>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</si>
  <si>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</si>
  <si>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</si>
  <si>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</si>
  <si>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</si>
  <si>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</si>
  <si>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</si>
  <si>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</si>
  <si>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</si>
  <si>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</si>
  <si>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</si>
  <si>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</si>
  <si>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</si>
  <si>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</si>
  <si>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</si>
  <si>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</si>
  <si>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</si>
  <si>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</si>
  <si>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</si>
  <si>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</si>
  <si>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</si>
  <si>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</si>
  <si>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</si>
  <si>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</si>
  <si>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</si>
  <si>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</si>
  <si>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</si>
  <si>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</si>
  <si>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</si>
  <si>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</si>
  <si>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</si>
  <si>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</si>
  <si>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</si>
  <si>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</si>
  <si>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</si>
  <si>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</si>
  <si>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</si>
  <si>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</si>
  <si>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</si>
  <si>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</si>
  <si>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</si>
  <si>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</si>
  <si>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</si>
  <si>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</si>
  <si>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</si>
  <si>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</si>
  <si>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</si>
  <si>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</si>
  <si>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</si>
  <si>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</si>
  <si>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</si>
  <si>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</si>
  <si>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</si>
  <si>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</si>
  <si>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</si>
  <si>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</si>
  <si>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</si>
  <si>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</si>
  <si>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</si>
  <si>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</si>
  <si>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</si>
  <si>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</si>
  <si>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</si>
  <si>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</si>
  <si>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</si>
  <si>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</si>
  <si>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</si>
  <si>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</si>
  <si>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</si>
  <si>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</si>
  <si>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</si>
  <si>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</si>
  <si>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</si>
  <si>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</si>
  <si>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</si>
  <si>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</si>
  <si>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</si>
  <si>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</si>
  <si>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</si>
  <si>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</si>
  <si>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</si>
  <si>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</si>
  <si>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</si>
  <si>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</si>
  <si>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</si>
  <si>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</si>
  <si>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</si>
  <si>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</si>
  <si>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</si>
  <si>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</si>
  <si>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</si>
  <si>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</si>
  <si>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</si>
  <si>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</si>
  <si>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</si>
  <si>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</si>
  <si>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</si>
  <si>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</si>
  <si>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</si>
  <si>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</si>
  <si>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</si>
  <si>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</si>
  <si>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</si>
  <si>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</si>
  <si>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</si>
  <si>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</si>
  <si>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</si>
  <si>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</si>
  <si>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</si>
  <si>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</si>
  <si>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</si>
  <si>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</si>
  <si>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</si>
  <si>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</si>
  <si>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</si>
  <si>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</si>
  <si>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</si>
  <si>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</si>
  <si>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</si>
  <si>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</si>
  <si>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</si>
  <si>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</si>
  <si>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</si>
  <si>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</si>
  <si>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</si>
  <si>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</si>
  <si>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</si>
  <si>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</si>
  <si>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</si>
  <si>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</si>
  <si>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</si>
  <si>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</si>
  <si>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</si>
  <si>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</si>
  <si>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</si>
  <si>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</si>
  <si>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</si>
  <si>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</si>
  <si>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</si>
  <si>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</si>
  <si>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</si>
  <si>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</si>
  <si>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</si>
  <si>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</si>
  <si>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</si>
  <si>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</si>
  <si>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</si>
  <si>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</si>
  <si>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</si>
  <si>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</si>
  <si>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</si>
  <si>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</si>
  <si>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</si>
  <si>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</si>
  <si>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</si>
  <si>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</si>
  <si>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</si>
  <si>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</si>
  <si>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</si>
  <si>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</si>
  <si>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</si>
  <si>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</si>
  <si>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</si>
  <si>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</si>
  <si>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</si>
  <si>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</si>
  <si>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</si>
  <si>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</si>
  <si>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</si>
  <si>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</si>
  <si>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</si>
  <si>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</si>
  <si>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</si>
  <si>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</si>
  <si>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</si>
  <si>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</si>
  <si>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</si>
  <si>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</si>
  <si>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</si>
  <si>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</si>
  <si>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</si>
  <si>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</si>
  <si>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</si>
  <si>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</si>
  <si>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</si>
  <si>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</si>
  <si>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</si>
  <si>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</si>
  <si>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</si>
  <si>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</si>
  <si>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</si>
  <si>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</si>
  <si>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</si>
  <si>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</si>
  <si>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</si>
  <si>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</si>
  <si>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</si>
  <si>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</si>
  <si>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</si>
  <si>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</si>
  <si>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</si>
  <si>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</si>
  <si>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</si>
  <si>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</si>
  <si>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</si>
  <si>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</si>
  <si>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</si>
  <si>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</si>
  <si>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</si>
  <si>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</si>
  <si>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</si>
  <si>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</si>
  <si>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</si>
  <si>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</si>
  <si>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</si>
  <si>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</si>
  <si>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</si>
  <si>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</si>
  <si>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</si>
  <si>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</si>
  <si>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</si>
  <si>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</si>
  <si>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</si>
  <si>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</si>
  <si>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</si>
  <si>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</si>
  <si>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</si>
  <si>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</si>
  <si>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</si>
  <si>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</si>
  <si>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</si>
  <si>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</si>
  <si>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</si>
  <si>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</si>
  <si>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</si>
  <si>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</si>
  <si>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</si>
  <si>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</si>
  <si>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</si>
  <si>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</si>
  <si>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</si>
  <si>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</si>
  <si>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</si>
  <si>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</si>
  <si>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</si>
  <si>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</si>
  <si>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</si>
  <si>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</si>
  <si>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</si>
  <si>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</si>
  <si>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</si>
  <si>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</si>
  <si>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</si>
  <si>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</si>
  <si>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</si>
  <si>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</si>
  <si>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</si>
  <si>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</si>
  <si>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</si>
  <si>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</si>
  <si>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</si>
  <si>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</si>
  <si>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</si>
  <si>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</si>
  <si>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</si>
  <si>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</si>
  <si>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</si>
  <si>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</si>
  <si>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</si>
  <si>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</si>
  <si>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</si>
  <si>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</si>
  <si>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</si>
  <si>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</si>
  <si>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</si>
  <si>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</si>
  <si>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</si>
  <si>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</si>
  <si>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</si>
  <si>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</si>
  <si>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</si>
  <si>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</si>
  <si>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</si>
  <si>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</si>
  <si>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</si>
  <si>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</si>
  <si>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</si>
  <si>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</si>
  <si>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</si>
  <si>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</si>
  <si>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</si>
  <si>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</si>
  <si>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</si>
  <si>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</si>
  <si>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</si>
  <si>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</si>
  <si>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</si>
  <si>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</si>
  <si>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</si>
  <si>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</si>
  <si>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</si>
  <si>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</si>
  <si>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</si>
  <si>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</si>
  <si>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</si>
  <si>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</si>
  <si>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</si>
  <si>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</si>
  <si>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</si>
  <si>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</si>
  <si>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</si>
  <si>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</si>
  <si>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</si>
  <si>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</si>
  <si>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</si>
  <si>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</si>
  <si>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</si>
  <si>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</si>
  <si>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</si>
  <si>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</si>
  <si>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</si>
  <si>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</si>
  <si>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</si>
  <si>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</si>
  <si>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</si>
  <si>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</si>
  <si>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</si>
  <si>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</si>
  <si>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</si>
  <si>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</si>
  <si>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</si>
  <si>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</si>
  <si>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</si>
  <si>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</si>
  <si>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</si>
  <si>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</si>
  <si>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</si>
  <si>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</si>
  <si>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</si>
  <si>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</si>
  <si>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</si>
  <si>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</si>
  <si>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</si>
  <si>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</si>
  <si>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</si>
  <si>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</si>
  <si>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</si>
  <si>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</si>
  <si>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</si>
  <si>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</si>
  <si>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</si>
  <si>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</si>
  <si>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</si>
  <si>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</si>
  <si>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</si>
  <si>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</si>
  <si>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</si>
  <si>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</si>
  <si>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</si>
  <si>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</si>
  <si>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</si>
  <si>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</si>
  <si>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</si>
  <si>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</si>
  <si>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</si>
  <si>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</si>
  <si>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</si>
  <si>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</si>
  <si>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</si>
  <si>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</si>
  <si>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</si>
  <si>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</si>
  <si>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</si>
  <si>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</si>
  <si>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</si>
  <si>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</si>
  <si>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</si>
  <si>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</si>
  <si>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</si>
  <si>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</si>
  <si>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</si>
  <si>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</si>
  <si>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</si>
  <si>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</si>
  <si>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</si>
  <si>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</si>
  <si>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</si>
  <si>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</si>
  <si>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</si>
  <si>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</si>
  <si>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</si>
  <si>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</si>
  <si>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</si>
  <si>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</si>
  <si>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</si>
  <si>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</si>
  <si>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</si>
  <si>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</si>
  <si>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</si>
  <si>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</si>
  <si>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</si>
  <si>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</si>
  <si>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</si>
  <si>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</si>
  <si>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</si>
  <si>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</si>
  <si>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</si>
  <si>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</si>
  <si>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</si>
  <si>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</si>
  <si>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</si>
  <si>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</si>
  <si>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</si>
  <si>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</si>
  <si>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</si>
  <si>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</si>
  <si>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</si>
  <si>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</si>
  <si>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</si>
  <si>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</si>
  <si>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</si>
  <si>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</si>
  <si>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</si>
  <si>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</si>
  <si>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</si>
  <si>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</si>
  <si>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</si>
  <si>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</si>
  <si>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</si>
  <si>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</si>
  <si>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</si>
  <si>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</si>
  <si>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</si>
  <si>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</si>
  <si>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</si>
  <si>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</si>
  <si>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</si>
  <si>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</si>
  <si>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</si>
  <si>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</si>
  <si>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</si>
  <si>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</si>
  <si>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</si>
  <si>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</si>
  <si>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</si>
  <si>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</si>
  <si>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</si>
  <si>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</si>
  <si>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</si>
  <si>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</si>
  <si>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</si>
  <si>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</si>
  <si>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</si>
  <si>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</si>
  <si>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</si>
  <si>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</si>
  <si>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</si>
  <si>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</si>
  <si>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</si>
  <si>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</si>
  <si>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</si>
  <si>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</si>
  <si>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</si>
  <si>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</si>
  <si>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</si>
  <si>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</si>
  <si>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</si>
  <si>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</si>
  <si>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</si>
  <si>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</si>
  <si>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</si>
  <si>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</si>
  <si>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</si>
  <si>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</si>
  <si>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</si>
  <si>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</si>
  <si>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</si>
  <si>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</si>
  <si>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</si>
  <si>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</si>
  <si>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</si>
  <si>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</si>
  <si>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</si>
  <si>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</si>
  <si>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</si>
  <si>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</si>
  <si>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</si>
  <si>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</si>
  <si>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</si>
  <si>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</si>
  <si>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</si>
  <si>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</si>
  <si>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</si>
  <si>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</si>
  <si>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</si>
  <si>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</si>
  <si>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</si>
  <si>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</si>
  <si>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</si>
  <si>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</si>
  <si>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</si>
  <si>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</si>
  <si>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</si>
  <si>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</si>
  <si>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</si>
  <si>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</si>
  <si>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</si>
  <si>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</si>
  <si>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</si>
  <si>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</si>
  <si>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</si>
  <si>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</si>
  <si>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</si>
  <si>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</si>
  <si>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</si>
  <si>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</si>
  <si>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</si>
  <si>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</si>
  <si>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</si>
  <si>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</si>
  <si>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</si>
  <si>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</si>
  <si>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</si>
  <si>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</si>
  <si>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</si>
  <si>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</si>
  <si>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</si>
  <si>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</si>
  <si>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</si>
  <si>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</si>
  <si>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</si>
  <si>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</si>
  <si>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</si>
  <si>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</si>
  <si>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</si>
  <si>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</si>
  <si>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</si>
  <si>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</si>
  <si>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</si>
  <si>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</si>
  <si>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</si>
  <si>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</si>
  <si>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</si>
  <si>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</si>
  <si>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</si>
  <si>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</si>
  <si>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</si>
  <si>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</si>
  <si>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</si>
  <si>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</si>
  <si>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</si>
  <si>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</si>
  <si>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</si>
  <si>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</si>
  <si>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</si>
  <si>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</si>
  <si>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</si>
  <si>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</si>
  <si>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</si>
  <si>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</si>
  <si>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</si>
  <si>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</si>
  <si>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</si>
  <si>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</si>
  <si>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</si>
  <si>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</si>
  <si>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</si>
  <si>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</si>
  <si>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</si>
  <si>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</si>
  <si>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</si>
  <si>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</si>
  <si>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</si>
  <si>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</si>
  <si>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</si>
  <si>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</si>
  <si>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</si>
  <si>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</si>
  <si>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</si>
  <si>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</si>
  <si>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</si>
  <si>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</si>
  <si>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</si>
  <si>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</si>
  <si>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</si>
  <si>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</si>
  <si>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</si>
  <si>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</si>
  <si>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</si>
  <si>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</si>
  <si>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</si>
  <si>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</si>
  <si>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</si>
  <si>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</si>
  <si>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</si>
  <si>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</si>
  <si>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</si>
  <si>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</si>
  <si>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</si>
  <si>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</si>
  <si>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</si>
  <si>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</si>
  <si>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</si>
  <si>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</si>
  <si>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</si>
  <si>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</si>
  <si>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</si>
  <si>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</si>
  <si>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</si>
  <si>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</si>
  <si>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</si>
  <si>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</si>
  <si>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</si>
  <si>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</si>
  <si>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</si>
  <si>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</si>
  <si>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</si>
  <si>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</si>
  <si>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</si>
  <si>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</si>
  <si>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</si>
  <si>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</si>
  <si>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</si>
  <si>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</si>
  <si>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</si>
  <si>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</si>
  <si>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</si>
  <si>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</si>
  <si>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</si>
  <si>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</si>
  <si>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</si>
  <si>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</si>
  <si>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</si>
  <si>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</si>
  <si>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</si>
  <si>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</si>
  <si>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</si>
  <si>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</si>
  <si>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</si>
  <si>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</si>
  <si>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</si>
  <si>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</si>
  <si>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</si>
  <si>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</si>
  <si>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</si>
  <si>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</si>
  <si>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</si>
  <si>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</si>
  <si>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</si>
  <si>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</si>
  <si>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</si>
  <si>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</si>
  <si>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</si>
  <si>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</si>
  <si>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</si>
  <si>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</si>
  <si>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</si>
  <si>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</si>
  <si>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</si>
  <si>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</si>
  <si>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</si>
  <si>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</si>
  <si>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</si>
  <si>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</si>
  <si>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</si>
  <si>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</si>
  <si>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</si>
  <si>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</si>
  <si>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</si>
  <si>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</si>
  <si>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</si>
  <si>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</si>
  <si>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</si>
  <si>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</si>
  <si>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</si>
  <si>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</si>
  <si>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</si>
  <si>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</si>
  <si>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</si>
  <si>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</si>
  <si>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</si>
  <si>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</si>
  <si>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</si>
  <si>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</si>
  <si>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</si>
  <si>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</si>
  <si>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</si>
  <si>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</si>
  <si>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</si>
  <si>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</si>
  <si>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</si>
  <si>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</si>
  <si>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</si>
  <si>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</si>
  <si>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</si>
  <si>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</si>
  <si>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</si>
  <si>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</si>
  <si>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</si>
  <si>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</si>
  <si>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</si>
  <si>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</si>
  <si>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</si>
  <si>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</si>
  <si>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</si>
  <si>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</si>
  <si>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</si>
  <si>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</si>
  <si>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</si>
  <si>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</si>
  <si>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</si>
  <si>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</si>
  <si>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</si>
  <si>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</si>
  <si>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</si>
  <si>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</si>
  <si>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</si>
  <si>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</si>
  <si>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</si>
  <si>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</si>
  <si>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</si>
  <si>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</si>
  <si>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</si>
  <si>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</si>
  <si>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</si>
  <si>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</si>
  <si>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</si>
  <si>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</si>
  <si>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</si>
  <si>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</si>
  <si>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</si>
  <si>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</si>
  <si>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</si>
  <si>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</si>
  <si>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</si>
  <si>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</si>
  <si>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</si>
  <si>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</si>
  <si>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</si>
  <si>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</si>
  <si>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</si>
  <si>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</si>
  <si>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</si>
  <si>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</si>
  <si>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</si>
  <si>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</si>
  <si>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</si>
  <si>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</si>
  <si>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</si>
  <si>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</si>
  <si>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</si>
  <si>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</si>
  <si>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</si>
  <si>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</si>
  <si>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</si>
  <si>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</si>
  <si>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</si>
  <si>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</si>
  <si>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</si>
  <si>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</si>
  <si>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</si>
  <si>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</si>
  <si>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</si>
  <si>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</si>
  <si>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</si>
  <si>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</si>
  <si>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</si>
  <si>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</si>
  <si>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</si>
  <si>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</si>
  <si>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</si>
  <si>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</si>
  <si>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</si>
  <si>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</si>
  <si>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</si>
  <si>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</si>
  <si>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</si>
  <si>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</si>
  <si>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</si>
  <si>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</si>
  <si>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</si>
  <si>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</si>
  <si>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</si>
  <si>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</si>
  <si>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</si>
  <si>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</si>
  <si>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</si>
  <si>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</si>
  <si>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</si>
  <si>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</si>
  <si>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</si>
  <si>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</si>
  <si>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</si>
  <si>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</si>
  <si>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</si>
  <si>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</si>
  <si>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</si>
  <si>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</si>
  <si>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</si>
  <si>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</si>
  <si>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</si>
  <si>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</si>
  <si>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</si>
  <si>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</si>
  <si>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</si>
  <si>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</si>
  <si>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</si>
  <si>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</si>
  <si>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</si>
  <si>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</si>
  <si>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</si>
  <si>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</si>
  <si>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</si>
  <si>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</si>
  <si>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</si>
  <si>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</si>
  <si>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</si>
  <si>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</si>
  <si>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</si>
  <si>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</si>
  <si>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</si>
  <si>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</si>
  <si>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</si>
  <si>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</si>
  <si>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</si>
  <si>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</si>
  <si>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</si>
  <si>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</si>
  <si>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</si>
  <si>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</si>
  <si>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</si>
  <si>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</si>
  <si>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</si>
  <si>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</si>
  <si>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</si>
  <si>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</si>
  <si>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</si>
  <si>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</si>
  <si>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</si>
  <si>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</si>
  <si>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</si>
  <si>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</si>
  <si>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</si>
  <si>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</si>
  <si>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</si>
  <si>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</si>
  <si>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</si>
  <si>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</si>
  <si>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</si>
  <si>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</si>
  <si>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</si>
  <si>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</si>
  <si>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</si>
  <si>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</si>
  <si>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</si>
  <si>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</si>
  <si>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</si>
  <si>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</si>
  <si>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</si>
  <si>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</si>
  <si>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</si>
  <si>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</si>
  <si>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</si>
  <si>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</si>
  <si>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</si>
  <si>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</si>
  <si>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</si>
  <si>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</si>
  <si>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</si>
  <si>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</si>
  <si>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</si>
  <si>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</si>
  <si>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</si>
  <si>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</si>
  <si>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</si>
  <si>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</si>
  <si>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</si>
  <si>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</si>
  <si>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</si>
  <si>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</si>
  <si>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</si>
  <si>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</si>
  <si>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</si>
  <si>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</si>
  <si>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</si>
  <si>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</si>
  <si>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</si>
  <si>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</si>
  <si>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</si>
  <si>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</si>
  <si>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</si>
  <si>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</si>
  <si>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</si>
  <si>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</si>
  <si>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</si>
  <si>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</si>
  <si>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</si>
  <si>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</si>
  <si>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</si>
  <si>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</si>
  <si>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</si>
  <si>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</si>
  <si>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</si>
  <si>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</si>
  <si>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</si>
  <si>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</si>
  <si>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</si>
  <si>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</si>
  <si>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</si>
  <si>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</si>
  <si>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</si>
  <si>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</si>
  <si>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</si>
  <si>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</si>
  <si>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</si>
  <si>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</si>
  <si>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</si>
  <si>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</si>
  <si>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</si>
  <si>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</si>
  <si>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</si>
  <si>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</si>
  <si>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</si>
  <si>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</si>
  <si>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</si>
  <si>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</si>
  <si>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</si>
  <si>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</si>
  <si>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</si>
  <si>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</si>
  <si>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</si>
  <si>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</si>
  <si>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</si>
  <si>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</si>
  <si>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</si>
  <si>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</si>
  <si>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</si>
  <si>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</si>
  <si>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</si>
  <si>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</si>
  <si>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</si>
  <si>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</si>
  <si>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</si>
  <si>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</si>
  <si>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</si>
  <si>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</si>
  <si>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</si>
  <si>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</si>
  <si>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</si>
  <si>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</si>
  <si>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</si>
  <si>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</si>
  <si>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</si>
  <si>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</si>
  <si>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</si>
  <si>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</si>
  <si>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</si>
  <si>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</si>
  <si>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</si>
  <si>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</si>
  <si>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</si>
  <si>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</si>
  <si>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</si>
  <si>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</si>
  <si>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</si>
  <si>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</si>
  <si>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</si>
  <si>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</si>
  <si>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</si>
  <si>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</si>
  <si>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</si>
  <si>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</si>
  <si>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</si>
  <si>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</si>
  <si>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</si>
  <si>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</si>
  <si>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</si>
  <si>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</si>
  <si>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</si>
  <si>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</si>
  <si>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</si>
  <si>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</si>
  <si>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</si>
  <si>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</si>
  <si>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</si>
  <si>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</si>
  <si>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</si>
  <si>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</si>
  <si>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</si>
  <si>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</si>
  <si>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</si>
  <si>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</si>
  <si>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</si>
  <si>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</si>
  <si>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</si>
  <si>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</si>
  <si>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</si>
  <si>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</si>
  <si>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</si>
  <si>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</si>
  <si>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</si>
  <si>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</si>
  <si>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</si>
  <si>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</si>
  <si>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</si>
  <si>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</si>
  <si>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</si>
  <si>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</si>
  <si>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</si>
  <si>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</si>
  <si>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</si>
  <si>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</si>
  <si>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</si>
  <si>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</si>
  <si>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</si>
  <si>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</si>
  <si>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</si>
  <si>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</si>
  <si>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</si>
  <si>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</si>
  <si>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</si>
  <si>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</si>
  <si>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</si>
  <si>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</si>
  <si>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</si>
  <si>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</si>
  <si>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</si>
  <si>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</si>
  <si>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</si>
  <si>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</si>
  <si>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</si>
  <si>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</si>
  <si>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</si>
  <si>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</si>
  <si>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</si>
  <si>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</si>
  <si>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</si>
  <si>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</si>
  <si>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</si>
  <si>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</si>
  <si>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</si>
  <si>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</si>
  <si>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</si>
  <si>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</si>
  <si>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</si>
  <si>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</si>
  <si>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</si>
  <si>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</si>
  <si>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</si>
  <si>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</si>
  <si>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</si>
  <si>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</si>
  <si>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</si>
  <si>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</si>
  <si>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</si>
  <si>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</si>
  <si>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</si>
  <si>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</si>
  <si>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</si>
  <si>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</si>
  <si>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</si>
  <si>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</si>
  <si>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</si>
  <si>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</si>
  <si>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</si>
  <si>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</si>
  <si>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</si>
  <si>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</si>
  <si>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</si>
  <si>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</si>
  <si>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</si>
  <si>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</si>
  <si>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</si>
  <si>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</si>
  <si>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</si>
  <si>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</si>
  <si>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</si>
  <si>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</si>
  <si>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</si>
  <si>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</si>
  <si>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</si>
  <si>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</si>
  <si>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</si>
  <si>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</si>
  <si>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</si>
  <si>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</si>
  <si>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</si>
  <si>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</si>
  <si>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</si>
  <si>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</si>
  <si>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</si>
  <si>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</si>
  <si>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</si>
  <si>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</si>
  <si>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</si>
  <si>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</si>
  <si>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</si>
  <si>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</si>
  <si>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</si>
  <si>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</si>
  <si>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</si>
  <si>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</si>
  <si>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</si>
  <si>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</si>
  <si>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</si>
  <si>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</si>
  <si>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</si>
  <si>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</si>
  <si>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</si>
  <si>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</si>
  <si>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</si>
  <si>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</si>
  <si>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</si>
  <si>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</si>
  <si>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</si>
  <si>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</si>
  <si>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</si>
  <si>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</si>
  <si>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</si>
  <si>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</si>
  <si>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</si>
  <si>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</si>
  <si>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</si>
  <si>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</si>
  <si>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</si>
  <si>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</si>
  <si>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</si>
  <si>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</si>
  <si>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</si>
  <si>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</si>
  <si>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</si>
  <si>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</si>
  <si>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</si>
  <si>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</si>
  <si>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</si>
  <si>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</si>
  <si>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</si>
  <si>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</si>
  <si>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</si>
  <si>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</si>
  <si>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</si>
  <si>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</si>
  <si>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</si>
  <si>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</si>
  <si>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</si>
  <si>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</si>
  <si>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</si>
  <si>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</si>
  <si>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</si>
  <si>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</si>
  <si>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</si>
  <si>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</si>
  <si>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</si>
  <si>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</si>
  <si>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</si>
  <si>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</si>
  <si>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</si>
  <si>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</si>
  <si>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</si>
  <si>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</si>
  <si>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</si>
  <si>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</si>
  <si>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</si>
  <si>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</si>
  <si>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</si>
  <si>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</si>
  <si>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</si>
  <si>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</si>
  <si>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</si>
  <si>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</si>
  <si>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</si>
  <si>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</si>
  <si>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</si>
  <si>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</si>
  <si>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</si>
  <si>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</si>
  <si>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</si>
  <si>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</si>
  <si>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</si>
  <si>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</si>
  <si>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</si>
  <si>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</si>
  <si>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</si>
  <si>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</si>
  <si>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</si>
  <si>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</si>
  <si>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</si>
  <si>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</si>
  <si>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</si>
  <si>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</si>
  <si>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</si>
  <si>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</si>
  <si>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</si>
  <si>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</si>
  <si>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</si>
  <si>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</si>
  <si>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</si>
  <si>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</si>
  <si>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</si>
  <si>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</si>
  <si>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</si>
  <si>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</si>
  <si>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</si>
  <si>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</si>
  <si>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</si>
  <si>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</si>
  <si>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</si>
  <si>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</si>
  <si>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</si>
  <si>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</si>
  <si>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</si>
  <si>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</si>
  <si>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</si>
  <si>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</si>
  <si>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</si>
  <si>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</si>
  <si>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</si>
  <si>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</si>
  <si>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</si>
  <si>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</si>
  <si>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</si>
  <si>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</si>
  <si>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</si>
  <si>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</si>
  <si>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</si>
  <si>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</si>
  <si>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</si>
  <si>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</si>
  <si>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</si>
  <si>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</si>
  <si>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</si>
  <si>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</si>
  <si>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</si>
  <si>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</si>
  <si>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</si>
  <si>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</si>
  <si>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</si>
  <si>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</si>
  <si>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</si>
  <si>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</si>
  <si>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</si>
  <si>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</si>
  <si>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</si>
  <si>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</si>
  <si>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</si>
  <si>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</si>
  <si>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</si>
  <si>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</si>
  <si>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</si>
  <si>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</si>
  <si>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</si>
  <si>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</si>
  <si>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</si>
  <si>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</si>
  <si>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</si>
  <si>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</si>
  <si>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</si>
  <si>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</si>
  <si>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</si>
  <si>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</si>
  <si>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</si>
  <si>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</si>
  <si>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</si>
  <si>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</si>
  <si>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</si>
  <si>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</si>
  <si>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</si>
  <si>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</si>
  <si>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</si>
  <si>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</si>
  <si>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</si>
  <si>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</si>
  <si>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</si>
  <si>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</si>
  <si>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</si>
  <si>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</si>
  <si>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</si>
  <si>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</si>
  <si>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</si>
  <si>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</si>
  <si>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</si>
  <si>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</si>
  <si>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</si>
  <si>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</si>
  <si>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</si>
  <si>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</si>
  <si>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</si>
  <si>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</si>
  <si>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</si>
  <si>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</si>
  <si>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</si>
  <si>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</si>
  <si>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</si>
  <si>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</si>
  <si>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</si>
  <si>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</si>
  <si>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</si>
  <si>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</si>
  <si>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</si>
  <si>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</si>
  <si>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</si>
  <si>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</si>
  <si>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</si>
  <si>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</si>
  <si>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</si>
  <si>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</si>
  <si>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</si>
  <si>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</si>
  <si>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</si>
  <si>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</si>
  <si>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</si>
  <si>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</si>
  <si>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</si>
  <si>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</si>
  <si>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</si>
  <si>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</si>
  <si>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</si>
  <si>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</si>
  <si>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</si>
  <si>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</si>
  <si>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</si>
  <si>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</si>
  <si>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</si>
  <si>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</si>
  <si>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</si>
  <si>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</si>
  <si>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</si>
  <si>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</si>
  <si>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</si>
  <si>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</si>
  <si>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</si>
  <si>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</si>
  <si>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</si>
  <si>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</si>
  <si>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</si>
  <si>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</si>
  <si>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</si>
  <si>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</si>
  <si>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</si>
  <si>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</si>
  <si>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</si>
  <si>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</si>
  <si>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</si>
  <si>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</si>
  <si>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</si>
  <si>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</si>
  <si>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</si>
  <si>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</si>
  <si>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</si>
  <si>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</si>
  <si>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</si>
  <si>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</si>
  <si>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</si>
  <si>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</si>
  <si>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</si>
  <si>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</si>
  <si>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</si>
  <si>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</si>
  <si>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</si>
  <si>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</si>
  <si>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</si>
  <si>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</si>
  <si>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</si>
  <si>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</si>
  <si>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</si>
  <si>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</si>
  <si>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</si>
  <si>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</si>
  <si>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</si>
  <si>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</si>
  <si>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</si>
  <si>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</si>
  <si>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</si>
  <si>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</si>
  <si>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</si>
  <si>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</si>
  <si>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</si>
  <si>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</si>
  <si>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</si>
  <si>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</si>
  <si>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</si>
  <si>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</si>
  <si>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</si>
  <si>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</si>
  <si>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</si>
  <si>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</si>
  <si>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</si>
  <si>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</si>
  <si>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</si>
  <si>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</si>
  <si>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</si>
  <si>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</si>
  <si>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</si>
  <si>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</si>
  <si>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</si>
  <si>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</si>
  <si>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</si>
  <si>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</si>
  <si>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</si>
  <si>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</si>
  <si>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</si>
  <si>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</si>
  <si>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</si>
  <si>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</si>
  <si>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</si>
  <si>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</si>
  <si>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</si>
  <si>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</si>
  <si>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</si>
  <si>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</si>
  <si>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</si>
  <si>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</si>
  <si>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</si>
  <si>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</si>
  <si>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</si>
  <si>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</si>
  <si>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</si>
  <si>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</si>
  <si>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</si>
  <si>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</si>
  <si>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</si>
  <si>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</si>
  <si>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</si>
  <si>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</si>
  <si>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</si>
  <si>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</si>
  <si>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</si>
  <si>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</si>
  <si>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</si>
  <si>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</si>
  <si>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</si>
  <si>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</si>
  <si>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</si>
  <si>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</si>
  <si>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</si>
  <si>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</si>
  <si>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</si>
  <si>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</si>
  <si>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</si>
  <si>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</si>
  <si>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</si>
  <si>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</si>
  <si>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</si>
  <si>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</si>
  <si>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</si>
  <si>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</si>
  <si>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</si>
  <si>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</si>
  <si>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</si>
  <si>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</si>
  <si>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</si>
  <si>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</si>
  <si>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</si>
  <si>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</si>
  <si>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</si>
  <si>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</si>
  <si>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</si>
  <si>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</si>
  <si>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</si>
  <si>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</si>
  <si>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</si>
  <si>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</si>
  <si>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</si>
  <si>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</si>
  <si>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</si>
  <si>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</si>
  <si>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</si>
  <si>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</si>
  <si>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</si>
  <si>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</si>
  <si>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</si>
  <si>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</si>
  <si>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</si>
  <si>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</si>
  <si>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</si>
  <si>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</si>
  <si>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</si>
  <si>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</si>
  <si>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</si>
  <si>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</si>
  <si>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</si>
  <si>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</si>
  <si>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</si>
  <si>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</si>
  <si>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</si>
  <si>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</si>
  <si>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</si>
  <si>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</si>
  <si>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</si>
  <si>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</si>
  <si>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</si>
  <si>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</si>
  <si>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</si>
  <si>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</si>
  <si>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</si>
  <si>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</si>
  <si>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</si>
  <si>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</si>
  <si>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</si>
  <si>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</si>
  <si>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</si>
  <si>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</si>
  <si>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</si>
  <si>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</si>
  <si>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</si>
  <si>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</si>
  <si>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</si>
  <si>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</si>
  <si>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</si>
  <si>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</si>
  <si>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</si>
  <si>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</si>
  <si>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</si>
  <si>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</si>
  <si>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</si>
  <si>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</si>
  <si>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</si>
  <si>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</si>
  <si>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</si>
  <si>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</si>
  <si>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</si>
  <si>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</si>
  <si>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</si>
  <si>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</si>
  <si>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</si>
  <si>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</si>
  <si>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</si>
  <si>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</si>
  <si>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</si>
  <si>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</si>
  <si>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</si>
  <si>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</si>
  <si>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</si>
  <si>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</si>
  <si>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</si>
  <si>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</si>
  <si>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</si>
  <si>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</si>
  <si>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</si>
  <si>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</si>
  <si>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</si>
  <si>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</si>
  <si>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</si>
  <si>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</si>
  <si>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</si>
  <si>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</si>
  <si>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</si>
  <si>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</si>
  <si>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</si>
  <si>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</si>
  <si>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</si>
  <si>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</si>
  <si>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</si>
  <si>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</si>
  <si>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</si>
  <si>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</si>
  <si>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</si>
  <si>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</si>
  <si>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</si>
  <si>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</si>
  <si>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</si>
  <si>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</si>
  <si>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</si>
  <si>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</si>
  <si>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</si>
  <si>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</si>
  <si>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</si>
  <si>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</si>
  <si>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</si>
  <si>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</si>
  <si>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</si>
  <si>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</si>
  <si>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</si>
  <si>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</si>
  <si>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</si>
  <si>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</si>
  <si>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</si>
  <si>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</si>
  <si>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</si>
  <si>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</si>
  <si>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</si>
  <si>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</si>
  <si>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</si>
  <si>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</si>
  <si>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</si>
  <si>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</si>
  <si>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</si>
  <si>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</si>
  <si>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</si>
  <si>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</si>
  <si>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</si>
  <si>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</si>
  <si>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</si>
  <si>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</si>
  <si>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</si>
  <si>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</si>
  <si>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</si>
  <si>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</si>
  <si>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</si>
  <si>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</si>
  <si>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</si>
  <si>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</si>
  <si>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</si>
  <si>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</si>
  <si>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</si>
  <si>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</si>
  <si>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</si>
  <si>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</si>
  <si>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</si>
  <si>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</si>
  <si>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</si>
  <si>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</si>
  <si>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</si>
  <si>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</si>
  <si>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</si>
  <si>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</si>
  <si>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</si>
  <si>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</si>
  <si>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</si>
  <si>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</si>
  <si>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</si>
  <si>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</si>
  <si>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</si>
  <si>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</si>
  <si>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</si>
  <si>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</si>
  <si>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</si>
  <si>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</si>
  <si>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</si>
  <si>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</si>
  <si>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</si>
  <si>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</si>
  <si>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</si>
  <si>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</si>
  <si>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</si>
  <si>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</si>
  <si>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</si>
  <si>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</si>
  <si>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</si>
  <si>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</si>
  <si>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</si>
  <si>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</si>
  <si>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</si>
  <si>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</si>
  <si>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</si>
  <si>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</si>
  <si>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</si>
  <si>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</si>
  <si>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</si>
  <si>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</si>
  <si>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</si>
  <si>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</si>
  <si>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</si>
  <si>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</si>
  <si>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</si>
  <si>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</si>
  <si>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</si>
  <si>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</si>
  <si>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</si>
  <si>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</si>
  <si>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</si>
  <si>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</si>
  <si>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</si>
  <si>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</si>
  <si>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</si>
  <si>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</si>
  <si>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</si>
  <si>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</si>
  <si>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</si>
  <si>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</si>
  <si>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</si>
  <si>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</si>
  <si>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</si>
  <si>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</si>
  <si>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</si>
  <si>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</si>
  <si>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</si>
  <si>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</si>
  <si>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</si>
  <si>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</si>
  <si>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</si>
  <si>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</si>
  <si>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</si>
  <si>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</si>
  <si>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</si>
  <si>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</si>
  <si>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</si>
  <si>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</si>
  <si>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</si>
  <si>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</si>
  <si>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</si>
  <si>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</si>
  <si>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</si>
  <si>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</si>
  <si>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</si>
  <si>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</si>
  <si>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</si>
  <si>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</si>
  <si>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</si>
  <si>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</si>
  <si>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</si>
  <si>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</si>
  <si>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</si>
  <si>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</si>
  <si>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</si>
  <si>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</si>
  <si>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</si>
  <si>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</si>
  <si>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</si>
  <si>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</si>
  <si>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</si>
  <si>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</si>
  <si>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</si>
  <si>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</si>
  <si>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</si>
  <si>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</si>
  <si>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</si>
  <si>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</si>
  <si>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</si>
  <si>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</si>
  <si>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</si>
  <si>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</si>
  <si>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</si>
  <si>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</si>
  <si>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</si>
  <si>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</si>
  <si>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</si>
  <si>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</si>
  <si>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</si>
  <si>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</si>
  <si>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</si>
  <si>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</si>
  <si>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</si>
  <si>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</si>
  <si>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</si>
  <si>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</si>
  <si>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</si>
  <si>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</si>
  <si>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</si>
  <si>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</si>
  <si>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</si>
  <si>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</si>
  <si>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</si>
  <si>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</si>
  <si>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</si>
  <si>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</si>
  <si>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</si>
  <si>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</si>
  <si>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</si>
  <si>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</si>
  <si>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</si>
  <si>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</si>
  <si>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</si>
  <si>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</si>
  <si>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</si>
  <si>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</si>
  <si>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</si>
  <si>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</si>
  <si>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</si>
  <si>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</si>
  <si>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</si>
  <si>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</si>
  <si>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</si>
  <si>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</si>
  <si>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</si>
  <si>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</si>
  <si>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</si>
  <si>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</si>
  <si>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</si>
  <si>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</si>
  <si>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</si>
  <si>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</si>
  <si>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</si>
  <si>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</si>
  <si>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</si>
  <si>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</si>
  <si>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</si>
  <si>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</si>
  <si>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</si>
  <si>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</si>
  <si>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</si>
  <si>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</si>
  <si>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</si>
  <si>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</si>
  <si>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</si>
  <si>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</si>
  <si>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</si>
  <si>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</si>
  <si>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</si>
  <si>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</si>
  <si>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</si>
  <si>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</si>
  <si>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</si>
  <si>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</si>
  <si>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</si>
  <si>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</si>
  <si>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</si>
  <si>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</si>
  <si>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</si>
  <si>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</si>
  <si>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</si>
  <si>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</si>
  <si>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</si>
  <si>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</si>
  <si>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</si>
  <si>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</si>
  <si>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</si>
  <si>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</si>
  <si>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</si>
  <si>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</si>
  <si>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</si>
  <si>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</si>
  <si>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</si>
  <si>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</si>
  <si>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</si>
  <si>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</si>
  <si>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</si>
  <si>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</si>
  <si>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</si>
  <si>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</si>
  <si>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</si>
  <si>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</si>
  <si>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</si>
  <si>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</si>
  <si>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</si>
  <si>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</si>
  <si>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</si>
  <si>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</si>
  <si>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</si>
  <si>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</si>
  <si>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</si>
  <si>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</si>
  <si>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</si>
  <si>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</si>
  <si>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</si>
  <si>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</si>
  <si>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</si>
  <si>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</si>
  <si>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</si>
  <si>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</si>
  <si>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</si>
  <si>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</si>
  <si>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</si>
  <si>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</si>
  <si>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</si>
  <si>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</si>
  <si>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</si>
  <si>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</si>
  <si>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</si>
  <si>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</si>
  <si>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</si>
  <si>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</si>
  <si>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</si>
  <si>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</si>
  <si>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</si>
  <si>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</si>
  <si>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</si>
  <si>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</si>
  <si>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</si>
  <si>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</si>
  <si>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</si>
  <si>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</si>
  <si>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</si>
  <si>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</si>
  <si>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</si>
  <si>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</si>
  <si>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</si>
  <si>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</si>
  <si>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</si>
  <si>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</si>
  <si>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</si>
  <si>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</si>
  <si>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</si>
  <si>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</si>
  <si>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</si>
  <si>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</si>
  <si>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</si>
  <si>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</si>
  <si>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</si>
  <si>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</si>
  <si>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</si>
  <si>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</si>
  <si>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</si>
  <si>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</si>
  <si>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</si>
  <si>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</si>
  <si>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</si>
  <si>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</si>
  <si>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</si>
  <si>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</si>
  <si>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</si>
  <si>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</si>
  <si>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</si>
  <si>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</si>
  <si>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</si>
  <si>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</si>
  <si>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</si>
  <si>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</si>
  <si>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</si>
  <si>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</si>
  <si>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</si>
  <si>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</si>
  <si>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</si>
  <si>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</si>
  <si>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</si>
  <si>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</si>
  <si>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</si>
  <si>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</si>
  <si>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</si>
  <si>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</si>
  <si>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</si>
  <si>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</si>
  <si>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</si>
  <si>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</si>
  <si>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</si>
  <si>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</si>
  <si>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</si>
  <si>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</si>
  <si>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</si>
  <si>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</si>
  <si>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</si>
  <si>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</si>
  <si>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</si>
  <si>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</si>
  <si>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</si>
  <si>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</si>
  <si>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</si>
  <si>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</si>
  <si>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</si>
  <si>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</si>
  <si>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</si>
  <si>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</si>
  <si>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</si>
  <si>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</si>
  <si>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</si>
  <si>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</si>
  <si>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</si>
  <si>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</si>
  <si>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</si>
  <si>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</si>
  <si>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</si>
  <si>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</si>
  <si>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</si>
  <si>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</si>
  <si>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</si>
  <si>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</si>
  <si>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</si>
  <si>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</si>
  <si>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</si>
  <si>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</si>
  <si>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</si>
  <si>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</si>
  <si>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</si>
  <si>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</si>
  <si>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</si>
  <si>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</si>
  <si>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</si>
  <si>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</si>
  <si>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</si>
  <si>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</si>
  <si>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</si>
  <si>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</si>
  <si>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</si>
  <si>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</si>
  <si>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</si>
  <si>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</si>
  <si>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</si>
  <si>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</si>
  <si>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</si>
  <si>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</si>
  <si>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</si>
  <si>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</si>
  <si>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</si>
  <si>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</si>
  <si>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</si>
  <si>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</si>
  <si>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</si>
  <si>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</si>
  <si>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</si>
  <si>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</si>
  <si>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</si>
  <si>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</si>
  <si>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</si>
  <si>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</si>
  <si>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</si>
  <si>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</si>
  <si>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</si>
  <si>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</si>
  <si>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</si>
  <si>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</si>
  <si>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</si>
  <si>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</si>
  <si>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</si>
  <si>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</si>
  <si>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</si>
  <si>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</si>
  <si>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</si>
  <si>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</si>
  <si>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</si>
  <si>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</si>
  <si>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</si>
  <si>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</si>
  <si>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</si>
  <si>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</si>
  <si>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</si>
  <si>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</si>
  <si>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</si>
  <si>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</si>
  <si>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</si>
  <si>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</si>
  <si>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</si>
  <si>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</si>
  <si>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</si>
  <si>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</si>
  <si>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</si>
  <si>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</si>
  <si>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</si>
  <si>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</si>
  <si>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</si>
  <si>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</si>
  <si>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</si>
  <si>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</si>
  <si>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</si>
  <si>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</si>
  <si>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</si>
  <si>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</si>
  <si>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</si>
  <si>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</si>
  <si>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</si>
  <si>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</si>
  <si>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</si>
  <si>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</si>
  <si>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</si>
  <si>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</si>
  <si>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</si>
  <si>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</si>
  <si>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</si>
  <si>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</si>
  <si>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</si>
  <si>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</si>
  <si>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</si>
  <si>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</si>
  <si>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</si>
  <si>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</si>
  <si>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</si>
  <si>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</si>
  <si>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</si>
  <si>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</si>
  <si>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</si>
  <si>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</si>
  <si>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</si>
  <si>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</si>
  <si>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</si>
  <si>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</si>
  <si>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</si>
  <si>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</si>
  <si>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</si>
  <si>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</si>
  <si>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</si>
  <si>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</si>
  <si>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</si>
  <si>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</si>
  <si>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</si>
  <si>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</si>
  <si>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</si>
  <si>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</si>
  <si>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</si>
  <si>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</si>
  <si>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</si>
  <si>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</si>
  <si>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</si>
  <si>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</si>
  <si>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</si>
  <si>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</si>
  <si>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</si>
  <si>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</si>
  <si>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</si>
  <si>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</si>
  <si>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</si>
  <si>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</si>
  <si>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</si>
  <si>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</si>
  <si>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</si>
  <si>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</si>
  <si>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</si>
  <si>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</si>
  <si>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</si>
  <si>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</si>
  <si>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</si>
  <si>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</si>
  <si>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</si>
  <si>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</si>
  <si>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</si>
  <si>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</si>
  <si>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</si>
  <si>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</si>
  <si>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</si>
  <si>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</si>
  <si>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</si>
  <si>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</si>
  <si>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</si>
  <si>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</si>
  <si>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</si>
  <si>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</si>
  <si>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</si>
  <si>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</si>
  <si>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</si>
  <si>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</si>
  <si>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</si>
  <si>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</si>
  <si>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</si>
  <si>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</si>
  <si>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</si>
  <si>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</si>
  <si>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</si>
  <si>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</si>
  <si>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</si>
  <si>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</si>
  <si>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</si>
  <si>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</si>
  <si>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</si>
  <si>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</si>
  <si>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</si>
  <si>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</si>
  <si>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</si>
  <si>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</si>
  <si>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</si>
  <si>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</si>
  <si>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</si>
  <si>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</si>
  <si>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</si>
  <si>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</si>
  <si>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</si>
  <si>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</si>
  <si>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</si>
  <si>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</si>
  <si>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</si>
  <si>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</si>
  <si>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</si>
  <si>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</si>
  <si>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</si>
  <si>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</si>
  <si>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</si>
  <si>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</si>
  <si>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</si>
  <si>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</si>
  <si>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</si>
  <si>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</si>
  <si>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</si>
  <si>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</si>
  <si>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</si>
  <si>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</si>
  <si>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</si>
  <si>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</si>
  <si>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</si>
  <si>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</si>
  <si>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</si>
  <si>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</si>
  <si>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</si>
  <si>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</si>
  <si>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</si>
  <si>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</si>
  <si>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</si>
  <si>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</si>
  <si>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</si>
  <si>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</si>
  <si>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</si>
  <si>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</si>
  <si>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</si>
  <si>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</si>
  <si>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</si>
  <si>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</si>
  <si>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</si>
  <si>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</si>
  <si>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</si>
  <si>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</si>
  <si>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</si>
  <si>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</si>
  <si>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</si>
  <si>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</si>
  <si>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</si>
  <si>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</si>
  <si>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</si>
  <si>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</si>
  <si>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</si>
  <si>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</si>
  <si>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</si>
  <si>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</si>
  <si>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</si>
  <si>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</si>
  <si>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</si>
  <si>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</si>
  <si>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</si>
  <si>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</si>
  <si>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</si>
  <si>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</si>
  <si>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</si>
  <si>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</si>
  <si>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</si>
  <si>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</si>
  <si>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</si>
  <si>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</si>
  <si>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</si>
  <si>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</si>
  <si>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</si>
  <si>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</si>
  <si>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</si>
  <si>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</si>
  <si>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</si>
  <si>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</si>
  <si>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</si>
  <si>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</si>
  <si>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</si>
  <si>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</si>
  <si>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</si>
  <si>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</si>
  <si>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</si>
  <si>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</si>
  <si>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</si>
  <si>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</si>
  <si>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</si>
  <si>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</si>
  <si>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</si>
  <si>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</si>
  <si>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</si>
  <si>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</si>
  <si>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</si>
  <si>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</si>
  <si>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</si>
  <si>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</si>
  <si>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</si>
  <si>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</si>
  <si>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</si>
  <si>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</si>
  <si>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</si>
  <si>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</si>
  <si>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</si>
  <si>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</si>
  <si>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</si>
  <si>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</si>
  <si>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</si>
  <si>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</si>
  <si>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</si>
  <si>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</si>
  <si>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</si>
  <si>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</si>
  <si>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</si>
  <si>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</si>
  <si>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</si>
  <si>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</si>
  <si>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</si>
  <si>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</si>
  <si>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</si>
  <si>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</si>
  <si>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</si>
  <si>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</si>
  <si>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</si>
  <si>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</si>
  <si>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</si>
  <si>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</si>
  <si>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</si>
  <si>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</si>
  <si>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</si>
  <si>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</si>
  <si>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</si>
  <si>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</si>
  <si>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</si>
  <si>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</si>
  <si>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</si>
  <si>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</si>
  <si>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</si>
  <si>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</si>
  <si>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</si>
  <si>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</si>
  <si>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</si>
  <si>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</si>
  <si>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</si>
  <si>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</si>
  <si>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</si>
  <si>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</si>
  <si>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</si>
  <si>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</si>
  <si>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</si>
  <si>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</si>
  <si>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</si>
  <si>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</si>
  <si>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</si>
  <si>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</si>
  <si>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</si>
  <si>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</si>
  <si>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</si>
  <si>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</si>
  <si>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</si>
  <si>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</si>
  <si>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</si>
  <si>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</si>
  <si>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</si>
  <si>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</si>
  <si>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</si>
  <si>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</si>
  <si>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</si>
  <si>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</si>
  <si>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</si>
  <si>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</si>
  <si>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</si>
  <si>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</si>
  <si>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</si>
  <si>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</si>
  <si>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</si>
  <si>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</si>
  <si>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</si>
  <si>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</si>
  <si>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</si>
  <si>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</si>
  <si>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</si>
  <si>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</si>
  <si>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</si>
  <si>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</si>
  <si>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</si>
  <si>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</si>
  <si>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</si>
  <si>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</si>
  <si>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</si>
  <si>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</si>
  <si>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</si>
  <si>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</si>
  <si>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</si>
  <si>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</si>
  <si>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</si>
  <si>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</si>
  <si>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</si>
  <si>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</si>
  <si>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</si>
  <si>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</si>
  <si>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</si>
  <si>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</si>
  <si>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</si>
  <si>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</si>
  <si>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</si>
  <si>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</si>
  <si>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</si>
  <si>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</si>
  <si>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</si>
  <si>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</si>
  <si>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</si>
  <si>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</si>
  <si>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</si>
  <si>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</si>
  <si>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</si>
  <si>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</si>
  <si>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</si>
  <si>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</si>
  <si>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</si>
  <si>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</si>
  <si>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</si>
  <si>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</si>
  <si>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</si>
  <si>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</si>
  <si>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</si>
  <si>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</si>
  <si>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</si>
  <si>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</si>
  <si>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</si>
  <si>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</si>
  <si>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</si>
  <si>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</si>
  <si>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</si>
  <si>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</si>
  <si>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</si>
  <si>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</si>
  <si>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</si>
  <si>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</si>
  <si>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</si>
  <si>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</si>
  <si>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</si>
  <si>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</si>
  <si>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</si>
  <si>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</si>
  <si>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</si>
  <si>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</si>
  <si>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</si>
  <si>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</si>
  <si>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</si>
  <si>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</si>
  <si>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</si>
  <si>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</si>
  <si>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</si>
  <si>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</si>
  <si>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</si>
  <si>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</si>
  <si>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</si>
  <si>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</si>
  <si>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</si>
  <si>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</si>
  <si>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</si>
  <si>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</si>
  <si>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</si>
  <si>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</si>
  <si>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</si>
  <si>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</si>
  <si>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</si>
  <si>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</si>
  <si>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</si>
  <si>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</si>
  <si>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</si>
  <si>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</si>
  <si>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</si>
  <si>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</si>
  <si>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</si>
  <si>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</si>
  <si>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</si>
  <si>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</si>
  <si>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</si>
  <si>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</si>
  <si>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</si>
  <si>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</si>
  <si>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</si>
  <si>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</si>
  <si>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</si>
  <si>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</si>
  <si>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</si>
  <si>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</si>
  <si>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</si>
  <si>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</si>
  <si>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</si>
  <si>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</si>
  <si>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</si>
  <si>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</si>
  <si>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</si>
  <si>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</si>
  <si>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</si>
  <si>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</si>
  <si>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</si>
  <si>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</si>
  <si>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</si>
  <si>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</si>
  <si>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</si>
  <si>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</si>
  <si>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</si>
  <si>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</si>
  <si>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</si>
  <si>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</si>
  <si>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</si>
  <si>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</si>
  <si>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</si>
  <si>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</si>
  <si>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</si>
  <si>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</si>
  <si>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</si>
  <si>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</si>
  <si>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</si>
  <si>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</si>
  <si>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</si>
  <si>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</si>
  <si>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</si>
  <si>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</si>
  <si>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</si>
  <si>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</si>
  <si>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</si>
  <si>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</si>
  <si>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</si>
  <si>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</si>
  <si>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</si>
  <si>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</si>
  <si>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</si>
  <si>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</si>
  <si>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</si>
  <si>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</si>
  <si>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</si>
  <si>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</si>
  <si>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</si>
  <si>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</si>
  <si>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</si>
  <si>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</si>
  <si>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</si>
  <si>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</si>
  <si>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</si>
  <si>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</si>
  <si>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</si>
  <si>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</si>
  <si>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</si>
  <si>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</si>
  <si>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</si>
  <si>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</si>
  <si>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</si>
  <si>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</si>
  <si>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</si>
  <si>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</si>
  <si>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</si>
  <si>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</si>
  <si>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</si>
  <si>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</si>
  <si>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</si>
  <si>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</si>
  <si>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</si>
  <si>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</si>
  <si>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</si>
  <si>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</si>
  <si>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</si>
  <si>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</si>
  <si>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</si>
  <si>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</si>
  <si>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</si>
  <si>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</si>
  <si>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</si>
  <si>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</si>
  <si>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</si>
  <si>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</si>
  <si>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</si>
  <si>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</si>
  <si>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</si>
  <si>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</si>
  <si>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</si>
  <si>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</si>
  <si>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</si>
  <si>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</si>
  <si>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</si>
  <si>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</si>
  <si>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</si>
  <si>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</si>
  <si>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</si>
  <si>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</si>
  <si>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</si>
  <si>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</si>
  <si>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</si>
  <si>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</si>
  <si>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</si>
  <si>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</si>
  <si>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</si>
  <si>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</si>
  <si>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</si>
  <si>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</si>
  <si>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</si>
  <si>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</si>
  <si>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</si>
  <si>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</si>
  <si>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</si>
  <si>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</si>
  <si>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</si>
  <si>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</si>
  <si>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</si>
  <si>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</si>
  <si>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</si>
  <si>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</si>
  <si>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</si>
  <si>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</si>
  <si>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</si>
  <si>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</si>
  <si>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</si>
  <si>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</si>
  <si>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</si>
  <si>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</si>
  <si>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</si>
  <si>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</si>
  <si>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</si>
  <si>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</si>
  <si>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</si>
  <si>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</si>
  <si>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</si>
  <si>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</si>
  <si>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</si>
  <si>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</si>
  <si>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</si>
  <si>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</si>
  <si>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</si>
  <si>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</si>
  <si>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</si>
  <si>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</si>
  <si>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</si>
  <si>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</si>
  <si>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</si>
  <si>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</si>
  <si>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</si>
  <si>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</si>
  <si>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</si>
  <si>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</si>
  <si>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</si>
  <si>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</si>
  <si>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</si>
  <si>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</si>
  <si>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</si>
  <si>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</si>
  <si>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</si>
  <si>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</si>
  <si>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</si>
  <si>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</si>
  <si>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</si>
  <si>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</si>
  <si>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</si>
  <si>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</si>
  <si>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</si>
  <si>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</si>
  <si>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</si>
  <si>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</si>
  <si>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</si>
  <si>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</si>
  <si>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</si>
  <si>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</si>
  <si>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</si>
  <si>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</si>
  <si>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</si>
  <si>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</si>
  <si>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</si>
  <si>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</si>
  <si>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</si>
  <si>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</si>
  <si>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</si>
  <si>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</si>
  <si>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</si>
  <si>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</si>
  <si>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</si>
  <si>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</si>
  <si>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</si>
  <si>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</si>
  <si>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</si>
  <si>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</si>
  <si>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</si>
  <si>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</si>
  <si>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</si>
  <si>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</si>
  <si>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</si>
  <si>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</si>
  <si>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</si>
  <si>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</si>
  <si>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</si>
  <si>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</si>
  <si>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</si>
  <si>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</si>
  <si>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</si>
  <si>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</si>
  <si>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</si>
  <si>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</si>
  <si>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</si>
  <si>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</si>
  <si>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</si>
  <si>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</si>
  <si>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</si>
  <si>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</si>
  <si>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</si>
  <si>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</si>
  <si>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</si>
  <si>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</si>
  <si>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</si>
  <si>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</si>
  <si>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</si>
  <si>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</si>
  <si>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</si>
  <si>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</si>
  <si>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</si>
  <si>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</si>
  <si>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</si>
  <si>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</si>
  <si>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</si>
  <si>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</si>
  <si>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</si>
  <si>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</si>
  <si>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</si>
  <si>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</si>
  <si>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</si>
  <si>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</si>
  <si>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</si>
  <si>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</si>
  <si>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</si>
  <si>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</si>
  <si>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</si>
  <si>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</si>
  <si>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</si>
  <si>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</si>
  <si>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</si>
  <si>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</si>
  <si>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</si>
  <si>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</si>
  <si>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</si>
  <si>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</si>
  <si>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</si>
  <si>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</si>
  <si>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</si>
  <si>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</si>
  <si>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</si>
  <si>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</si>
  <si>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</si>
  <si>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</si>
  <si>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</si>
  <si>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</si>
  <si>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</si>
  <si>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</si>
  <si>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</si>
  <si>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</si>
  <si>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</si>
  <si>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</si>
  <si>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</si>
  <si>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</si>
  <si>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</si>
  <si>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</si>
  <si>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</si>
  <si>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</si>
  <si>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</si>
  <si>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</si>
  <si>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</si>
  <si>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</si>
  <si>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</si>
  <si>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</si>
  <si>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</si>
  <si>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</si>
  <si>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</si>
  <si>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</si>
  <si>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</si>
  <si>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</si>
  <si>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</si>
  <si>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</si>
  <si>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</si>
  <si>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</si>
  <si>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</si>
  <si>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</si>
  <si>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</si>
  <si>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</si>
  <si>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</si>
  <si>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</si>
  <si>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</si>
  <si>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</si>
  <si>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</si>
  <si>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</si>
  <si>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</si>
  <si>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</si>
  <si>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</si>
  <si>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</si>
  <si>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</si>
  <si>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</si>
  <si>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</si>
  <si>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</si>
  <si>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</si>
  <si>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</si>
  <si>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</si>
  <si>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</si>
  <si>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</si>
  <si>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</si>
  <si>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</si>
  <si>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</si>
  <si>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</si>
  <si>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</si>
  <si>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</si>
  <si>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</si>
  <si>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</si>
  <si>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</si>
  <si>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</si>
  <si>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</si>
  <si>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</si>
  <si>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</si>
  <si>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</si>
  <si>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</si>
  <si>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</si>
  <si>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</si>
  <si>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</si>
  <si>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</si>
  <si>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</si>
  <si>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</si>
  <si>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</si>
  <si>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</si>
  <si>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</si>
  <si>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</si>
  <si>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</si>
  <si>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</si>
  <si>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</si>
  <si>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</si>
  <si>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</si>
  <si>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</si>
  <si>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</si>
  <si>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</si>
  <si>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</si>
  <si>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</si>
  <si>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</si>
  <si>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</si>
  <si>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</si>
  <si>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</si>
  <si>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</si>
  <si>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</si>
  <si>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</si>
  <si>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</si>
  <si>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</si>
  <si>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</si>
  <si>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</si>
  <si>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</si>
  <si>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</si>
  <si>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</si>
  <si>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</si>
  <si>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</si>
  <si>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</si>
  <si>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</si>
  <si>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</si>
  <si>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</si>
  <si>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</si>
  <si>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</si>
  <si>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</si>
  <si>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</si>
  <si>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</si>
  <si>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</si>
  <si>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</si>
  <si>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</si>
  <si>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</si>
  <si>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</si>
  <si>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</si>
  <si>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</si>
  <si>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</si>
  <si>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</si>
  <si>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</si>
  <si>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</si>
  <si>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</si>
  <si>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</si>
  <si>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</si>
  <si>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</si>
  <si>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</si>
  <si>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</si>
  <si>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</si>
  <si>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</si>
  <si>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</si>
  <si>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</si>
  <si>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</si>
  <si>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</si>
  <si>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</si>
  <si>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</si>
  <si>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</si>
  <si>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</si>
  <si>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</si>
  <si>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</si>
  <si>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</si>
  <si>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</si>
  <si>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</si>
  <si>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</si>
  <si>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</si>
  <si>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</si>
  <si>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</si>
  <si>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</si>
  <si>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</si>
  <si>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</si>
  <si>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</si>
  <si>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</si>
  <si>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</si>
  <si>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</si>
  <si>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</si>
  <si>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</si>
  <si>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</si>
  <si>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</si>
  <si>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</si>
  <si>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</si>
  <si>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</si>
  <si>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</si>
  <si>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</si>
  <si>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</si>
  <si>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</si>
  <si>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</si>
  <si>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</si>
  <si>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</si>
  <si>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</si>
  <si>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</si>
  <si>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</si>
  <si>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</si>
  <si>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</si>
  <si>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</si>
  <si>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</si>
  <si>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</si>
  <si>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</si>
  <si>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</si>
  <si>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</si>
  <si>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</si>
  <si>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</si>
  <si>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</si>
  <si>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</si>
  <si>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</si>
  <si>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</si>
  <si>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</si>
  <si>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</si>
  <si>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</si>
  <si>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</si>
  <si>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</si>
  <si>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</si>
  <si>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</si>
  <si>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</si>
  <si>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</si>
  <si>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</si>
  <si>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</si>
  <si>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</si>
  <si>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</si>
  <si>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</si>
  <si>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</si>
  <si>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</si>
  <si>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</si>
  <si>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</si>
  <si>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</si>
  <si>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</si>
  <si>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</si>
  <si>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</si>
  <si>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</si>
  <si>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</si>
  <si>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</si>
  <si>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</si>
  <si>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</si>
  <si>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</si>
  <si>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</si>
  <si>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</si>
  <si>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</si>
  <si>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</si>
  <si>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</si>
  <si>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</si>
  <si>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</si>
  <si>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</si>
  <si>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</si>
  <si>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</si>
  <si>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</si>
  <si>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</si>
  <si>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</si>
  <si>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</si>
  <si>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</si>
  <si>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</si>
  <si>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</si>
  <si>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</si>
  <si>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</si>
  <si>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</si>
  <si>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</si>
  <si>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</si>
  <si>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</si>
  <si>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</si>
  <si>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</si>
  <si>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</si>
  <si>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</si>
  <si>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</si>
  <si>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</si>
  <si>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</si>
  <si>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</si>
  <si>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</si>
  <si>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</si>
  <si>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</si>
  <si>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</si>
  <si>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</si>
  <si>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</si>
  <si>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</si>
  <si>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</si>
  <si>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</si>
  <si>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</si>
  <si>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</si>
  <si>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</si>
  <si>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</si>
  <si>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</si>
  <si>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</si>
  <si>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</si>
  <si>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</si>
  <si>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</si>
  <si>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</si>
  <si>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</si>
  <si>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</si>
  <si>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</si>
  <si>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</si>
  <si>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</si>
  <si>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</si>
  <si>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</si>
  <si>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</si>
  <si>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</si>
  <si>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</si>
  <si>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</si>
  <si>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</si>
  <si>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</si>
  <si>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</si>
  <si>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</si>
  <si>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</si>
  <si>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</si>
  <si>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</si>
  <si>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</si>
  <si>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</si>
  <si>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</si>
  <si>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</si>
  <si>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</si>
  <si>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</si>
  <si>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</si>
  <si>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</si>
  <si>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</si>
  <si>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</si>
  <si>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</si>
  <si>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</si>
  <si>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</si>
  <si>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</si>
  <si>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</si>
  <si>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</si>
  <si>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</si>
  <si>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</si>
  <si>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</si>
  <si>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</si>
  <si>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</si>
  <si>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</si>
  <si>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</si>
  <si>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</si>
  <si>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</si>
  <si>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</si>
  <si>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</si>
  <si>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</si>
  <si>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</si>
  <si>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</si>
  <si>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</si>
  <si>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</si>
  <si>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</si>
  <si>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</si>
  <si>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</si>
  <si>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</si>
  <si>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</si>
  <si>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</si>
  <si>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</si>
  <si>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</si>
  <si>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</si>
  <si>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</si>
  <si>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</si>
  <si>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</si>
  <si>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</si>
  <si>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</si>
  <si>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</si>
  <si>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</si>
  <si>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</si>
  <si>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</si>
  <si>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</si>
  <si>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</si>
  <si>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</si>
  <si>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</si>
  <si>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</si>
  <si>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</si>
  <si>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</si>
  <si>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</si>
  <si>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</si>
  <si>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</si>
  <si>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</si>
  <si>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</si>
  <si>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</si>
  <si>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</si>
  <si>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</si>
  <si>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</si>
  <si>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</si>
  <si>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</si>
  <si>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</si>
  <si>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</si>
  <si>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</si>
  <si>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</si>
  <si>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</si>
  <si>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</si>
  <si>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</si>
  <si>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</si>
  <si>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</si>
  <si>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</si>
  <si>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</si>
  <si>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</si>
  <si>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</si>
  <si>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</si>
  <si>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</si>
  <si>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</si>
  <si>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</si>
  <si>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</si>
  <si>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</si>
  <si>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</si>
  <si>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</si>
  <si>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</si>
  <si>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</si>
  <si>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</si>
  <si>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</si>
  <si>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</si>
  <si>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</si>
  <si>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</si>
  <si>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</si>
  <si>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</si>
  <si>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</si>
  <si>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</si>
  <si>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</si>
  <si>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</si>
  <si>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</si>
  <si>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</si>
  <si>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</si>
  <si>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</si>
  <si>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</si>
  <si>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</si>
  <si>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</si>
  <si>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</si>
  <si>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</si>
  <si>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</si>
  <si>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</si>
  <si>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</si>
  <si>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</si>
  <si>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</si>
  <si>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</si>
  <si>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</si>
  <si>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</si>
  <si>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</si>
  <si>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</si>
  <si>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</si>
  <si>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</si>
  <si>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</si>
  <si>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</si>
  <si>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</si>
  <si>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</si>
  <si>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</si>
  <si>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</si>
  <si>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</si>
  <si>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</si>
  <si>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</si>
  <si>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</si>
  <si>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</si>
  <si>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</si>
  <si>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</si>
  <si>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</si>
  <si>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</si>
  <si>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</si>
  <si>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</si>
  <si>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</si>
  <si>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</si>
  <si>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</si>
  <si>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</si>
  <si>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</si>
  <si>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</si>
  <si>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</si>
  <si>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</si>
  <si>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</si>
  <si>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</si>
  <si>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</si>
  <si>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</si>
  <si>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</si>
  <si>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</si>
  <si>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</si>
  <si>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</si>
  <si>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</si>
  <si>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</si>
  <si>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</si>
  <si>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</si>
  <si>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</si>
  <si>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</si>
  <si>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</si>
  <si>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</si>
  <si>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</si>
  <si>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</si>
  <si>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</si>
  <si>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</si>
  <si>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</si>
  <si>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</si>
  <si>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</si>
  <si>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</si>
  <si>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</si>
  <si>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</si>
  <si>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</si>
  <si>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</si>
  <si>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</si>
  <si>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</si>
  <si>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</si>
  <si>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</si>
  <si>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</si>
  <si>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</si>
  <si>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</si>
  <si>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</si>
  <si>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</si>
  <si>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</si>
  <si>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</si>
  <si>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</si>
  <si>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</si>
  <si>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</si>
  <si>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</si>
  <si>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</si>
  <si>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</si>
  <si>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</si>
  <si>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</si>
  <si>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</si>
  <si>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</si>
  <si>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</si>
  <si>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</si>
  <si>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</si>
  <si>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</si>
  <si>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</si>
  <si>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</si>
  <si>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</si>
  <si>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</si>
  <si>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</si>
  <si>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</si>
  <si>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</si>
  <si>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</si>
  <si>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</si>
  <si>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</si>
  <si>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</si>
  <si>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</si>
  <si>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</si>
  <si>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</si>
  <si>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</si>
  <si>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</si>
  <si>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</si>
  <si>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</si>
  <si>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</si>
  <si>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</si>
  <si>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</si>
  <si>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</si>
  <si>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</si>
  <si>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</si>
  <si>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</si>
  <si>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</si>
  <si>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</si>
  <si>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</si>
  <si>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</si>
  <si>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</si>
  <si>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</si>
  <si>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</si>
  <si>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</si>
  <si>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</si>
  <si>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</si>
  <si>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</si>
  <si>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</si>
  <si>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</si>
  <si>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</si>
  <si>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</si>
  <si>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</si>
  <si>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</si>
  <si>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</si>
  <si>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</si>
  <si>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</si>
  <si>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</si>
  <si>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</si>
  <si>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</si>
  <si>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</si>
  <si>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</si>
  <si>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</si>
  <si>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</si>
  <si>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</si>
  <si>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</si>
  <si>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</si>
  <si>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</si>
  <si>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</si>
  <si>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</si>
  <si>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</si>
  <si>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</si>
  <si>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</si>
  <si>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</si>
  <si>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</si>
  <si>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</si>
  <si>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</si>
  <si>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</si>
  <si>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</si>
  <si>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</si>
  <si>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</si>
  <si>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</si>
  <si>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</si>
  <si>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</si>
  <si>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</si>
  <si>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</si>
  <si>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</si>
  <si>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</si>
  <si>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</si>
  <si>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</si>
  <si>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</si>
  <si>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</si>
  <si>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</si>
  <si>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</si>
  <si>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</si>
  <si>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</si>
  <si>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</si>
  <si>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</si>
  <si>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</si>
  <si>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</si>
  <si>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</si>
  <si>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</si>
  <si>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</si>
  <si>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</si>
  <si>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</si>
  <si>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</si>
  <si>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</si>
  <si>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</si>
  <si>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</si>
  <si>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</si>
  <si>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</si>
  <si>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</si>
  <si>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</si>
  <si>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</si>
  <si>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</si>
  <si>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</si>
  <si>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</si>
  <si>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</si>
  <si>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</si>
  <si>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</si>
  <si>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</si>
  <si>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</si>
  <si>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</si>
  <si>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</si>
  <si>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</si>
  <si>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</si>
  <si>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</si>
  <si>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</si>
  <si>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</si>
  <si>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</si>
  <si>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</si>
  <si>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</si>
  <si>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</si>
  <si>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</si>
  <si>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</si>
  <si>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</si>
  <si>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</si>
  <si>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</si>
  <si>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</si>
  <si>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</si>
  <si>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</si>
  <si>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</si>
  <si>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</si>
  <si>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</si>
  <si>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</si>
  <si>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</si>
  <si>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</si>
  <si>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</si>
  <si>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</si>
  <si>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</si>
  <si>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</si>
  <si>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</si>
  <si>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</si>
  <si>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</si>
  <si>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</si>
  <si>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</si>
  <si>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</si>
  <si>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</si>
  <si>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</si>
  <si>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</si>
  <si>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</si>
  <si>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</si>
  <si>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</si>
  <si>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</si>
  <si>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</si>
  <si>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</si>
  <si>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</si>
  <si>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</si>
  <si>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</si>
  <si>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</si>
  <si>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</si>
  <si>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</si>
  <si>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</si>
  <si>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</si>
  <si>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</si>
  <si>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</si>
  <si>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</si>
  <si>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</si>
  <si>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</si>
  <si>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</si>
  <si>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</si>
  <si>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</si>
  <si>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</si>
  <si>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</si>
  <si>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</si>
  <si>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</si>
  <si>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</si>
  <si>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</si>
  <si>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</si>
  <si>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</si>
  <si>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</si>
  <si>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</si>
  <si>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</si>
  <si>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</si>
  <si>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</si>
  <si>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</si>
  <si>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</si>
  <si>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</si>
  <si>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</si>
  <si>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</si>
  <si>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</si>
  <si>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</si>
  <si>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</si>
  <si>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</si>
  <si>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</si>
  <si>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</si>
  <si>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</si>
  <si>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</si>
  <si>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</si>
  <si>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</si>
  <si>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</si>
  <si>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</si>
  <si>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</si>
  <si>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</si>
  <si>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</si>
  <si>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</si>
  <si>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</si>
  <si>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</si>
  <si>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</si>
  <si>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</si>
  <si>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</si>
  <si>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</si>
  <si>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</si>
  <si>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</si>
  <si>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</si>
  <si>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</si>
  <si>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</si>
  <si>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</si>
  <si>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</si>
  <si>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</si>
  <si>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</si>
  <si>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</si>
  <si>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</si>
  <si>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</si>
  <si>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</si>
  <si>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</si>
  <si>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</si>
  <si>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</si>
  <si>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</si>
  <si>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</si>
  <si>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</si>
  <si>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</si>
  <si>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</si>
  <si>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</si>
  <si>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</si>
  <si>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</si>
  <si>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</si>
  <si>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</si>
  <si>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</si>
  <si>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</si>
  <si>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</si>
  <si>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</si>
  <si>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</si>
  <si>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</si>
  <si>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</si>
  <si>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</si>
  <si>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</si>
  <si>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</si>
  <si>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</si>
  <si>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</si>
  <si>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</si>
  <si>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</si>
  <si>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</si>
  <si>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</si>
  <si>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</si>
  <si>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</si>
  <si>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</si>
  <si>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</si>
  <si>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</si>
  <si>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</si>
  <si>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</si>
  <si>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</si>
  <si>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</si>
  <si>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</si>
  <si>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</si>
  <si>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</si>
  <si>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</si>
  <si>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</si>
  <si>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</si>
  <si>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</si>
  <si>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</si>
  <si>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</si>
  <si>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</si>
  <si>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</si>
  <si>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</si>
  <si>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</si>
  <si>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</si>
  <si>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</si>
  <si>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</si>
  <si>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</si>
  <si>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</si>
  <si>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</si>
  <si>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</si>
  <si>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</si>
  <si>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</si>
  <si>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</si>
  <si>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</si>
  <si>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</si>
  <si>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</si>
  <si>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</si>
  <si>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</si>
  <si>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</si>
  <si>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</si>
  <si>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</si>
  <si>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</si>
  <si>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</si>
  <si>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</si>
  <si>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</si>
  <si>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</si>
  <si>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</si>
  <si>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</si>
  <si>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</si>
  <si>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</si>
  <si>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</si>
  <si>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</si>
  <si>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</si>
  <si>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</si>
  <si>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</si>
  <si>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</si>
  <si>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</si>
  <si>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</si>
  <si>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</si>
  <si>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</si>
  <si>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</si>
  <si>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</si>
  <si>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</si>
  <si>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</si>
  <si>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</si>
  <si>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</si>
  <si>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</si>
  <si>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</si>
  <si>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</si>
  <si>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</si>
  <si>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</si>
  <si>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</si>
  <si>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</si>
  <si>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</si>
  <si>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</si>
  <si>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</si>
  <si>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</si>
  <si>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</si>
  <si>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</si>
  <si>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</si>
  <si>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</si>
  <si>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</si>
  <si>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</si>
  <si>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</si>
  <si>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</si>
  <si>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</si>
  <si>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</si>
  <si>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</si>
  <si>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</si>
  <si>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</si>
  <si>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</si>
  <si>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</si>
  <si>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</si>
  <si>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</si>
  <si>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</si>
  <si>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</si>
  <si>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</si>
  <si>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</si>
  <si>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</si>
  <si>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</si>
  <si>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</si>
  <si>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</si>
  <si>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</si>
  <si>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</si>
  <si>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</si>
  <si>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</si>
  <si>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</si>
  <si>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</si>
  <si>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</si>
  <si>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</si>
  <si>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</si>
  <si>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</si>
  <si>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</si>
  <si>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</si>
  <si>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</si>
  <si>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</si>
  <si>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</si>
  <si>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</si>
  <si>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</si>
  <si>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</si>
  <si>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</si>
  <si>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</si>
  <si>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</si>
  <si>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</si>
  <si>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</si>
  <si>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</si>
  <si>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</si>
  <si>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</si>
  <si>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</si>
  <si>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</si>
  <si>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</si>
  <si>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</si>
  <si>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</si>
  <si>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</si>
  <si>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</si>
  <si>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</si>
  <si>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</si>
  <si>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</si>
  <si>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</si>
  <si>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</si>
  <si>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</si>
  <si>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</si>
  <si>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</si>
  <si>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</si>
  <si>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</si>
  <si>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</si>
  <si>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</si>
  <si>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</si>
  <si>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</si>
  <si>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</si>
  <si>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</si>
  <si>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</si>
  <si>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</si>
  <si>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</si>
  <si>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</si>
  <si>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</si>
  <si>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</si>
  <si>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</si>
  <si>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</si>
  <si>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</si>
  <si>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</si>
  <si>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</si>
  <si>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</si>
  <si>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</si>
  <si>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</si>
  <si>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</si>
  <si>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</si>
  <si>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</si>
  <si>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</si>
  <si>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</si>
  <si>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</si>
  <si>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</si>
  <si>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</si>
  <si>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</si>
  <si>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</si>
  <si>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</si>
  <si>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</si>
  <si>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</si>
  <si>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</si>
  <si>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</si>
  <si>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</si>
  <si>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</si>
  <si>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</si>
  <si>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</si>
  <si>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</si>
  <si>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</si>
  <si>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</si>
  <si>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</si>
  <si>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</si>
  <si>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</si>
  <si>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</si>
  <si>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</si>
  <si>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</si>
  <si>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</si>
  <si>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</si>
  <si>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</si>
  <si>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</si>
  <si>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</si>
  <si>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</si>
  <si>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</si>
  <si>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</si>
  <si>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</si>
  <si>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</si>
  <si>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</si>
  <si>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</si>
  <si>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</si>
  <si>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</si>
  <si>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</si>
  <si>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</si>
  <si>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</si>
  <si>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</si>
  <si>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</si>
  <si>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</si>
  <si>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</si>
  <si>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</si>
  <si>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</si>
  <si>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</si>
  <si>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</si>
  <si>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</si>
  <si>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</si>
  <si>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</si>
  <si>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</si>
  <si>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</si>
  <si>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</si>
  <si>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</si>
  <si>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</si>
  <si>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</si>
  <si>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</si>
  <si>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</si>
  <si>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</si>
  <si>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</si>
  <si>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</si>
  <si>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</si>
  <si>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</si>
  <si>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</si>
  <si>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</si>
  <si>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</si>
  <si>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</si>
  <si>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</si>
  <si>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</si>
  <si>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</si>
  <si>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</si>
  <si>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</si>
  <si>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</si>
  <si>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</si>
  <si>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</si>
  <si>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</si>
  <si>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</si>
  <si>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</si>
  <si>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</si>
  <si>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</si>
  <si>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</si>
  <si>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</si>
  <si>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</si>
  <si>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</si>
  <si>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</si>
  <si>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</si>
  <si>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</si>
  <si>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</si>
  <si>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</si>
  <si>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</si>
  <si>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</si>
  <si>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</si>
  <si>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</si>
  <si>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</si>
  <si>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</si>
  <si>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</si>
  <si>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</si>
  <si>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</si>
  <si>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</si>
  <si>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</si>
  <si>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</si>
  <si>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</si>
  <si>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</si>
  <si>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</si>
  <si>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</si>
  <si>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</si>
  <si>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</si>
  <si>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</si>
  <si>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</si>
  <si>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</si>
  <si>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</si>
  <si>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</si>
  <si>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</si>
  <si>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</si>
  <si>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</si>
  <si>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</si>
  <si>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</si>
  <si>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</si>
  <si>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</si>
  <si>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</si>
  <si>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</si>
  <si>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</si>
  <si>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</si>
  <si>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</si>
  <si>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</si>
  <si>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</si>
  <si>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</si>
  <si>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</si>
  <si>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</si>
  <si>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</si>
  <si>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</si>
  <si>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</si>
  <si>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</si>
  <si>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</si>
  <si>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</si>
  <si>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</si>
  <si>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</si>
  <si>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</si>
  <si>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</si>
  <si>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</si>
  <si>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</si>
  <si>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</si>
  <si>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</si>
  <si>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</si>
  <si>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</si>
  <si>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</si>
  <si>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</si>
  <si>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</si>
  <si>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</si>
  <si>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</si>
  <si>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</si>
  <si>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</si>
  <si>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</si>
  <si>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</si>
  <si>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</si>
  <si>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</si>
  <si>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</si>
  <si>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</si>
  <si>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</si>
  <si>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</si>
  <si>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</si>
  <si>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</si>
  <si>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</si>
  <si>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</si>
  <si>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</si>
  <si>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</si>
  <si>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</si>
  <si>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</si>
  <si>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</si>
  <si>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</si>
  <si>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</si>
  <si>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</si>
  <si>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</si>
  <si>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</si>
  <si>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</si>
  <si>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</si>
  <si>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</si>
  <si>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</si>
  <si>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</si>
  <si>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</si>
  <si>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</si>
  <si>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</si>
  <si>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</si>
  <si>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</si>
  <si>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</si>
  <si>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</si>
  <si>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</si>
  <si>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</si>
  <si>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</si>
  <si>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</si>
  <si>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</si>
  <si>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</si>
  <si>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</si>
  <si>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</si>
  <si>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</si>
  <si>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</si>
  <si>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</si>
  <si>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</si>
  <si>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</si>
  <si>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</si>
  <si>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</si>
  <si>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</si>
  <si>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</si>
  <si>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</si>
  <si>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</si>
  <si>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</si>
  <si>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</si>
  <si>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</si>
  <si>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</si>
  <si>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</si>
  <si>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</si>
  <si>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</si>
  <si>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</si>
  <si>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</si>
  <si>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</si>
  <si>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</si>
  <si>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</si>
  <si>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</si>
  <si>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</si>
  <si>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</si>
  <si>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</si>
  <si>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</si>
  <si>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</si>
  <si>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</si>
  <si>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</si>
  <si>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</si>
  <si>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</si>
  <si>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</si>
  <si>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</si>
  <si>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</si>
  <si>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</si>
  <si>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</si>
  <si>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</si>
  <si>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</si>
  <si>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</si>
  <si>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</si>
  <si>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</si>
  <si>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</si>
  <si>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</si>
  <si>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</si>
  <si>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</si>
  <si>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</si>
  <si>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</si>
  <si>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</si>
  <si>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</si>
  <si>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</si>
  <si>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</si>
  <si>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</si>
  <si>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</si>
  <si>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</si>
  <si>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</si>
  <si>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</si>
  <si>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</si>
  <si>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</si>
  <si>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</si>
  <si>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</si>
  <si>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</si>
  <si>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</si>
  <si>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</si>
  <si>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</si>
  <si>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</si>
  <si>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</si>
  <si>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</si>
  <si>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</si>
  <si>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</si>
  <si>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</si>
  <si>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</si>
  <si>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</si>
  <si>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</si>
  <si>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</si>
  <si>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</si>
  <si>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</si>
  <si>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</si>
  <si>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</si>
  <si>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</si>
  <si>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</si>
  <si>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</si>
  <si>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</si>
  <si>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</si>
  <si>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</si>
  <si>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</si>
  <si>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</si>
  <si>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</si>
  <si>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</si>
  <si>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</si>
  <si>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</si>
  <si>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</si>
  <si>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</si>
  <si>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</si>
  <si>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</si>
  <si>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</si>
  <si>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</si>
  <si>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</si>
  <si>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</si>
  <si>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</si>
  <si>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</si>
  <si>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</si>
  <si>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</si>
  <si>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</si>
  <si>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</si>
  <si>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</si>
  <si>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</si>
  <si>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</si>
  <si>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</si>
  <si>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</si>
  <si>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</si>
  <si>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</si>
  <si>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</si>
  <si>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</si>
  <si>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</si>
  <si>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</si>
  <si>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</si>
  <si>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</si>
  <si>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</si>
  <si>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</si>
  <si>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</si>
  <si>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</si>
  <si>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</si>
  <si>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</si>
  <si>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</si>
  <si>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</si>
  <si>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</si>
  <si>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</si>
  <si>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</si>
  <si>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</si>
  <si>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</si>
  <si>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</si>
  <si>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</si>
  <si>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</si>
  <si>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</si>
  <si>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</si>
  <si>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</si>
  <si>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</si>
  <si>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</si>
  <si>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</si>
  <si>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</si>
  <si>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</si>
  <si>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</si>
  <si>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</si>
  <si>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</si>
  <si>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</si>
  <si>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</si>
  <si>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</si>
  <si>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</si>
  <si>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</si>
  <si>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</si>
  <si>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</si>
  <si>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</si>
  <si>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</si>
  <si>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</si>
  <si>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</si>
  <si>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</si>
  <si>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</si>
  <si>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</si>
  <si>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</si>
  <si>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</si>
  <si>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</si>
  <si>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</si>
  <si>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</si>
  <si>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</si>
  <si>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</si>
  <si>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</si>
  <si>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</si>
  <si>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</si>
  <si>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</si>
  <si>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</si>
  <si>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</si>
  <si>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</si>
  <si>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</si>
  <si>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</si>
  <si>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</si>
  <si>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</si>
  <si>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</si>
  <si>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</si>
  <si>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</si>
  <si>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</si>
  <si>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</si>
  <si>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</si>
  <si>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</si>
  <si>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</si>
  <si>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</si>
  <si>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</si>
  <si>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</si>
  <si>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</si>
  <si>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</si>
  <si>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</si>
  <si>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</si>
  <si>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</si>
  <si>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</si>
  <si>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</si>
  <si>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</si>
  <si>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</si>
  <si>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</si>
  <si>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</si>
  <si>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</si>
  <si>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</si>
  <si>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</si>
  <si>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</si>
  <si>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</si>
  <si>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</si>
  <si>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</si>
  <si>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</si>
  <si>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</si>
  <si>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</si>
  <si>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</si>
  <si>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</si>
  <si>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</si>
  <si>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</si>
  <si>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</si>
  <si>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</si>
  <si>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</si>
  <si>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</si>
  <si>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</si>
  <si>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</si>
  <si>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</si>
  <si>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</si>
  <si>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</si>
  <si>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</si>
  <si>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</si>
  <si>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</si>
  <si>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</si>
  <si>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</si>
  <si>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</si>
  <si>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</si>
  <si>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</si>
  <si>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</si>
  <si>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</si>
  <si>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</si>
  <si>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</si>
  <si>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</si>
  <si>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</si>
  <si>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</si>
  <si>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</si>
  <si>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</si>
  <si>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</si>
  <si>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</si>
  <si>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</si>
  <si>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</si>
  <si>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</si>
  <si>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</si>
  <si>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</si>
  <si>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</si>
  <si>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</si>
  <si>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</si>
  <si>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</si>
  <si>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</si>
  <si>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</si>
  <si>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</si>
  <si>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</si>
  <si>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</si>
  <si>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</si>
  <si>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</si>
  <si>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</si>
  <si>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</si>
  <si>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</si>
  <si>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</si>
  <si>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</si>
  <si>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</si>
  <si>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</si>
  <si>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</si>
  <si>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</si>
  <si>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</si>
  <si>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</si>
  <si>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</si>
  <si>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</si>
  <si>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</si>
  <si>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</si>
  <si>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</si>
  <si>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</si>
  <si>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</si>
  <si>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</si>
  <si>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</si>
  <si>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</si>
  <si>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</si>
  <si>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</si>
  <si>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</si>
  <si>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</si>
  <si>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</si>
  <si>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</si>
  <si>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</si>
  <si>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</si>
  <si>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</si>
  <si>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</si>
  <si>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</si>
  <si>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</si>
  <si>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</si>
  <si>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</si>
  <si>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</si>
  <si>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</si>
  <si>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</si>
  <si>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</si>
  <si>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</si>
  <si>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</si>
  <si>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</si>
  <si>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</si>
  <si>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</si>
  <si>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</si>
  <si>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</si>
  <si>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</si>
  <si>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</si>
  <si>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</si>
  <si>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</si>
  <si>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</si>
  <si>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</si>
  <si>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</si>
  <si>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</si>
  <si>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</si>
  <si>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</si>
  <si>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</si>
  <si>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</si>
  <si>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</si>
  <si>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</si>
  <si>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</si>
  <si>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</si>
  <si>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</si>
  <si>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</si>
  <si>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</si>
  <si>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</si>
  <si>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</si>
  <si>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</si>
  <si>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</si>
  <si>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</si>
  <si>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</si>
  <si>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</si>
  <si>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</si>
  <si>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</si>
  <si>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</si>
  <si>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</si>
  <si>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</si>
  <si>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</si>
  <si>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</si>
  <si>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</si>
  <si>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</si>
  <si>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</si>
  <si>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</si>
  <si>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</si>
  <si>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</si>
  <si>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</si>
  <si>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</si>
  <si>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</si>
  <si>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</si>
  <si>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</si>
  <si>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</si>
  <si>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</si>
  <si>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</si>
  <si>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</si>
  <si>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</si>
  <si>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</si>
  <si>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</si>
  <si>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</si>
  <si>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</si>
  <si>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</si>
  <si>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</si>
  <si>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</si>
  <si>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</si>
  <si>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</si>
  <si>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</si>
  <si>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</si>
  <si>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</si>
  <si>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</si>
  <si>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</si>
  <si>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</si>
  <si>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</si>
  <si>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</si>
  <si>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</si>
  <si>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</si>
  <si>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</si>
  <si>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</si>
  <si>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</si>
  <si>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</si>
  <si>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</si>
  <si>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</si>
  <si>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</si>
  <si>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</si>
  <si>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</si>
  <si>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</si>
  <si>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</si>
  <si>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</si>
  <si>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</si>
  <si>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</si>
  <si>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</si>
  <si>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</si>
  <si>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</si>
  <si>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</si>
  <si>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</si>
  <si>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</si>
  <si>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</si>
  <si>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</si>
  <si>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</si>
  <si>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</si>
  <si>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</si>
  <si>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</si>
  <si>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</si>
  <si>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</si>
  <si>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</si>
  <si>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</si>
  <si>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</si>
  <si>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</si>
  <si>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</si>
  <si>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</si>
  <si>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</si>
  <si>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</si>
  <si>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</si>
  <si>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</si>
  <si>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</si>
  <si>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</si>
  <si>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</si>
  <si>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</si>
  <si>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</si>
  <si>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</si>
  <si>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</si>
  <si>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</si>
  <si>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</si>
  <si>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</si>
  <si>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</si>
  <si>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</si>
  <si>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</si>
  <si>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</si>
  <si>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</si>
  <si>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</si>
  <si>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</si>
  <si>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</si>
  <si>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</si>
  <si>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</si>
  <si>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</si>
  <si>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</si>
  <si>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</si>
  <si>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</si>
  <si>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</si>
  <si>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</si>
  <si>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</si>
  <si>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</si>
  <si>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</si>
  <si>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</si>
  <si>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</si>
  <si>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</si>
  <si>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</si>
  <si>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</si>
  <si>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</si>
  <si>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</si>
  <si>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</si>
  <si>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</si>
  <si>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</si>
  <si>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</si>
  <si>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</si>
  <si>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</si>
  <si>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</si>
  <si>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</si>
  <si>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</si>
  <si>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</si>
  <si>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</si>
  <si>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</si>
  <si>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</si>
  <si>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</si>
  <si>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</si>
  <si>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</si>
  <si>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</si>
  <si>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</si>
  <si>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</si>
  <si>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</si>
  <si>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</si>
  <si>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</si>
  <si>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</si>
  <si>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</si>
  <si>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</si>
  <si>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</si>
  <si>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</si>
  <si>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</si>
  <si>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</si>
  <si>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</si>
  <si>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</si>
  <si>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</si>
  <si>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</si>
  <si>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</si>
  <si>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</si>
  <si>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</si>
  <si>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</si>
  <si>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</si>
  <si>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</si>
  <si>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</si>
  <si>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</si>
  <si>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</si>
  <si>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</si>
  <si>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</si>
  <si>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</si>
  <si>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</si>
  <si>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</si>
  <si>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</si>
  <si>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</si>
  <si>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</si>
  <si>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</si>
  <si>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</si>
  <si>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</si>
  <si>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</si>
  <si>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</si>
  <si>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</si>
  <si>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</si>
  <si>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</si>
  <si>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</si>
  <si>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</si>
  <si>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</si>
  <si>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</si>
  <si>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</si>
  <si>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</si>
  <si>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</si>
  <si>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</si>
  <si>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</si>
  <si>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</si>
  <si>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</si>
  <si>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</si>
  <si>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</si>
  <si>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</si>
  <si>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</si>
  <si>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</si>
  <si>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</si>
  <si>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</si>
  <si>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</si>
  <si>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</si>
  <si>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</si>
  <si>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</si>
  <si>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</si>
  <si>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</si>
  <si>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</si>
  <si>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</si>
  <si>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</si>
  <si>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</si>
  <si>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</si>
  <si>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</si>
  <si>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</si>
  <si>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</si>
  <si>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FGLINE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</si>
  <si>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</si>
  <si>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</si>
  <si>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</si>
  <si>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</si>
  <si>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</si>
  <si>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</si>
  <si>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</si>
  <si>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</si>
  <si>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</si>
  <si>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</si>
  <si>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</si>
  <si>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</si>
  <si>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</si>
  <si>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</si>
  <si>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</si>
  <si>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</si>
  <si>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</si>
  <si>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</si>
  <si>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</si>
  <si>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</si>
  <si>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</si>
  <si>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</si>
  <si>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</si>
  <si>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</si>
  <si>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</si>
  <si>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</si>
  <si>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</si>
  <si>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</si>
  <si>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</si>
  <si>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</si>
  <si>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</si>
  <si>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</si>
  <si>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</si>
  <si>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</si>
  <si>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</si>
  <si>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</si>
  <si>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</si>
  <si>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</si>
  <si>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</si>
  <si>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</si>
  <si>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</si>
  <si>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</si>
  <si>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</si>
  <si>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</si>
  <si>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</si>
  <si>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</si>
  <si>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</si>
  <si>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</si>
  <si>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</si>
  <si>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</si>
  <si>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</si>
  <si>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</si>
  <si>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</si>
  <si>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</si>
  <si>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</si>
  <si>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</si>
  <si>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</si>
  <si>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</si>
  <si>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</si>
  <si>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</si>
  <si>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</si>
  <si>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</si>
  <si>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</si>
  <si>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</si>
  <si>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</si>
  <si>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</si>
  <si>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</si>
  <si>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</si>
  <si>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</si>
  <si>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</si>
  <si>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</si>
  <si>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</si>
  <si>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</si>
  <si>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</si>
  <si>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</si>
  <si>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</si>
  <si>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</si>
  <si>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</si>
  <si>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</si>
  <si>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</si>
  <si>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</si>
  <si>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</si>
  <si>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</si>
  <si>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</si>
  <si>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</si>
  <si>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</si>
  <si>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</si>
  <si>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</si>
  <si>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</si>
  <si>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</si>
  <si>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</si>
  <si>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</si>
  <si>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</si>
  <si>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</si>
  <si>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</si>
  <si>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</si>
  <si>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</si>
  <si>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</si>
  <si>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</si>
  <si>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</si>
  <si>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</si>
  <si>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</si>
  <si>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</si>
  <si>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</si>
  <si>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</si>
  <si>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</si>
  <si>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</si>
  <si>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</si>
  <si>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</si>
  <si>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</si>
  <si>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</si>
  <si>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</si>
  <si>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</si>
  <si>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</si>
  <si>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</si>
  <si>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</si>
  <si>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</si>
  <si>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</si>
  <si>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</si>
  <si>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</si>
  <si>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</si>
  <si>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</si>
  <si>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</si>
  <si>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</si>
  <si>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</si>
  <si>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</si>
  <si>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</si>
  <si>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</si>
  <si>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</si>
  <si>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</si>
  <si>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</si>
  <si>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</si>
  <si>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</si>
  <si>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</si>
  <si>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</si>
  <si>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</si>
  <si>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</si>
  <si>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</si>
  <si>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</si>
  <si>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</si>
  <si>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</si>
  <si>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</si>
  <si>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</si>
  <si>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</si>
  <si>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</si>
  <si>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</si>
  <si>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</si>
  <si>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</si>
  <si>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</si>
  <si>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</si>
  <si>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</si>
  <si>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</si>
  <si>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</si>
  <si>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</si>
  <si>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</si>
  <si>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</si>
  <si>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</si>
  <si>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</si>
  <si>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</si>
  <si>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</si>
  <si>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</si>
  <si>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</si>
  <si>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</si>
  <si>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</si>
  <si>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</si>
  <si>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</si>
  <si>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</si>
  <si>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</si>
  <si>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</si>
  <si>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</si>
  <si>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</si>
  <si>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</si>
  <si>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</si>
  <si>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</si>
  <si>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</si>
  <si>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</si>
  <si>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</si>
  <si>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</si>
  <si>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</si>
  <si>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</si>
  <si>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</si>
  <si>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</si>
  <si>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</si>
  <si>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</si>
  <si>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</si>
  <si>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</si>
  <si>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</si>
  <si>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</si>
  <si>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</si>
  <si>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/  { fnSettingsToXEQ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</si>
  <si>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</si>
  <si>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</si>
  <si>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</si>
  <si>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</si>
  <si>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</si>
  <si>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</si>
  <si>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</si>
  <si>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</si>
  <si>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</si>
  <si>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</si>
  <si>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</si>
  <si>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</si>
  <si>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</si>
  <si>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</si>
  <si>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</si>
  <si>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</si>
  <si>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</si>
  <si>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</si>
  <si>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</si>
  <si>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</si>
  <si>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</si>
  <si>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"SETUKOLD"</t>
  </si>
  <si>
    <t>"UK OLD"</t>
  </si>
  <si>
    <t>"SETCH"</t>
  </si>
  <si>
    <t>"CH"</t>
  </si>
  <si>
    <t>ITM_SETUKOLD</t>
  </si>
  <si>
    <t>CFG_UKOLD</t>
  </si>
  <si>
    <t>CFG_CH</t>
  </si>
  <si>
    <t>ITM_SETCH</t>
  </si>
  <si>
    <t>"IPGRP"</t>
  </si>
  <si>
    <t>"IPGRP1"</t>
  </si>
  <si>
    <t>"IPGRP1x"</t>
  </si>
  <si>
    <t>"LSEP."</t>
  </si>
  <si>
    <t>"SEP."</t>
  </si>
  <si>
    <t>"LSEP,"</t>
  </si>
  <si>
    <t>"SEP,"</t>
  </si>
  <si>
    <t>"LSEP'"</t>
  </si>
  <si>
    <t>"SEP'"</t>
  </si>
  <si>
    <t>"LSEP" STD_OPEN_BOX</t>
  </si>
  <si>
    <t>"SEP" STD_OPEN_BOX</t>
  </si>
  <si>
    <t>"LSEP" STD_UNDERSCORE</t>
  </si>
  <si>
    <t>"SEP" STD_UNDERSCORE</t>
  </si>
  <si>
    <t>"LNOSEP"</t>
  </si>
  <si>
    <t>"RSEP."</t>
  </si>
  <si>
    <t>"RSEP,"</t>
  </si>
  <si>
    <t>"RSEP'"</t>
  </si>
  <si>
    <t>"RSEP" STD_OPEN_BOX</t>
  </si>
  <si>
    <t>"RSEP" STD_UNDERSCORE</t>
  </si>
  <si>
    <t>"RNOSEP"</t>
  </si>
  <si>
    <t>"IPSEP"</t>
  </si>
  <si>
    <t>"FPSEP"</t>
  </si>
  <si>
    <t>"set&gt;TXT"</t>
  </si>
  <si>
    <t>"LSEP" STD_OPEN_BOX STD_OPEN_BOX</t>
  </si>
  <si>
    <t>"SEP" STD_OPEN_BOX STD_OPEN_BOX</t>
  </si>
  <si>
    <t>ITM_GAPDBLSPC_L</t>
  </si>
  <si>
    <t>"LSEP" STD_DOT</t>
  </si>
  <si>
    <t>ITM_GAPDBLSPC_R</t>
  </si>
  <si>
    <t>ITM_GAPDOT_L</t>
  </si>
  <si>
    <t>ITM_GAPDOT_R</t>
  </si>
  <si>
    <t>32768+ITM_DOT</t>
  </si>
  <si>
    <t>"RSEP" STD_OPEN_BOX STD_OPEN_BOX</t>
  </si>
  <si>
    <t>"RSEP" STD_DOT</t>
  </si>
  <si>
    <t>"SEP" STD_DOT</t>
  </si>
  <si>
    <t>"RSEP .."</t>
  </si>
  <si>
    <t>"LSEP .."</t>
  </si>
  <si>
    <t>ITM_GAPNARSPC_L</t>
  </si>
  <si>
    <t>ITM_GAPNARSPC_R</t>
  </si>
  <si>
    <t>32768+ITM_SPACE_PUNCTUATION</t>
  </si>
  <si>
    <t>"NoSEP"</t>
  </si>
  <si>
    <t>"SEP.."</t>
  </si>
  <si>
    <t>SEPNSPC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</si>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</sst>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0"/>
      <name val="Consolas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5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1" fillId="4" borderId="0" xfId="0" applyFont="1" applyFill="1"/>
    <xf numFmtId="0" fontId="0" fillId="0" borderId="0" xfId="0" applyAlignment="1">
      <alignment horizontal="left" vertical="center" indent="1"/>
    </xf>
    <xf numFmtId="49" fontId="14" fillId="8" borderId="0" xfId="0" applyNumberFormat="1" applyFont="1" applyFill="1"/>
    <xf numFmtId="49" fontId="14" fillId="8" borderId="1" xfId="0" applyNumberFormat="1" applyFont="1" applyFill="1" applyBorder="1"/>
    <xf numFmtId="0" fontId="27" fillId="24" borderId="0" xfId="0" applyFont="1" applyFill="1"/>
    <xf numFmtId="49" fontId="4" fillId="6" borderId="1" xfId="0" applyNumberFormat="1" applyFont="1" applyFill="1" applyBorder="1"/>
    <xf numFmtId="49" fontId="0" fillId="34" borderId="1" xfId="0" applyNumberFormat="1" applyFill="1" applyBorder="1"/>
    <xf numFmtId="49" fontId="4" fillId="34" borderId="1" xfId="0" applyNumberFormat="1" applyFont="1" applyFill="1" applyBorder="1"/>
    <xf numFmtId="0" fontId="27" fillId="8" borderId="0" xfId="0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E1:I80"/>
  <sheetViews>
    <sheetView topLeftCell="A37" workbookViewId="0">
      <selection activeCell="G80" sqref="G80"/>
    </sheetView>
  </sheetViews>
  <sheetFormatPr baseColWidth="10" defaultRowHeight="16"/>
  <sheetData>
    <row r="1" spans="5:9">
      <c r="E1" s="54"/>
      <c r="G1" s="298" t="s">
        <v>5552</v>
      </c>
      <c r="I1" t="str">
        <f>""""&amp;G1&amp;""""</f>
        <v>"yr.gregor"</v>
      </c>
    </row>
    <row r="2" spans="5:9">
      <c r="E2" s="53"/>
      <c r="G2" s="298" t="s">
        <v>5553</v>
      </c>
      <c r="I2" t="str">
        <f t="shared" ref="I2:I65" si="0">""""&amp;G2&amp;""""</f>
        <v>"rad.bohr"</v>
      </c>
    </row>
    <row r="3" spans="5:9">
      <c r="E3" s="53"/>
      <c r="G3" s="298" t="s">
        <v>5554</v>
      </c>
      <c r="I3" t="str">
        <f t="shared" si="0"/>
        <v>"orb.moon"</v>
      </c>
    </row>
    <row r="4" spans="5:9">
      <c r="E4" s="53"/>
      <c r="G4" s="298" t="s">
        <v>5555</v>
      </c>
      <c r="I4" t="str">
        <f t="shared" si="0"/>
        <v>"orb.earth"</v>
      </c>
    </row>
    <row r="5" spans="5:9">
      <c r="E5" s="53"/>
      <c r="G5" s="298" t="s">
        <v>5542</v>
      </c>
      <c r="I5" t="str">
        <f t="shared" si="0"/>
        <v>"lightspeed"</v>
      </c>
    </row>
    <row r="6" spans="5:9">
      <c r="E6" s="53"/>
      <c r="G6" s="298" t="s">
        <v>5556</v>
      </c>
      <c r="I6" t="str">
        <f t="shared" si="0"/>
        <v>"c.radiatn1"</v>
      </c>
    </row>
    <row r="7" spans="5:9">
      <c r="E7" s="53"/>
      <c r="G7" s="298" t="s">
        <v>5557</v>
      </c>
      <c r="I7" t="str">
        <f t="shared" si="0"/>
        <v>"c.radiatn2"</v>
      </c>
    </row>
    <row r="8" spans="5:9">
      <c r="E8" s="53"/>
      <c r="G8" s="298" t="s">
        <v>5469</v>
      </c>
      <c r="I8" t="str">
        <f t="shared" si="0"/>
        <v>"charge.elem"</v>
      </c>
    </row>
    <row r="9" spans="5:9">
      <c r="E9" s="53"/>
      <c r="G9" s="298" t="s">
        <v>5470</v>
      </c>
      <c r="I9" t="str">
        <f t="shared" si="0"/>
        <v>"e.euler"</v>
      </c>
    </row>
    <row r="10" spans="5:9">
      <c r="E10" s="53"/>
      <c r="G10" s="298" t="s">
        <v>5558</v>
      </c>
      <c r="I10" t="str">
        <f t="shared" si="0"/>
        <v>"c.faraday"</v>
      </c>
    </row>
    <row r="11" spans="5:9">
      <c r="E11" s="53"/>
      <c r="G11" s="298" t="s">
        <v>5559</v>
      </c>
      <c r="I11" t="str">
        <f t="shared" si="0"/>
        <v>"α.feigenbm"</v>
      </c>
    </row>
    <row r="12" spans="5:9">
      <c r="E12" s="53"/>
      <c r="G12" s="298" t="s">
        <v>5560</v>
      </c>
      <c r="I12" t="str">
        <f t="shared" si="0"/>
        <v>"δ.feigenbm"</v>
      </c>
    </row>
    <row r="13" spans="5:9">
      <c r="E13" s="53"/>
      <c r="G13" s="298" t="s">
        <v>5561</v>
      </c>
      <c r="I13" t="str">
        <f t="shared" si="0"/>
        <v>"c.grav.nwt"</v>
      </c>
    </row>
    <row r="14" spans="5:9">
      <c r="E14" s="53"/>
      <c r="G14" s="298" t="s">
        <v>5471</v>
      </c>
      <c r="I14" t="str">
        <f t="shared" si="0"/>
        <v>"cond.quant"</v>
      </c>
    </row>
    <row r="15" spans="5:9">
      <c r="E15" s="53"/>
      <c r="G15" s="298" t="s">
        <v>5562</v>
      </c>
      <c r="I15" t="str">
        <f t="shared" si="0"/>
        <v>"c.catalan"</v>
      </c>
    </row>
    <row r="16" spans="5:9">
      <c r="E16" s="53"/>
      <c r="G16" s="298" t="s">
        <v>5472</v>
      </c>
      <c r="I16" t="str">
        <f t="shared" si="0"/>
        <v>"gfact.elec"</v>
      </c>
    </row>
    <row r="17" spans="5:9">
      <c r="E17" s="53"/>
      <c r="G17" s="298" t="s">
        <v>5563</v>
      </c>
      <c r="I17" t="str">
        <f t="shared" si="0"/>
        <v>"c.grav.geo"</v>
      </c>
    </row>
    <row r="18" spans="5:9">
      <c r="E18" s="53"/>
      <c r="G18" s="298" t="s">
        <v>5564</v>
      </c>
      <c r="I18" t="str">
        <f t="shared" si="0"/>
        <v>"acc.earth"</v>
      </c>
    </row>
    <row r="19" spans="5:9">
      <c r="E19" s="53"/>
      <c r="G19" s="298" t="s">
        <v>5565</v>
      </c>
      <c r="I19" t="str">
        <f t="shared" si="0"/>
        <v>"c.planck"</v>
      </c>
    </row>
    <row r="20" spans="5:9">
      <c r="E20" s="53"/>
      <c r="G20" s="298" t="s">
        <v>5566</v>
      </c>
      <c r="I20" t="str">
        <f t="shared" si="0"/>
        <v>"red.planck"</v>
      </c>
    </row>
    <row r="21" spans="5:9">
      <c r="E21" s="53"/>
      <c r="G21" s="298" t="s">
        <v>5567</v>
      </c>
      <c r="I21" t="str">
        <f t="shared" si="0"/>
        <v>"c.boltzmn"</v>
      </c>
    </row>
    <row r="22" spans="5:9">
      <c r="E22" s="53"/>
      <c r="G22" s="298" t="s">
        <v>5568</v>
      </c>
      <c r="I22" t="str">
        <f t="shared" si="0"/>
        <v>"c.josephsn"</v>
      </c>
    </row>
    <row r="23" spans="5:9">
      <c r="E23" s="53"/>
      <c r="G23" s="298" t="s">
        <v>5569</v>
      </c>
      <c r="I23" t="str">
        <f t="shared" si="0"/>
        <v>"len.planck"</v>
      </c>
    </row>
    <row r="24" spans="5:9">
      <c r="E24" s="53"/>
      <c r="G24" s="298" t="s">
        <v>5570</v>
      </c>
      <c r="I24" t="str">
        <f t="shared" si="0"/>
        <v>"mass.elec"</v>
      </c>
    </row>
    <row r="25" spans="5:9">
      <c r="E25" s="53"/>
      <c r="G25" s="298" t="s">
        <v>5473</v>
      </c>
      <c r="I25" t="str">
        <f t="shared" si="0"/>
        <v>"mass.moon"</v>
      </c>
    </row>
    <row r="26" spans="5:9">
      <c r="E26" s="53"/>
      <c r="G26" s="298" t="s">
        <v>5571</v>
      </c>
      <c r="I26" t="str">
        <f t="shared" si="0"/>
        <v>"mass.neu"</v>
      </c>
    </row>
    <row r="27" spans="5:9">
      <c r="E27" s="53"/>
      <c r="G27" s="298" t="s">
        <v>5572</v>
      </c>
      <c r="I27" t="str">
        <f t="shared" si="0"/>
        <v>"r.neu.prot"</v>
      </c>
    </row>
    <row r="28" spans="5:9">
      <c r="E28" s="53"/>
      <c r="G28" s="298" t="s">
        <v>5573</v>
      </c>
      <c r="I28" t="str">
        <f t="shared" si="0"/>
        <v>"mass.prot"</v>
      </c>
    </row>
    <row r="29" spans="5:9">
      <c r="E29" s="53"/>
      <c r="G29" s="298" t="s">
        <v>5474</v>
      </c>
      <c r="I29" t="str">
        <f t="shared" si="0"/>
        <v>"mass.planck"</v>
      </c>
    </row>
    <row r="30" spans="5:9">
      <c r="E30" s="53"/>
      <c r="G30" s="298" t="s">
        <v>5574</v>
      </c>
      <c r="I30" t="str">
        <f t="shared" si="0"/>
        <v>"r.prot.elec"</v>
      </c>
    </row>
    <row r="31" spans="5:9">
      <c r="E31" s="53"/>
      <c r="G31" s="298" t="s">
        <v>5475</v>
      </c>
      <c r="I31" t="str">
        <f t="shared" si="0"/>
        <v>"mass.atom"</v>
      </c>
    </row>
    <row r="32" spans="5:9">
      <c r="E32" s="53"/>
      <c r="G32" s="298" t="s">
        <v>5476</v>
      </c>
      <c r="I32" t="str">
        <f t="shared" si="0"/>
        <v>"energy.atom"</v>
      </c>
    </row>
    <row r="33" spans="5:9">
      <c r="E33" s="53"/>
      <c r="G33" s="298" t="s">
        <v>5477</v>
      </c>
      <c r="I33" t="str">
        <f t="shared" si="0"/>
        <v>"mass.muon"</v>
      </c>
    </row>
    <row r="34" spans="5:9">
      <c r="E34" s="53"/>
      <c r="G34" s="298" t="s">
        <v>5478</v>
      </c>
      <c r="I34" t="str">
        <f t="shared" si="0"/>
        <v>"mass.sun"</v>
      </c>
    </row>
    <row r="35" spans="5:9">
      <c r="E35" s="53"/>
      <c r="G35" s="298" t="s">
        <v>5479</v>
      </c>
      <c r="I35" t="str">
        <f t="shared" si="0"/>
        <v>"mass.earth"</v>
      </c>
    </row>
    <row r="36" spans="5:9">
      <c r="E36" s="53"/>
      <c r="G36" s="298" t="s">
        <v>5480</v>
      </c>
      <c r="I36" t="str">
        <f t="shared" si="0"/>
        <v>"nr.avogadro"</v>
      </c>
    </row>
    <row r="37" spans="5:9">
      <c r="E37" s="53"/>
      <c r="G37" s="298" t="s">
        <v>5575</v>
      </c>
      <c r="I37" t="str">
        <f t="shared" si="0"/>
        <v>"not.a.nr"</v>
      </c>
    </row>
    <row r="38" spans="5:9">
      <c r="E38" s="53"/>
      <c r="G38" s="298" t="s">
        <v>5576</v>
      </c>
      <c r="I38" t="str">
        <f t="shared" si="0"/>
        <v>"press.atm"</v>
      </c>
    </row>
    <row r="39" spans="5:9">
      <c r="E39" s="53"/>
      <c r="G39" s="298" t="s">
        <v>5577</v>
      </c>
      <c r="I39" t="str">
        <f t="shared" si="0"/>
        <v>"c.mol.gas"</v>
      </c>
    </row>
    <row r="40" spans="5:9">
      <c r="E40" s="53"/>
      <c r="G40" s="298" t="s">
        <v>5578</v>
      </c>
      <c r="I40" t="str">
        <f t="shared" si="0"/>
        <v>"rad.elec"</v>
      </c>
    </row>
    <row r="41" spans="5:9">
      <c r="E41" s="53"/>
      <c r="G41" s="298" t="s">
        <v>5579</v>
      </c>
      <c r="I41" t="str">
        <f t="shared" si="0"/>
        <v>"c.klitzing"</v>
      </c>
    </row>
    <row r="42" spans="5:9">
      <c r="E42" s="53"/>
      <c r="G42" s="298" t="s">
        <v>5580</v>
      </c>
      <c r="I42" t="str">
        <f t="shared" si="0"/>
        <v>"rad.moon"</v>
      </c>
    </row>
    <row r="43" spans="5:9">
      <c r="E43" s="53"/>
      <c r="G43" s="298" t="s">
        <v>5581</v>
      </c>
      <c r="I43" t="str">
        <f t="shared" si="0"/>
        <v>"c.rydberg"</v>
      </c>
    </row>
    <row r="44" spans="5:9">
      <c r="E44" s="53"/>
      <c r="G44" s="298" t="s">
        <v>5582</v>
      </c>
      <c r="I44" t="str">
        <f t="shared" si="0"/>
        <v>"rad.sun"</v>
      </c>
    </row>
    <row r="45" spans="5:9">
      <c r="E45" s="53"/>
      <c r="G45" s="298" t="s">
        <v>5583</v>
      </c>
      <c r="I45" t="str">
        <f t="shared" si="0"/>
        <v>"rad.earth"</v>
      </c>
    </row>
    <row r="46" spans="5:9">
      <c r="E46" s="53"/>
      <c r="G46" s="298" t="s">
        <v>5584</v>
      </c>
      <c r="I46" t="str">
        <f t="shared" si="0"/>
        <v>"majax.earth"</v>
      </c>
    </row>
    <row r="47" spans="5:9">
      <c r="E47" s="53"/>
      <c r="G47" s="298" t="s">
        <v>5585</v>
      </c>
      <c r="I47" t="str">
        <f t="shared" si="0"/>
        <v>"minax.earth"</v>
      </c>
    </row>
    <row r="48" spans="5:9">
      <c r="E48" s="53"/>
      <c r="G48" s="298" t="s">
        <v>5586</v>
      </c>
      <c r="I48" t="str">
        <f t="shared" si="0"/>
        <v>"sq.eccent1"</v>
      </c>
    </row>
    <row r="49" spans="5:9">
      <c r="E49" s="53"/>
      <c r="G49" s="298" t="s">
        <v>5587</v>
      </c>
      <c r="I49" t="str">
        <f t="shared" si="0"/>
        <v>"sq.eccent2"</v>
      </c>
    </row>
    <row r="50" spans="5:9">
      <c r="E50" s="53"/>
      <c r="G50" s="298" t="s">
        <v>5588</v>
      </c>
      <c r="I50" t="str">
        <f t="shared" si="0"/>
        <v>"f.flatteng"</v>
      </c>
    </row>
    <row r="51" spans="5:9">
      <c r="E51" s="53"/>
      <c r="G51" s="298" t="s">
        <v>5589</v>
      </c>
      <c r="I51" t="str">
        <f t="shared" si="0"/>
        <v>"temp.stand"</v>
      </c>
    </row>
    <row r="52" spans="5:9">
      <c r="E52" s="53"/>
      <c r="G52" s="298" t="s">
        <v>5481</v>
      </c>
      <c r="I52" t="str">
        <f t="shared" si="0"/>
        <v>"temp.planck"</v>
      </c>
    </row>
    <row r="53" spans="5:9">
      <c r="E53" s="53"/>
      <c r="G53" s="298" t="s">
        <v>5482</v>
      </c>
      <c r="I53" t="str">
        <f t="shared" si="0"/>
        <v>"time.planck"</v>
      </c>
    </row>
    <row r="54" spans="5:9">
      <c r="E54" s="53"/>
      <c r="G54" s="298" t="s">
        <v>5543</v>
      </c>
      <c r="I54" t="str">
        <f t="shared" si="0"/>
        <v>"volume.gas"</v>
      </c>
    </row>
    <row r="55" spans="5:9">
      <c r="E55" s="53"/>
      <c r="G55" s="298" t="s">
        <v>5590</v>
      </c>
      <c r="I55" t="str">
        <f t="shared" si="0"/>
        <v>"imped.vac"</v>
      </c>
    </row>
    <row r="56" spans="5:9">
      <c r="E56" s="53"/>
      <c r="G56" s="298" t="s">
        <v>5591</v>
      </c>
      <c r="I56" t="str">
        <f t="shared" si="0"/>
        <v>"c.finestruc"</v>
      </c>
    </row>
    <row r="57" spans="5:9">
      <c r="E57" s="53"/>
      <c r="G57" s="298" t="s">
        <v>5561</v>
      </c>
      <c r="I57" t="str">
        <f t="shared" si="0"/>
        <v>"c.grav.nwt"</v>
      </c>
    </row>
    <row r="58" spans="5:9">
      <c r="E58" s="53"/>
      <c r="G58" s="298" t="s">
        <v>5592</v>
      </c>
      <c r="I58" t="str">
        <f t="shared" si="0"/>
        <v>"c.eul.masc"</v>
      </c>
    </row>
    <row r="59" spans="5:9">
      <c r="E59" s="53"/>
      <c r="G59" s="298" t="s">
        <v>5593</v>
      </c>
      <c r="I59" t="str">
        <f t="shared" si="0"/>
        <v>"r.gyro.prot"</v>
      </c>
    </row>
    <row r="60" spans="5:9">
      <c r="E60" s="53"/>
      <c r="G60" s="298" t="s">
        <v>5594</v>
      </c>
      <c r="I60" t="str">
        <f t="shared" si="0"/>
        <v>"frq.hypf.cs"</v>
      </c>
    </row>
    <row r="61" spans="5:9">
      <c r="E61" s="53"/>
      <c r="G61" s="298" t="s">
        <v>5595</v>
      </c>
      <c r="I61" t="str">
        <f t="shared" si="0"/>
        <v>"epermt.vac"</v>
      </c>
    </row>
    <row r="62" spans="5:9">
      <c r="E62" s="53"/>
      <c r="G62" s="298" t="s">
        <v>5596</v>
      </c>
      <c r="I62" t="str">
        <f t="shared" si="0"/>
        <v>"wavln.elec"</v>
      </c>
    </row>
    <row r="63" spans="5:9">
      <c r="E63" s="53"/>
      <c r="G63" s="298" t="s">
        <v>5597</v>
      </c>
      <c r="I63" t="str">
        <f t="shared" si="0"/>
        <v>"wavln.neu"</v>
      </c>
    </row>
    <row r="64" spans="5:9">
      <c r="E64" s="53"/>
      <c r="G64" s="298" t="s">
        <v>5598</v>
      </c>
      <c r="I64" t="str">
        <f t="shared" si="0"/>
        <v>"wavln.prot"</v>
      </c>
    </row>
    <row r="65" spans="5:9">
      <c r="E65" s="53"/>
      <c r="G65" s="298" t="s">
        <v>5599</v>
      </c>
      <c r="I65" t="str">
        <f t="shared" si="0"/>
        <v>"mpermb.vac"</v>
      </c>
    </row>
    <row r="66" spans="5:9">
      <c r="E66" s="53"/>
      <c r="G66" s="298" t="s">
        <v>5600</v>
      </c>
      <c r="I66" t="str">
        <f t="shared" ref="I66:I79" si="1">""""&amp;G66&amp;""""</f>
        <v>"magn.both"</v>
      </c>
    </row>
    <row r="67" spans="5:9">
      <c r="E67" s="53"/>
      <c r="G67" s="298" t="s">
        <v>5601</v>
      </c>
      <c r="I67" t="str">
        <f t="shared" si="1"/>
        <v>"mgmom.elec"</v>
      </c>
    </row>
    <row r="68" spans="5:9">
      <c r="E68" s="53"/>
      <c r="G68" s="298" t="s">
        <v>5602</v>
      </c>
      <c r="I68" t="str">
        <f t="shared" si="1"/>
        <v>"r.elec.bohr"</v>
      </c>
    </row>
    <row r="69" spans="5:9">
      <c r="E69" s="53"/>
      <c r="G69" s="298" t="s">
        <v>5603</v>
      </c>
      <c r="I69" t="str">
        <f t="shared" si="1"/>
        <v>"magmom.neu"</v>
      </c>
    </row>
    <row r="70" spans="5:9">
      <c r="E70" s="53"/>
      <c r="G70" s="298" t="s">
        <v>5604</v>
      </c>
      <c r="I70" t="str">
        <f t="shared" si="1"/>
        <v>"mgmom.prot"</v>
      </c>
    </row>
    <row r="71" spans="5:9">
      <c r="E71" s="53"/>
      <c r="G71" s="298" t="s">
        <v>5605</v>
      </c>
      <c r="I71" t="str">
        <f t="shared" si="1"/>
        <v>"magn.nucl"</v>
      </c>
    </row>
    <row r="72" spans="5:9">
      <c r="E72" s="53"/>
      <c r="G72" s="298" t="s">
        <v>5606</v>
      </c>
      <c r="I72" t="str">
        <f t="shared" si="1"/>
        <v>"mgmom.muon"</v>
      </c>
    </row>
    <row r="73" spans="5:9">
      <c r="E73" s="53"/>
      <c r="G73" s="298" t="s">
        <v>5607</v>
      </c>
      <c r="I73" t="str">
        <f t="shared" si="1"/>
        <v>"c.stephbol"</v>
      </c>
    </row>
    <row r="74" spans="5:9">
      <c r="E74" s="53"/>
      <c r="G74" s="298" t="s">
        <v>5608</v>
      </c>
      <c r="I74" t="str">
        <f t="shared" si="1"/>
        <v>"r.golden"</v>
      </c>
    </row>
    <row r="75" spans="5:9">
      <c r="E75" s="53"/>
      <c r="G75" s="298" t="s">
        <v>5609</v>
      </c>
      <c r="I75" t="str">
        <f t="shared" si="1"/>
        <v>"fluxq.magn"</v>
      </c>
    </row>
    <row r="76" spans="5:9">
      <c r="E76" s="53"/>
      <c r="G76" s="298" t="s">
        <v>5610</v>
      </c>
      <c r="I76" t="str">
        <f t="shared" si="1"/>
        <v>"vangl.earth"</v>
      </c>
    </row>
    <row r="77" spans="5:9">
      <c r="E77" s="53"/>
      <c r="G77" s="298" t="s">
        <v>5611</v>
      </c>
      <c r="I77" t="str">
        <f t="shared" si="1"/>
        <v>"inf.minus"</v>
      </c>
    </row>
    <row r="78" spans="5:9">
      <c r="E78" s="53"/>
      <c r="G78" s="298" t="s">
        <v>5612</v>
      </c>
      <c r="I78" t="str">
        <f t="shared" si="1"/>
        <v>"inf.plus"</v>
      </c>
    </row>
    <row r="79" spans="5:9">
      <c r="E79" s="53"/>
      <c r="G79" s="298" t="s">
        <v>5483</v>
      </c>
      <c r="I79" t="str">
        <f t="shared" si="1"/>
        <v>"zero"</v>
      </c>
    </row>
    <row r="80" spans="5:9">
      <c r="E8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01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3941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5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5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5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5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5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5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5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6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7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7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7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7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7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ref="A266:A329" si="8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8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8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8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8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ref="A330:A393" si="9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9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9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10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0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0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0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1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2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3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4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5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6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7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8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9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20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1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2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2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3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4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4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4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4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4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4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4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4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4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4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4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4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4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4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4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4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5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6">C1417</f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7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8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ITM_SETUKOLD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ITM_SETUKOLD                1571</v>
      </c>
    </row>
    <row r="1610" spans="1:4">
      <c r="A1610">
        <f t="shared" ref="A1610:A1673" si="29">C1609</f>
        <v>1572</v>
      </c>
      <c r="B1610" t="str">
        <f>VLOOKUP(A1610,SOURCE!B:S,15,0)</f>
        <v>ITM_SETCH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ITM_SETCH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30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0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0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0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1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1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2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2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3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3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3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3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4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4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5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5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5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5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5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5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6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6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6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6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6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6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6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6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6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6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6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6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6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6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6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6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6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6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6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6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6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6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6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6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6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6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6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6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6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6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6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6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6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6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6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6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6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7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7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7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7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7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7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7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7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7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7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7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7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7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7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7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7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7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7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7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7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7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7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7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7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7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7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7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7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7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7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7"/>
        <v>2111</v>
      </c>
      <c r="B2155" t="str">
        <f>VLOOKUP(A2155,SOURCE!B:S,15,0)</f>
        <v>ITM_GAPPER_L</v>
      </c>
      <c r="C2155">
        <f>IF(
ISNUMBER(INDEX(SOURCE!B:B,MATCH(A2155,SOURCE!B:B,0)+1)),
  VALUE(INDEX(SOURCE!B:B,MATCH(A2155,SOURCE!B:B,0)+1)),
  "")</f>
        <v>2112</v>
      </c>
      <c r="D2155" s="8" t="str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#define ITM_GAPPER_L                2111</v>
      </c>
    </row>
    <row r="2156" spans="1:4">
      <c r="A2156">
        <f t="shared" si="37"/>
        <v>2112</v>
      </c>
      <c r="B2156" t="str">
        <f>VLOOKUP(A2156,SOURCE!B:S,15,0)</f>
        <v>ITM_GAPCOM_L</v>
      </c>
      <c r="C2156">
        <f>IF(
ISNUMBER(INDEX(SOURCE!B:B,MATCH(A2156,SOURCE!B:B,0)+1)),
  VALUE(INDEX(SOURCE!B:B,MATCH(A2156,SOURCE!B:B,0)+1)),
  "")</f>
        <v>2113</v>
      </c>
      <c r="D2156" s="8" t="str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#define ITM_GAPCOM_L                2112</v>
      </c>
    </row>
    <row r="2157" spans="1:4">
      <c r="A2157">
        <f t="shared" si="37"/>
        <v>2113</v>
      </c>
      <c r="B2157" t="str">
        <f>VLOOKUP(A2157,SOURCE!B:S,15,0)</f>
        <v>ITM_GAPAPO_L</v>
      </c>
      <c r="C2157">
        <f>IF(
ISNUMBER(INDEX(SOURCE!B:B,MATCH(A2157,SOURCE!B:B,0)+1)),
  VALUE(INDEX(SOURCE!B:B,MATCH(A2157,SOURCE!B:B,0)+1)),
  "")</f>
        <v>2114</v>
      </c>
      <c r="D2157" s="8" t="str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#define ITM_GAPAPO_L                2113</v>
      </c>
    </row>
    <row r="2158" spans="1:4">
      <c r="A2158">
        <f t="shared" si="37"/>
        <v>2114</v>
      </c>
      <c r="B2158" t="str">
        <f>VLOOKUP(A2158,SOURCE!B:S,15,0)</f>
        <v>ITM_GAPSPC_L</v>
      </c>
      <c r="C2158">
        <f>IF(
ISNUMBER(INDEX(SOURCE!B:B,MATCH(A2158,SOURCE!B:B,0)+1)),
  VALUE(INDEX(SOURCE!B:B,MATCH(A2158,SOURCE!B:B,0)+1)),
  "")</f>
        <v>2115</v>
      </c>
      <c r="D2158" s="8" t="str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#define ITM_GAPSPC_L                2114</v>
      </c>
    </row>
    <row r="2159" spans="1:4">
      <c r="A2159">
        <f t="shared" si="37"/>
        <v>2115</v>
      </c>
      <c r="B2159" t="str">
        <f>VLOOKUP(A2159,SOURCE!B:S,15,0)</f>
        <v>ITM_GAPDBLSPC_L</v>
      </c>
      <c r="C2159">
        <f>IF(
ISNUMBER(INDEX(SOURCE!B:B,MATCH(A2159,SOURCE!B:B,0)+1)),
  VALUE(INDEX(SOURCE!B:B,MATCH(A2159,SOURCE!B:B,0)+1)),
  "")</f>
        <v>2116</v>
      </c>
      <c r="D2159" s="8" t="str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#define ITM_GAPDBLSPC_L             2115</v>
      </c>
    </row>
    <row r="2160" spans="1:4">
      <c r="A2160">
        <f t="shared" si="37"/>
        <v>2116</v>
      </c>
      <c r="B2160" t="str">
        <f>VLOOKUP(A2160,SOURCE!B:S,15,0)</f>
        <v>ITM_GAPDOT_L</v>
      </c>
      <c r="C2160">
        <f>IF(
ISNUMBER(INDEX(SOURCE!B:B,MATCH(A2160,SOURCE!B:B,0)+1)),
  VALUE(INDEX(SOURCE!B:B,MATCH(A2160,SOURCE!B:B,0)+1)),
  "")</f>
        <v>2117</v>
      </c>
      <c r="D2160" s="8" t="str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#define ITM_GAPDOT_L                2116</v>
      </c>
    </row>
    <row r="2161" spans="1:4">
      <c r="A2161">
        <f t="shared" si="37"/>
        <v>2117</v>
      </c>
      <c r="B2161" t="str">
        <f>VLOOKUP(A2161,SOURCE!B:S,15,0)</f>
        <v>ITM_GAPUND_L</v>
      </c>
      <c r="C2161">
        <f>IF(
ISNUMBER(INDEX(SOURCE!B:B,MATCH(A2161,SOURCE!B:B,0)+1)),
  VALUE(INDEX(SOURCE!B:B,MATCH(A2161,SOURCE!B:B,0)+1)),
  "")</f>
        <v>2118</v>
      </c>
      <c r="D2161" s="8" t="str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#define ITM_GAPUND_L                2117</v>
      </c>
    </row>
    <row r="2162" spans="1:4">
      <c r="A2162">
        <f t="shared" si="37"/>
        <v>2118</v>
      </c>
      <c r="B2162" t="str">
        <f>VLOOKUP(A2162,SOURCE!B:S,15,0)</f>
        <v>ITM_GAPNIL_L</v>
      </c>
      <c r="C2162">
        <f>IF(
ISNUMBER(INDEX(SOURCE!B:B,MATCH(A2162,SOURCE!B:B,0)+1)),
  VALUE(INDEX(SOURCE!B:B,MATCH(A2162,SOURCE!B:B,0)+1)),
  "")</f>
        <v>2119</v>
      </c>
      <c r="D2162" s="8" t="str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#define ITM_GAPNIL_L                2118</v>
      </c>
    </row>
    <row r="2163" spans="1:4">
      <c r="A2163">
        <f t="shared" si="37"/>
        <v>2119</v>
      </c>
      <c r="B2163" t="str">
        <f>VLOOKUP(A2163,SOURCE!B:S,15,0)</f>
        <v>ITM_GAPNARSPC_L</v>
      </c>
      <c r="C2163">
        <f>IF(
ISNUMBER(INDEX(SOURCE!B:B,MATCH(A2163,SOURCE!B:B,0)+1)),
  VALUE(INDEX(SOURCE!B:B,MATCH(A2163,SOURCE!B:B,0)+1)),
  "")</f>
        <v>2120</v>
      </c>
      <c r="D2163" s="8" t="str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#define ITM_GAPNARSPC_L             2119</v>
      </c>
    </row>
    <row r="2164" spans="1:4">
      <c r="A2164">
        <f t="shared" si="37"/>
        <v>2120</v>
      </c>
      <c r="B2164" t="str">
        <f>VLOOKUP(A2164,SOURCE!B:S,15,0)</f>
        <v>ITM_GAPPER_R</v>
      </c>
      <c r="C2164">
        <f>IF(
ISNUMBER(INDEX(SOURCE!B:B,MATCH(A2164,SOURCE!B:B,0)+1)),
  VALUE(INDEX(SOURCE!B:B,MATCH(A2164,SOURCE!B:B,0)+1)),
  "")</f>
        <v>2121</v>
      </c>
      <c r="D2164" s="8" t="str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#define ITM_GAPPER_R                2120</v>
      </c>
    </row>
    <row r="2165" spans="1:4">
      <c r="A2165">
        <f t="shared" si="37"/>
        <v>2121</v>
      </c>
      <c r="B2165" t="str">
        <f>VLOOKUP(A2165,SOURCE!B:S,15,0)</f>
        <v>ITM_GAPCOM_R</v>
      </c>
      <c r="C2165">
        <f>IF(
ISNUMBER(INDEX(SOURCE!B:B,MATCH(A2165,SOURCE!B:B,0)+1)),
  VALUE(INDEX(SOURCE!B:B,MATCH(A2165,SOURCE!B:B,0)+1)),
  "")</f>
        <v>2122</v>
      </c>
      <c r="D2165" s="8" t="str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#define ITM_GAPCOM_R                2121</v>
      </c>
    </row>
    <row r="2166" spans="1:4">
      <c r="A2166">
        <f t="shared" si="37"/>
        <v>2122</v>
      </c>
      <c r="B2166" t="str">
        <f>VLOOKUP(A2166,SOURCE!B:S,15,0)</f>
        <v>ITM_GAPAPO_R</v>
      </c>
      <c r="C2166">
        <f>IF(
ISNUMBER(INDEX(SOURCE!B:B,MATCH(A2166,SOURCE!B:B,0)+1)),
  VALUE(INDEX(SOURCE!B:B,MATCH(A2166,SOURCE!B:B,0)+1)),
  "")</f>
        <v>2123</v>
      </c>
      <c r="D2166" s="8" t="str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#define ITM_GAPAPO_R                2122</v>
      </c>
    </row>
    <row r="2167" spans="1:4">
      <c r="A2167">
        <f t="shared" si="37"/>
        <v>2123</v>
      </c>
      <c r="B2167" t="str">
        <f>VLOOKUP(A2167,SOURCE!B:S,15,0)</f>
        <v>ITM_GAPSPC_R</v>
      </c>
      <c r="C2167">
        <f>IF(
ISNUMBER(INDEX(SOURCE!B:B,MATCH(A2167,SOURCE!B:B,0)+1)),
  VALUE(INDEX(SOURCE!B:B,MATCH(A2167,SOURCE!B:B,0)+1)),
  "")</f>
        <v>2124</v>
      </c>
      <c r="D2167" s="8" t="str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#define ITM_GAPSPC_R                2123</v>
      </c>
    </row>
    <row r="2168" spans="1:4">
      <c r="A2168">
        <f t="shared" si="37"/>
        <v>2124</v>
      </c>
      <c r="B2168" t="str">
        <f>VLOOKUP(A2168,SOURCE!B:S,15,0)</f>
        <v>ITM_GAPDBLSPC_R</v>
      </c>
      <c r="C2168">
        <f>IF(
ISNUMBER(INDEX(SOURCE!B:B,MATCH(A2168,SOURCE!B:B,0)+1)),
  VALUE(INDEX(SOURCE!B:B,MATCH(A2168,SOURCE!B:B,0)+1)),
  "")</f>
        <v>2125</v>
      </c>
      <c r="D2168" s="8" t="str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#define ITM_GAPDBLSPC_R             2124</v>
      </c>
    </row>
    <row r="2169" spans="1:4">
      <c r="A2169">
        <f t="shared" si="37"/>
        <v>2125</v>
      </c>
      <c r="B2169" t="str">
        <f>VLOOKUP(A2169,SOURCE!B:S,15,0)</f>
        <v>ITM_GAPDOT_R</v>
      </c>
      <c r="C2169">
        <f>IF(
ISNUMBER(INDEX(SOURCE!B:B,MATCH(A2169,SOURCE!B:B,0)+1)),
  VALUE(INDEX(SOURCE!B:B,MATCH(A2169,SOURCE!B:B,0)+1)),
  "")</f>
        <v>2126</v>
      </c>
      <c r="D2169" s="8" t="str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#define ITM_GAPDOT_R                2125</v>
      </c>
    </row>
    <row r="2170" spans="1:4">
      <c r="A2170">
        <f t="shared" si="37"/>
        <v>2126</v>
      </c>
      <c r="B2170" t="str">
        <f>VLOOKUP(A2170,SOURCE!B:S,15,0)</f>
        <v>ITM_GAPUND_R</v>
      </c>
      <c r="C2170">
        <f>IF(
ISNUMBER(INDEX(SOURCE!B:B,MATCH(A2170,SOURCE!B:B,0)+1)),
  VALUE(INDEX(SOURCE!B:B,MATCH(A2170,SOURCE!B:B,0)+1)),
  "")</f>
        <v>2127</v>
      </c>
      <c r="D2170" s="8" t="str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#define ITM_GAPUND_R                2126</v>
      </c>
    </row>
    <row r="2171" spans="1:4">
      <c r="A2171">
        <f t="shared" si="37"/>
        <v>2127</v>
      </c>
      <c r="B2171" t="str">
        <f>VLOOKUP(A2171,SOURCE!B:S,15,0)</f>
        <v>ITM_GAPNIL_R</v>
      </c>
      <c r="C2171">
        <f>IF(
ISNUMBER(INDEX(SOURCE!B:B,MATCH(A2171,SOURCE!B:B,0)+1)),
  VALUE(INDEX(SOURCE!B:B,MATCH(A2171,SOURCE!B:B,0)+1)),
  "")</f>
        <v>2128</v>
      </c>
      <c r="D2171" s="8" t="str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#define ITM_GAPNIL_R                2127</v>
      </c>
    </row>
    <row r="2172" spans="1:4">
      <c r="A2172">
        <f t="shared" si="37"/>
        <v>2128</v>
      </c>
      <c r="B2172" t="str">
        <f>VLOOKUP(A2172,SOURCE!B:S,15,0)</f>
        <v>ITM_GAPNARSPC_R</v>
      </c>
      <c r="C2172">
        <f>IF(
ISNUMBER(INDEX(SOURCE!B:B,MATCH(A2172,SOURCE!B:B,0)+1)),
  VALUE(INDEX(SOURCE!B:B,MATCH(A2172,SOURCE!B:B,0)+1)),
  "")</f>
        <v>2129</v>
      </c>
      <c r="D2172" s="8" t="str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#define ITM_GAPNARSPC_R             2128</v>
      </c>
    </row>
    <row r="2173" spans="1:4">
      <c r="A2173">
        <f t="shared" si="37"/>
        <v>2129</v>
      </c>
      <c r="B2173" t="str">
        <f>VLOOKUP(A2173,SOURCE!B:S,15,0)</f>
        <v>ITM_JUL_GREG_1582</v>
      </c>
      <c r="C2173">
        <f>IF(
ISNUMBER(INDEX(SOURCE!B:B,MATCH(A2173,SOURCE!B:B,0)+1)),
  VALUE(INDEX(SOURCE!B:B,MATCH(A2173,SOURCE!B:B,0)+1)),
  "")</f>
        <v>2130</v>
      </c>
      <c r="D2173" s="8" t="str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#define ITM_JUL_GREG_1582           2129</v>
      </c>
    </row>
    <row r="2174" spans="1:4">
      <c r="A2174">
        <f t="shared" si="37"/>
        <v>2130</v>
      </c>
      <c r="B2174" t="str">
        <f>VLOOKUP(A2174,SOURCE!B:S,15,0)</f>
        <v>ITM_JUL_GREG_1752</v>
      </c>
      <c r="C2174">
        <f>IF(
ISNUMBER(INDEX(SOURCE!B:B,MATCH(A2174,SOURCE!B:B,0)+1)),
  VALUE(INDEX(SOURCE!B:B,MATCH(A2174,SOURCE!B:B,0)+1)),
  "")</f>
        <v>2131</v>
      </c>
      <c r="D2174" s="8" t="str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#define ITM_JUL_GREG_1752           2130</v>
      </c>
    </row>
    <row r="2175" spans="1:4">
      <c r="A2175">
        <f t="shared" si="37"/>
        <v>2131</v>
      </c>
      <c r="B2175" t="str">
        <f>VLOOKUP(A2175,SOURCE!B:S,15,0)</f>
        <v>ITM_JUL_GREG_1873</v>
      </c>
      <c r="C2175">
        <f>IF(
ISNUMBER(INDEX(SOURCE!B:B,MATCH(A2175,SOURCE!B:B,0)+1)),
  VALUE(INDEX(SOURCE!B:B,MATCH(A2175,SOURCE!B:B,0)+1)),
  "")</f>
        <v>2132</v>
      </c>
      <c r="D2175" s="8" t="str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#define ITM_JUL_GREG_1873           2131</v>
      </c>
    </row>
    <row r="2176" spans="1:4">
      <c r="A2176">
        <f t="shared" si="37"/>
        <v>2132</v>
      </c>
      <c r="B2176" t="str">
        <f>VLOOKUP(A2176,SOURCE!B:S,15,0)</f>
        <v>ITM_JUL_GREG_1949</v>
      </c>
      <c r="C2176">
        <f>IF(
ISNUMBER(INDEX(SOURCE!B:B,MATCH(A2176,SOURCE!B:B,0)+1)),
  VALUE(INDEX(SOURCE!B:B,MATCH(A2176,SOURCE!B:B,0)+1)),
  "")</f>
        <v>2133</v>
      </c>
      <c r="D2176" s="8" t="str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#define ITM_JUL_GREG_1949           2132</v>
      </c>
    </row>
    <row r="2177" spans="1:4">
      <c r="A2177">
        <f t="shared" si="37"/>
        <v>2133</v>
      </c>
      <c r="B2177" t="str">
        <f>VLOOKUP(A2177,SOURCE!B:S,15,0)</f>
        <v>MNU_GAP_L</v>
      </c>
      <c r="C2177">
        <f>IF(
ISNUMBER(INDEX(SOURCE!B:B,MATCH(A2177,SOURCE!B:B,0)+1)),
  VALUE(INDEX(SOURCE!B:B,MATCH(A2177,SOURCE!B:B,0)+1)),
  "")</f>
        <v>2134</v>
      </c>
      <c r="D2177" s="8" t="str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#define MNU_GAP_L                   2133</v>
      </c>
    </row>
    <row r="2178" spans="1:4">
      <c r="A2178">
        <f t="shared" si="37"/>
        <v>2134</v>
      </c>
      <c r="B2178" t="str">
        <f>VLOOKUP(A2178,SOURCE!B:S,15,0)</f>
        <v>MNU_GAP_R</v>
      </c>
      <c r="C2178">
        <f>IF(
ISNUMBER(INDEX(SOURCE!B:B,MATCH(A2178,SOURCE!B:B,0)+1)),
  VALUE(INDEX(SOURCE!B:B,MATCH(A2178,SOURCE!B:B,0)+1)),
  "")</f>
        <v>2135</v>
      </c>
      <c r="D2178" s="8" t="str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#define MNU_GAP_R                   2134</v>
      </c>
    </row>
    <row r="2179" spans="1:4">
      <c r="A2179">
        <f t="shared" si="37"/>
        <v>2135</v>
      </c>
      <c r="B2179" t="str">
        <f>VLOOKUP(A2179,SOURCE!B:S,15,0)</f>
        <v>ITM_SET_TO_TEXT</v>
      </c>
      <c r="C2179">
        <f>IF(
ISNUMBER(INDEX(SOURCE!B:B,MATCH(A2179,SOURCE!B:B,0)+1)),
  VALUE(INDEX(SOURCE!B:B,MATCH(A2179,SOURCE!B:B,0)+1)),
  "")</f>
        <v>2136</v>
      </c>
      <c r="D2179" s="8" t="str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#define ITM_SET_TO_TEXT             2135</v>
      </c>
    </row>
    <row r="2180" spans="1:4">
      <c r="A2180">
        <f t="shared" si="37"/>
        <v>2136</v>
      </c>
      <c r="B2180" t="str">
        <f>VLOOKUP(A2180,SOURCE!B:S,15,0)</f>
        <v>ITM_GRP_L</v>
      </c>
      <c r="C2180">
        <f>IF(
ISNUMBER(INDEX(SOURCE!B:B,MATCH(A2180,SOURCE!B:B,0)+1)),
  VALUE(INDEX(SOURCE!B:B,MATCH(A2180,SOURCE!B:B,0)+1)),
  "")</f>
        <v>2137</v>
      </c>
      <c r="D2180" s="8" t="str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#define ITM_GRP_L                   2136</v>
      </c>
    </row>
    <row r="2181" spans="1:4">
      <c r="A2181">
        <f t="shared" si="37"/>
        <v>2137</v>
      </c>
      <c r="B2181" t="str">
        <f>VLOOKUP(A2181,SOURCE!B:S,15,0)</f>
        <v>ITM_GRP1_L_OF</v>
      </c>
      <c r="C2181">
        <f>IF(
ISNUMBER(INDEX(SOURCE!B:B,MATCH(A2181,SOURCE!B:B,0)+1)),
  VALUE(INDEX(SOURCE!B:B,MATCH(A2181,SOURCE!B:B,0)+1)),
  "")</f>
        <v>2138</v>
      </c>
      <c r="D2181" s="8" t="str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#define ITM_GRP1_L_OF               2137</v>
      </c>
    </row>
    <row r="2182" spans="1:4">
      <c r="A2182">
        <f t="shared" si="37"/>
        <v>2138</v>
      </c>
      <c r="B2182" t="str">
        <f>VLOOKUP(A2182,SOURCE!B:S,15,0)</f>
        <v>ITM_GRP1_L</v>
      </c>
      <c r="C2182">
        <f>IF(
ISNUMBER(INDEX(SOURCE!B:B,MATCH(A2182,SOURCE!B:B,0)+1)),
  VALUE(INDEX(SOURCE!B:B,MATCH(A2182,SOURCE!B:B,0)+1)),
  "")</f>
        <v>2139</v>
      </c>
      <c r="D2182" s="8" t="str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#define ITM_GRP1_L                  2138</v>
      </c>
    </row>
    <row r="2183" spans="1:4">
      <c r="A2183">
        <f t="shared" si="37"/>
        <v>2139</v>
      </c>
      <c r="B2183" t="str">
        <f>VLOOKUP(A2183,SOURCE!B:S,15,0)</f>
        <v>ITM_GRP_R</v>
      </c>
      <c r="C2183">
        <f>IF(
ISNUMBER(INDEX(SOURCE!B:B,MATCH(A2183,SOURCE!B:B,0)+1)),
  VALUE(INDEX(SOURCE!B:B,MATCH(A2183,SOURCE!B:B,0)+1)),
  "")</f>
        <v>2140</v>
      </c>
      <c r="D2183" s="8" t="str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#define ITM_GRP_R                   2139</v>
      </c>
    </row>
    <row r="2184" spans="1:4">
      <c r="A2184">
        <f t="shared" si="37"/>
        <v>2140</v>
      </c>
      <c r="B2184" t="str">
        <f>VLOOKUP(A2184,SOURCE!B:S,15,0)</f>
        <v>ITM_GAP_L</v>
      </c>
      <c r="C2184">
        <f>IF(
ISNUMBER(INDEX(SOURCE!B:B,MATCH(A2184,SOURCE!B:B,0)+1)),
  VALUE(INDEX(SOURCE!B:B,MATCH(A2184,SOURCE!B:B,0)+1)),
  "")</f>
        <v>2141</v>
      </c>
      <c r="D2184" s="8" t="str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#define ITM_GAP_L                   2140</v>
      </c>
    </row>
    <row r="2185" spans="1:4">
      <c r="A2185">
        <f t="shared" si="37"/>
        <v>2141</v>
      </c>
      <c r="B2185" t="str">
        <f>VLOOKUP(A2185,SOURCE!B:S,15,0)</f>
        <v>ITM_GAP_R</v>
      </c>
      <c r="C2185" t="str">
        <f>IF(
ISNUMBER(INDEX(SOURCE!B:B,MATCH(A2185,SOURCE!B:B,0)+1)),
  VALUE(INDEX(SOURCE!B:B,MATCH(A2185,SOURCE!B:B,0)+1)),
  "")</f>
        <v/>
      </c>
      <c r="D2185" s="8" t="str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#define ITM_GAP_R                   2141</v>
      </c>
    </row>
    <row r="2186" spans="1:4">
      <c r="A2186" t="str">
        <f t="shared" ref="A2186:A2201" si="38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</sheetData>
  <conditionalFormatting sqref="A2203:A1048576">
    <cfRule type="cellIs" dxfId="1" priority="2" operator="notEqual">
      <formula>A2202+1</formula>
    </cfRule>
  </conditionalFormatting>
  <conditionalFormatting sqref="A1:A2202">
    <cfRule type="cellIs" dxfId="0" priority="4055" operator="notEqual">
      <formula>#REF!+1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1359</v>
      </c>
    </row>
    <row r="3" spans="1:2" ht="17">
      <c r="A3" s="12">
        <v>-11</v>
      </c>
      <c r="B3" s="14" t="s">
        <v>1360</v>
      </c>
    </row>
    <row r="4" spans="1:2" ht="17">
      <c r="A4" s="12">
        <v>-12</v>
      </c>
      <c r="B4" s="14" t="s">
        <v>1362</v>
      </c>
    </row>
    <row r="5" spans="1:2" ht="17">
      <c r="A5" s="12">
        <v>-13</v>
      </c>
      <c r="B5" s="14" t="s">
        <v>1361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3676</v>
      </c>
    </row>
    <row r="2" spans="1:16">
      <c r="P2" t="s">
        <v>3757</v>
      </c>
    </row>
    <row r="3" spans="1:16">
      <c r="P3" t="s">
        <v>2155</v>
      </c>
    </row>
    <row r="4" spans="1:16">
      <c r="P4" t="s">
        <v>3758</v>
      </c>
    </row>
    <row r="5" spans="1:16">
      <c r="P5" t="s">
        <v>3761</v>
      </c>
    </row>
    <row r="6" spans="1:16">
      <c r="A6" s="6">
        <v>1931</v>
      </c>
      <c r="B6" s="11" t="s">
        <v>958</v>
      </c>
      <c r="C6" s="11" t="s">
        <v>958</v>
      </c>
      <c r="P6" t="s">
        <v>3762</v>
      </c>
    </row>
    <row r="7" spans="1:16">
      <c r="A7" s="6">
        <v>1932</v>
      </c>
      <c r="B7" s="11" t="s">
        <v>959</v>
      </c>
      <c r="C7" s="11" t="s">
        <v>959</v>
      </c>
      <c r="P7" t="s">
        <v>3763</v>
      </c>
    </row>
    <row r="8" spans="1:16">
      <c r="P8" t="s">
        <v>3764</v>
      </c>
    </row>
    <row r="9" spans="1:16">
      <c r="P9" t="s">
        <v>3765</v>
      </c>
    </row>
    <row r="10" spans="1:16">
      <c r="P10" t="s">
        <v>3766</v>
      </c>
    </row>
    <row r="11" spans="1:16">
      <c r="P11" t="s">
        <v>3767</v>
      </c>
    </row>
    <row r="12" spans="1:16">
      <c r="P12" t="s">
        <v>3768</v>
      </c>
    </row>
    <row r="13" spans="1:16">
      <c r="P13" t="s">
        <v>3769</v>
      </c>
    </row>
    <row r="14" spans="1:16">
      <c r="A14">
        <v>0</v>
      </c>
      <c r="B14" t="s">
        <v>1363</v>
      </c>
      <c r="C14" t="s">
        <v>1363</v>
      </c>
      <c r="D14" t="s">
        <v>2613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3770</v>
      </c>
    </row>
    <row r="15" spans="1:16">
      <c r="A15">
        <f>A14+4</f>
        <v>4</v>
      </c>
      <c r="B15" t="s">
        <v>1363</v>
      </c>
      <c r="C15" t="s">
        <v>1363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3771</v>
      </c>
    </row>
    <row r="16" spans="1:16">
      <c r="A16">
        <f t="shared" ref="A16:A29" si="1">A15+4</f>
        <v>8</v>
      </c>
      <c r="B16" t="s">
        <v>1363</v>
      </c>
      <c r="C16" t="s">
        <v>1363</v>
      </c>
      <c r="E16" t="str">
        <f t="shared" si="0"/>
        <v>ITM_NULL,ITM_NULL,ITM_FB01+11,ITM_FB01+10,ITM_FB01+9,ITM_FB01+8,</v>
      </c>
      <c r="P16" t="s">
        <v>3772</v>
      </c>
    </row>
    <row r="17" spans="1:16">
      <c r="A17">
        <f t="shared" si="1"/>
        <v>12</v>
      </c>
      <c r="B17" t="s">
        <v>1363</v>
      </c>
      <c r="C17" t="s">
        <v>1363</v>
      </c>
      <c r="E17" t="str">
        <f t="shared" si="0"/>
        <v>ITM_NULL,ITM_NULL,ITM_FB01+15,ITM_FB01+14,ITM_FB01+13,ITM_FB01+12,</v>
      </c>
      <c r="P17" t="s">
        <v>3773</v>
      </c>
    </row>
    <row r="18" spans="1:16">
      <c r="A18">
        <f t="shared" si="1"/>
        <v>16</v>
      </c>
      <c r="B18" t="s">
        <v>1363</v>
      </c>
      <c r="C18" t="s">
        <v>1363</v>
      </c>
      <c r="E18" t="str">
        <f t="shared" si="0"/>
        <v>ITM_NULL,ITM_NULL,ITM_FB01+19,ITM_FB01+18,ITM_FB01+17,ITM_FB01+16,</v>
      </c>
      <c r="P18" t="s">
        <v>3774</v>
      </c>
    </row>
    <row r="19" spans="1:16">
      <c r="A19">
        <f t="shared" si="1"/>
        <v>20</v>
      </c>
      <c r="B19" t="s">
        <v>1363</v>
      </c>
      <c r="C19" t="s">
        <v>1363</v>
      </c>
      <c r="E19" t="str">
        <f t="shared" si="0"/>
        <v>ITM_NULL,ITM_NULL,ITM_FB01+23,ITM_FB01+22,ITM_FB01+21,ITM_FB01+20,</v>
      </c>
      <c r="P19" t="s">
        <v>3775</v>
      </c>
    </row>
    <row r="20" spans="1:16">
      <c r="A20">
        <f t="shared" si="1"/>
        <v>24</v>
      </c>
      <c r="B20" t="s">
        <v>1363</v>
      </c>
      <c r="C20" t="s">
        <v>1363</v>
      </c>
      <c r="E20" t="str">
        <f t="shared" si="0"/>
        <v>ITM_NULL,ITM_NULL,ITM_FB01+27,ITM_FB01+26,ITM_FB01+25,ITM_FB01+24,</v>
      </c>
      <c r="P20" t="s">
        <v>3776</v>
      </c>
    </row>
    <row r="21" spans="1:16">
      <c r="A21">
        <f t="shared" si="1"/>
        <v>28</v>
      </c>
      <c r="B21" t="s">
        <v>1363</v>
      </c>
      <c r="C21" t="s">
        <v>1363</v>
      </c>
      <c r="E21" t="str">
        <f t="shared" si="0"/>
        <v>ITM_NULL,ITM_NULL,ITM_FB01+31,ITM_FB01+30,ITM_FB01+29,ITM_FB01+28,</v>
      </c>
      <c r="P21" t="s">
        <v>3777</v>
      </c>
    </row>
    <row r="22" spans="1:16">
      <c r="A22">
        <f t="shared" si="1"/>
        <v>32</v>
      </c>
      <c r="B22" t="s">
        <v>1363</v>
      </c>
      <c r="C22" t="s">
        <v>1363</v>
      </c>
      <c r="E22" t="str">
        <f t="shared" si="0"/>
        <v>ITM_NULL,ITM_NULL,ITM_FB01+35,ITM_FB01+34,ITM_FB01+33,ITM_FB01+32,</v>
      </c>
      <c r="P22" t="s">
        <v>3778</v>
      </c>
    </row>
    <row r="23" spans="1:16">
      <c r="A23">
        <f t="shared" si="1"/>
        <v>36</v>
      </c>
      <c r="B23" t="s">
        <v>1363</v>
      </c>
      <c r="C23" t="s">
        <v>1363</v>
      </c>
      <c r="E23" t="str">
        <f t="shared" si="0"/>
        <v>ITM_NULL,ITM_NULL,ITM_FB01+39,ITM_FB01+38,ITM_FB01+37,ITM_FB01+36,</v>
      </c>
      <c r="P23" t="s">
        <v>3779</v>
      </c>
    </row>
    <row r="24" spans="1:16">
      <c r="A24">
        <f t="shared" si="1"/>
        <v>40</v>
      </c>
      <c r="B24" t="s">
        <v>1363</v>
      </c>
      <c r="C24" t="s">
        <v>1363</v>
      </c>
      <c r="E24" t="str">
        <f t="shared" si="0"/>
        <v>ITM_NULL,ITM_NULL,ITM_FB01+43,ITM_FB01+42,ITM_FB01+41,ITM_FB01+40,</v>
      </c>
      <c r="P24" t="s">
        <v>3780</v>
      </c>
    </row>
    <row r="25" spans="1:16">
      <c r="A25">
        <f t="shared" si="1"/>
        <v>44</v>
      </c>
      <c r="B25" t="s">
        <v>1363</v>
      </c>
      <c r="C25" t="s">
        <v>1363</v>
      </c>
      <c r="E25" t="str">
        <f t="shared" si="0"/>
        <v>ITM_NULL,ITM_NULL,ITM_FB01+47,ITM_FB01+46,ITM_FB01+45,ITM_FB01+44,</v>
      </c>
      <c r="P25" t="s">
        <v>3781</v>
      </c>
    </row>
    <row r="26" spans="1:16">
      <c r="A26">
        <f t="shared" si="1"/>
        <v>48</v>
      </c>
      <c r="B26" t="s">
        <v>1363</v>
      </c>
      <c r="C26" t="s">
        <v>1363</v>
      </c>
      <c r="E26" t="str">
        <f t="shared" si="0"/>
        <v>ITM_NULL,ITM_NULL,ITM_FB01+51,ITM_FB01+50,ITM_FB01+49,ITM_FB01+48,</v>
      </c>
      <c r="P26" t="s">
        <v>3782</v>
      </c>
    </row>
    <row r="27" spans="1:16">
      <c r="A27">
        <f t="shared" si="1"/>
        <v>52</v>
      </c>
      <c r="B27" t="s">
        <v>1363</v>
      </c>
      <c r="C27" t="s">
        <v>1363</v>
      </c>
      <c r="E27" t="str">
        <f t="shared" si="0"/>
        <v>ITM_NULL,ITM_NULL,ITM_FB01+55,ITM_FB01+54,ITM_FB01+53,ITM_FB01+52,</v>
      </c>
      <c r="P27" t="s">
        <v>3783</v>
      </c>
    </row>
    <row r="28" spans="1:16">
      <c r="A28">
        <f t="shared" si="1"/>
        <v>56</v>
      </c>
      <c r="B28" t="s">
        <v>1363</v>
      </c>
      <c r="C28" t="s">
        <v>1363</v>
      </c>
      <c r="E28" t="str">
        <f t="shared" si="0"/>
        <v>ITM_NULL,ITM_NULL,ITM_FB01+59,ITM_FB01+58,ITM_FB01+57,ITM_FB01+56,</v>
      </c>
      <c r="P28" t="s">
        <v>3784</v>
      </c>
    </row>
    <row r="29" spans="1:16">
      <c r="A29">
        <f t="shared" si="1"/>
        <v>60</v>
      </c>
      <c r="B29" t="s">
        <v>1363</v>
      </c>
      <c r="C29" t="s">
        <v>1363</v>
      </c>
      <c r="E29" t="str">
        <f t="shared" si="0"/>
        <v>ITM_NULL,ITM_NULL,ITM_FB01+63,ITM_FB01+62,ITM_FB01+61,ITM_FB01+60,</v>
      </c>
      <c r="P29" t="s">
        <v>3785</v>
      </c>
    </row>
    <row r="30" spans="1:16">
      <c r="P30" t="s">
        <v>3786</v>
      </c>
    </row>
    <row r="31" spans="1:16">
      <c r="P31" t="s">
        <v>3787</v>
      </c>
    </row>
    <row r="32" spans="1:16">
      <c r="P32" t="s">
        <v>3788</v>
      </c>
    </row>
    <row r="33" spans="16:16">
      <c r="P33" t="s">
        <v>3789</v>
      </c>
    </row>
    <row r="34" spans="16:16">
      <c r="P34" t="s">
        <v>3790</v>
      </c>
    </row>
    <row r="35" spans="16:16">
      <c r="P35" t="s">
        <v>3791</v>
      </c>
    </row>
    <row r="36" spans="16:16">
      <c r="P36" t="s">
        <v>3792</v>
      </c>
    </row>
    <row r="37" spans="16:16">
      <c r="P37" t="s">
        <v>3793</v>
      </c>
    </row>
    <row r="38" spans="16:16">
      <c r="P38" t="s">
        <v>3841</v>
      </c>
    </row>
    <row r="39" spans="16:16">
      <c r="P39" t="s">
        <v>3842</v>
      </c>
    </row>
    <row r="40" spans="16:16">
      <c r="P40" t="s">
        <v>3794</v>
      </c>
    </row>
    <row r="41" spans="16:16">
      <c r="P41" t="s">
        <v>3795</v>
      </c>
    </row>
    <row r="42" spans="16:16">
      <c r="P42" t="s">
        <v>3796</v>
      </c>
    </row>
    <row r="43" spans="16:16">
      <c r="P43" t="s">
        <v>3797</v>
      </c>
    </row>
    <row r="44" spans="16:16">
      <c r="P44" t="s">
        <v>3798</v>
      </c>
    </row>
    <row r="45" spans="16:16">
      <c r="P45" t="s">
        <v>3799</v>
      </c>
    </row>
    <row r="46" spans="16:16">
      <c r="P46" t="s">
        <v>3800</v>
      </c>
    </row>
    <row r="47" spans="16:16">
      <c r="P47" t="s">
        <v>3801</v>
      </c>
    </row>
    <row r="48" spans="16:16">
      <c r="P48" t="s">
        <v>3802</v>
      </c>
    </row>
    <row r="49" spans="16:16">
      <c r="P49" t="s">
        <v>3803</v>
      </c>
    </row>
    <row r="50" spans="16:16">
      <c r="P50" t="s">
        <v>3804</v>
      </c>
    </row>
    <row r="51" spans="16:16">
      <c r="P51" t="s">
        <v>3805</v>
      </c>
    </row>
    <row r="52" spans="16:16">
      <c r="P52" t="s">
        <v>3806</v>
      </c>
    </row>
    <row r="53" spans="16:16">
      <c r="P53" t="s">
        <v>3807</v>
      </c>
    </row>
    <row r="54" spans="16:16">
      <c r="P54" t="s">
        <v>3808</v>
      </c>
    </row>
    <row r="55" spans="16:16">
      <c r="P55" t="s">
        <v>3809</v>
      </c>
    </row>
    <row r="56" spans="16:16">
      <c r="P56" t="s">
        <v>3810</v>
      </c>
    </row>
    <row r="57" spans="16:16">
      <c r="P57" t="s">
        <v>3811</v>
      </c>
    </row>
    <row r="58" spans="16:16">
      <c r="P58" t="s">
        <v>3812</v>
      </c>
    </row>
    <row r="59" spans="16:16">
      <c r="P59" t="s">
        <v>3813</v>
      </c>
    </row>
    <row r="60" spans="16:16">
      <c r="P60" t="s">
        <v>3814</v>
      </c>
    </row>
    <row r="61" spans="16:16">
      <c r="P61" t="s">
        <v>3843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AD53-9BE5-3A41-A0A4-2E694E21FD54}">
  <dimension ref="B1:D31"/>
  <sheetViews>
    <sheetView workbookViewId="0">
      <selection activeCell="B1" sqref="B1:D31"/>
    </sheetView>
  </sheetViews>
  <sheetFormatPr baseColWidth="10" defaultRowHeight="16"/>
  <cols>
    <col min="2" max="2" width="37.6640625" bestFit="1" customWidth="1"/>
    <col min="4" max="4" width="72.33203125" bestFit="1" customWidth="1"/>
  </cols>
  <sheetData>
    <row r="1" spans="2:4">
      <c r="B1" t="s">
        <v>5700</v>
      </c>
      <c r="D1" t="s">
        <v>5747</v>
      </c>
    </row>
    <row r="2" spans="2:4">
      <c r="B2" t="s">
        <v>5701</v>
      </c>
      <c r="D2" t="s">
        <v>5749</v>
      </c>
    </row>
    <row r="3" spans="2:4">
      <c r="B3" t="s">
        <v>5702</v>
      </c>
      <c r="D3" t="s">
        <v>5751</v>
      </c>
    </row>
    <row r="4" spans="2:4">
      <c r="B4" t="s">
        <v>5703</v>
      </c>
      <c r="D4" t="s">
        <v>5753</v>
      </c>
    </row>
    <row r="5" spans="2:4">
      <c r="B5" t="s">
        <v>5769</v>
      </c>
      <c r="D5" t="s">
        <v>5767</v>
      </c>
    </row>
    <row r="6" spans="2:4">
      <c r="B6" t="s">
        <v>5772</v>
      </c>
      <c r="D6" t="s">
        <v>5770</v>
      </c>
    </row>
    <row r="7" spans="2:4">
      <c r="B7" t="s">
        <v>5704</v>
      </c>
      <c r="D7" t="s">
        <v>5755</v>
      </c>
    </row>
    <row r="8" spans="2:4">
      <c r="B8" t="s">
        <v>5705</v>
      </c>
      <c r="D8" t="s">
        <v>5757</v>
      </c>
    </row>
    <row r="9" spans="2:4">
      <c r="B9" t="s">
        <v>5780</v>
      </c>
      <c r="D9" t="s">
        <v>5779</v>
      </c>
    </row>
    <row r="10" spans="2:4">
      <c r="B10" t="s">
        <v>5706</v>
      </c>
      <c r="D10" t="s">
        <v>5758</v>
      </c>
    </row>
    <row r="11" spans="2:4">
      <c r="B11" t="s">
        <v>5707</v>
      </c>
      <c r="D11" t="s">
        <v>5759</v>
      </c>
    </row>
    <row r="12" spans="2:4">
      <c r="B12" t="s">
        <v>5708</v>
      </c>
      <c r="D12" t="s">
        <v>5760</v>
      </c>
    </row>
    <row r="13" spans="2:4">
      <c r="B13" t="s">
        <v>5709</v>
      </c>
      <c r="D13" t="s">
        <v>5761</v>
      </c>
    </row>
    <row r="14" spans="2:4">
      <c r="B14" t="s">
        <v>5771</v>
      </c>
      <c r="D14" t="s">
        <v>5775</v>
      </c>
    </row>
    <row r="15" spans="2:4">
      <c r="B15" t="s">
        <v>5773</v>
      </c>
      <c r="D15" t="s">
        <v>5776</v>
      </c>
    </row>
    <row r="16" spans="2:4">
      <c r="B16" t="s">
        <v>5710</v>
      </c>
      <c r="D16" t="s">
        <v>5762</v>
      </c>
    </row>
    <row r="17" spans="2:4">
      <c r="B17" t="s">
        <v>5711</v>
      </c>
      <c r="D17" t="s">
        <v>5763</v>
      </c>
    </row>
    <row r="18" spans="2:4">
      <c r="B18" t="s">
        <v>5781</v>
      </c>
      <c r="D18" t="s">
        <v>5778</v>
      </c>
    </row>
    <row r="19" spans="2:4">
      <c r="B19" t="s">
        <v>5694</v>
      </c>
      <c r="D19" t="s">
        <v>5696</v>
      </c>
    </row>
    <row r="20" spans="2:4">
      <c r="B20" t="s">
        <v>5692</v>
      </c>
      <c r="D20" t="s">
        <v>5697</v>
      </c>
    </row>
    <row r="21" spans="2:4">
      <c r="B21" t="s">
        <v>5695</v>
      </c>
      <c r="D21" t="s">
        <v>5698</v>
      </c>
    </row>
    <row r="22" spans="2:4">
      <c r="B22" t="s">
        <v>5693</v>
      </c>
      <c r="D22" t="s">
        <v>5699</v>
      </c>
    </row>
    <row r="23" spans="2:4">
      <c r="B23" t="s">
        <v>5712</v>
      </c>
      <c r="D23" t="s">
        <v>5764</v>
      </c>
    </row>
    <row r="24" spans="2:4">
      <c r="B24" t="s">
        <v>5713</v>
      </c>
      <c r="D24" t="s">
        <v>5765</v>
      </c>
    </row>
    <row r="25" spans="2:4">
      <c r="B25" t="s">
        <v>5715</v>
      </c>
      <c r="D25" t="s">
        <v>5766</v>
      </c>
    </row>
    <row r="26" spans="2:4">
      <c r="B26" t="s">
        <v>5719</v>
      </c>
      <c r="D26" t="s">
        <v>5744</v>
      </c>
    </row>
    <row r="27" spans="2:4">
      <c r="B27" t="s">
        <v>5735</v>
      </c>
      <c r="D27" t="s">
        <v>5746</v>
      </c>
    </row>
    <row r="28" spans="2:4">
      <c r="B28" t="s">
        <v>5720</v>
      </c>
      <c r="D28" t="s">
        <v>5745</v>
      </c>
    </row>
    <row r="29" spans="2:4">
      <c r="B29" t="s">
        <v>5721</v>
      </c>
      <c r="D29" t="s">
        <v>5733</v>
      </c>
    </row>
    <row r="30" spans="2:4">
      <c r="B30" t="s">
        <v>5722</v>
      </c>
      <c r="D30" t="s">
        <v>5764</v>
      </c>
    </row>
    <row r="31" spans="2:4">
      <c r="B31" t="s">
        <v>5723</v>
      </c>
      <c r="D31" t="s">
        <v>5765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37"/>
  <sheetViews>
    <sheetView tabSelected="1" topLeftCell="A2152" zoomScale="124" zoomScaleNormal="75" zoomScalePageLayoutView="75" workbookViewId="0">
      <selection activeCell="D2169" sqref="D216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3642</v>
      </c>
      <c r="D3" s="48" t="s">
        <v>7</v>
      </c>
      <c r="E3" s="51" t="s">
        <v>506</v>
      </c>
      <c r="F3" s="51" t="s">
        <v>1358</v>
      </c>
      <c r="G3" s="75">
        <v>0</v>
      </c>
      <c r="H3" s="75">
        <v>0</v>
      </c>
      <c r="I3" s="178" t="s">
        <v>1</v>
      </c>
      <c r="J3" s="53" t="s">
        <v>1348</v>
      </c>
      <c r="K3" s="54" t="s">
        <v>3656</v>
      </c>
      <c r="L3" s="52" t="s">
        <v>4614</v>
      </c>
      <c r="M3" s="52" t="s">
        <v>4670</v>
      </c>
      <c r="N3" s="52" t="s">
        <v>5252</v>
      </c>
      <c r="O3" s="47" t="s">
        <v>2585</v>
      </c>
      <c r="P3" s="254" t="s">
        <v>1363</v>
      </c>
      <c r="Q3" s="13"/>
      <c r="R3"/>
      <c r="S3" t="str">
        <f>IF(E3=F3,"","NOT EQUAL")</f>
        <v>NOT EQUAL</v>
      </c>
      <c r="T3" t="s">
        <v>5185</v>
      </c>
      <c r="U3"/>
      <c r="V3"/>
      <c r="W3" s="2" t="s">
        <v>2551</v>
      </c>
      <c r="X3" s="19" t="s">
        <v>2603</v>
      </c>
      <c r="Y3" s="19" t="s">
        <v>2604</v>
      </c>
      <c r="Z3"/>
      <c r="AA3"/>
      <c r="AD3" s="125" t="s">
        <v>4082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67" si="1">IF(AND(MID(C4,2,1)&lt;&gt;"/",MID(C4,1,1)="/"),INT(B3)+1,B3+0.01)</f>
        <v>0.01</v>
      </c>
      <c r="C4" s="47" t="s">
        <v>2155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4" t="s">
        <v>2155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2578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4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3497</v>
      </c>
      <c r="D6" s="48" t="s">
        <v>2683</v>
      </c>
      <c r="E6" s="53" t="s">
        <v>1113</v>
      </c>
      <c r="F6" s="53" t="s">
        <v>1113</v>
      </c>
      <c r="G6" s="75">
        <v>0</v>
      </c>
      <c r="H6" s="75">
        <v>99</v>
      </c>
      <c r="I6" s="135" t="s">
        <v>3</v>
      </c>
      <c r="J6" s="53" t="s">
        <v>1347</v>
      </c>
      <c r="K6" s="54" t="s">
        <v>3817</v>
      </c>
      <c r="L6" s="52" t="s">
        <v>4614</v>
      </c>
      <c r="M6" s="52" t="s">
        <v>4673</v>
      </c>
      <c r="N6" s="52" t="s">
        <v>2155</v>
      </c>
      <c r="O6" s="52"/>
      <c r="P6" s="254" t="s">
        <v>1610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2155</v>
      </c>
      <c r="X6" s="54" t="s">
        <v>2494</v>
      </c>
      <c r="Y6" s="54" t="s">
        <v>2155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3304</v>
      </c>
      <c r="D7" s="48" t="s">
        <v>2683</v>
      </c>
      <c r="E7" s="53" t="s">
        <v>1094</v>
      </c>
      <c r="F7" s="53" t="s">
        <v>1094</v>
      </c>
      <c r="G7" s="75">
        <v>0</v>
      </c>
      <c r="H7" s="75">
        <v>99</v>
      </c>
      <c r="I7" s="135" t="s">
        <v>3</v>
      </c>
      <c r="J7" s="53" t="s">
        <v>1347</v>
      </c>
      <c r="K7" s="54" t="s">
        <v>3817</v>
      </c>
      <c r="L7" s="52" t="s">
        <v>4614</v>
      </c>
      <c r="M7" s="52" t="s">
        <v>4674</v>
      </c>
      <c r="N7" s="52" t="s">
        <v>2155</v>
      </c>
      <c r="O7" s="52"/>
      <c r="P7" s="254" t="s">
        <v>1557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2155</v>
      </c>
      <c r="X7" s="54" t="s">
        <v>2494</v>
      </c>
      <c r="Y7" s="54" t="s">
        <v>2155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4653</v>
      </c>
      <c r="D8" s="48" t="s">
        <v>2683</v>
      </c>
      <c r="E8" s="53" t="s">
        <v>1257</v>
      </c>
      <c r="F8" s="53" t="s">
        <v>1257</v>
      </c>
      <c r="G8" s="75">
        <v>0</v>
      </c>
      <c r="H8" s="75">
        <v>99</v>
      </c>
      <c r="I8" s="135" t="s">
        <v>3</v>
      </c>
      <c r="J8" s="53" t="s">
        <v>1347</v>
      </c>
      <c r="K8" s="54" t="s">
        <v>3817</v>
      </c>
      <c r="L8" s="52" t="s">
        <v>4614</v>
      </c>
      <c r="M8" s="52" t="s">
        <v>4674</v>
      </c>
      <c r="N8" s="52" t="s">
        <v>2155</v>
      </c>
      <c r="O8" s="52"/>
      <c r="P8" s="254" t="s">
        <v>1914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2155</v>
      </c>
      <c r="X8" s="54" t="s">
        <v>2155</v>
      </c>
      <c r="Y8" s="54" t="s">
        <v>2155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4654</v>
      </c>
      <c r="D9" s="48" t="s">
        <v>3880</v>
      </c>
      <c r="E9" s="53" t="s">
        <v>1205</v>
      </c>
      <c r="F9" s="53" t="s">
        <v>1205</v>
      </c>
      <c r="G9" s="75">
        <v>0</v>
      </c>
      <c r="H9" s="75">
        <v>0</v>
      </c>
      <c r="I9" s="135" t="s">
        <v>3</v>
      </c>
      <c r="J9" s="53" t="s">
        <v>1348</v>
      </c>
      <c r="K9" s="54" t="s">
        <v>3656</v>
      </c>
      <c r="L9" s="52" t="s">
        <v>4614</v>
      </c>
      <c r="M9" s="52" t="s">
        <v>4670</v>
      </c>
      <c r="N9" s="52" t="s">
        <v>2155</v>
      </c>
      <c r="O9" s="52"/>
      <c r="P9" s="254" t="s">
        <v>1793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2155</v>
      </c>
      <c r="X9" s="54" t="s">
        <v>2494</v>
      </c>
      <c r="Y9" s="54" t="s">
        <v>2155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4174</v>
      </c>
      <c r="D10" s="48" t="s">
        <v>2195</v>
      </c>
      <c r="E10" s="53" t="s">
        <v>1101</v>
      </c>
      <c r="F10" s="53" t="s">
        <v>1101</v>
      </c>
      <c r="G10" s="75">
        <v>0</v>
      </c>
      <c r="H10" s="75">
        <v>99</v>
      </c>
      <c r="I10" s="135" t="s">
        <v>3</v>
      </c>
      <c r="J10" s="53" t="s">
        <v>1347</v>
      </c>
      <c r="K10" s="54" t="s">
        <v>3817</v>
      </c>
      <c r="L10" s="52" t="s">
        <v>4614</v>
      </c>
      <c r="M10" s="52" t="s">
        <v>4675</v>
      </c>
      <c r="N10" s="52" t="s">
        <v>2155</v>
      </c>
      <c r="O10" s="52"/>
      <c r="P10" s="254" t="s">
        <v>1581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2155</v>
      </c>
      <c r="X10" s="54" t="s">
        <v>2494</v>
      </c>
      <c r="Y10" s="54" t="s">
        <v>2155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4175</v>
      </c>
      <c r="D11" s="48" t="s">
        <v>2195</v>
      </c>
      <c r="E11" s="53" t="s">
        <v>1102</v>
      </c>
      <c r="F11" s="53" t="s">
        <v>1102</v>
      </c>
      <c r="G11" s="75">
        <v>0</v>
      </c>
      <c r="H11" s="75">
        <v>99</v>
      </c>
      <c r="I11" s="135" t="s">
        <v>3</v>
      </c>
      <c r="J11" s="53" t="s">
        <v>1347</v>
      </c>
      <c r="K11" s="54" t="s">
        <v>3817</v>
      </c>
      <c r="L11" s="52" t="s">
        <v>4614</v>
      </c>
      <c r="M11" s="52" t="s">
        <v>4675</v>
      </c>
      <c r="N11" s="52" t="s">
        <v>2155</v>
      </c>
      <c r="O11" s="52"/>
      <c r="P11" s="254" t="s">
        <v>1582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2155</v>
      </c>
      <c r="X11" s="54" t="s">
        <v>2494</v>
      </c>
      <c r="Y11" s="54" t="s">
        <v>2155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4176</v>
      </c>
      <c r="D12" s="48" t="s">
        <v>2195</v>
      </c>
      <c r="E12" s="53" t="s">
        <v>1103</v>
      </c>
      <c r="F12" s="53" t="s">
        <v>1103</v>
      </c>
      <c r="G12" s="75">
        <v>0</v>
      </c>
      <c r="H12" s="75">
        <v>99</v>
      </c>
      <c r="I12" s="135" t="s">
        <v>3</v>
      </c>
      <c r="J12" s="53" t="s">
        <v>1347</v>
      </c>
      <c r="K12" s="54" t="s">
        <v>3817</v>
      </c>
      <c r="L12" s="52" t="s">
        <v>4614</v>
      </c>
      <c r="M12" s="52" t="s">
        <v>4675</v>
      </c>
      <c r="N12" s="52" t="s">
        <v>2155</v>
      </c>
      <c r="O12" s="52"/>
      <c r="P12" s="254" t="s">
        <v>1583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2155</v>
      </c>
      <c r="X12" s="54" t="s">
        <v>2494</v>
      </c>
      <c r="Y12" s="54" t="s">
        <v>2155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4177</v>
      </c>
      <c r="D13" s="48" t="s">
        <v>2195</v>
      </c>
      <c r="E13" s="53" t="s">
        <v>1057</v>
      </c>
      <c r="F13" s="53" t="s">
        <v>1057</v>
      </c>
      <c r="G13" s="75">
        <v>0</v>
      </c>
      <c r="H13" s="75">
        <v>99</v>
      </c>
      <c r="I13" s="135" t="s">
        <v>3</v>
      </c>
      <c r="J13" s="53" t="s">
        <v>1347</v>
      </c>
      <c r="K13" s="54" t="s">
        <v>3817</v>
      </c>
      <c r="L13" s="52" t="s">
        <v>4614</v>
      </c>
      <c r="M13" s="52" t="s">
        <v>4675</v>
      </c>
      <c r="N13" s="52" t="s">
        <v>2155</v>
      </c>
      <c r="O13" s="52"/>
      <c r="P13" s="254" t="s">
        <v>1468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2155</v>
      </c>
      <c r="X13" s="54" t="s">
        <v>2494</v>
      </c>
      <c r="Y13" s="54" t="s">
        <v>2155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4178</v>
      </c>
      <c r="D14" s="48" t="s">
        <v>2195</v>
      </c>
      <c r="E14" s="53" t="s">
        <v>1058</v>
      </c>
      <c r="F14" s="53" t="s">
        <v>1058</v>
      </c>
      <c r="G14" s="75">
        <v>0</v>
      </c>
      <c r="H14" s="75">
        <v>99</v>
      </c>
      <c r="I14" s="135" t="s">
        <v>3</v>
      </c>
      <c r="J14" s="53" t="s">
        <v>1347</v>
      </c>
      <c r="K14" s="54" t="s">
        <v>3817</v>
      </c>
      <c r="L14" s="52" t="s">
        <v>4614</v>
      </c>
      <c r="M14" s="52" t="s">
        <v>4675</v>
      </c>
      <c r="N14" s="52" t="s">
        <v>2155</v>
      </c>
      <c r="O14" s="52"/>
      <c r="P14" s="254" t="s">
        <v>1469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2155</v>
      </c>
      <c r="X14" s="54" t="s">
        <v>2494</v>
      </c>
      <c r="Y14" s="54" t="s">
        <v>2155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4179</v>
      </c>
      <c r="D15" s="48" t="s">
        <v>2195</v>
      </c>
      <c r="E15" s="53" t="s">
        <v>1059</v>
      </c>
      <c r="F15" s="53" t="s">
        <v>1059</v>
      </c>
      <c r="G15" s="75">
        <v>0</v>
      </c>
      <c r="H15" s="75">
        <v>99</v>
      </c>
      <c r="I15" s="135" t="s">
        <v>3</v>
      </c>
      <c r="J15" s="53" t="s">
        <v>1347</v>
      </c>
      <c r="K15" s="54" t="s">
        <v>3817</v>
      </c>
      <c r="L15" s="52" t="s">
        <v>4614</v>
      </c>
      <c r="M15" s="52" t="s">
        <v>4675</v>
      </c>
      <c r="N15" s="52" t="s">
        <v>2155</v>
      </c>
      <c r="O15" s="52"/>
      <c r="P15" s="254" t="s">
        <v>1471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2155</v>
      </c>
      <c r="X15" s="54" t="s">
        <v>2494</v>
      </c>
      <c r="Y15" s="54" t="s">
        <v>2155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4162</v>
      </c>
      <c r="D16" s="48" t="s">
        <v>4164</v>
      </c>
      <c r="E16" s="53" t="s">
        <v>374</v>
      </c>
      <c r="F16" s="53" t="s">
        <v>374</v>
      </c>
      <c r="G16" s="75">
        <v>0</v>
      </c>
      <c r="H16" s="75">
        <v>99</v>
      </c>
      <c r="I16" s="135" t="s">
        <v>3</v>
      </c>
      <c r="J16" s="53" t="s">
        <v>1347</v>
      </c>
      <c r="K16" s="54" t="s">
        <v>3656</v>
      </c>
      <c r="L16" s="52" t="s">
        <v>4614</v>
      </c>
      <c r="M16" s="52" t="s">
        <v>4676</v>
      </c>
      <c r="N16" s="52" t="s">
        <v>2155</v>
      </c>
      <c r="O16" s="52"/>
      <c r="P16" s="254" t="s">
        <v>1927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2155</v>
      </c>
      <c r="X16" s="54" t="s">
        <v>2155</v>
      </c>
      <c r="Y16" s="54" t="s">
        <v>2155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4163</v>
      </c>
      <c r="D17" s="48" t="s">
        <v>4164</v>
      </c>
      <c r="E17" s="53" t="s">
        <v>375</v>
      </c>
      <c r="F17" s="53" t="s">
        <v>375</v>
      </c>
      <c r="G17" s="75">
        <v>0</v>
      </c>
      <c r="H17" s="75">
        <v>99</v>
      </c>
      <c r="I17" s="135" t="s">
        <v>3</v>
      </c>
      <c r="J17" s="53" t="s">
        <v>1347</v>
      </c>
      <c r="K17" s="54" t="s">
        <v>3656</v>
      </c>
      <c r="L17" s="52" t="s">
        <v>4614</v>
      </c>
      <c r="M17" s="52" t="s">
        <v>4676</v>
      </c>
      <c r="N17" s="52" t="s">
        <v>2155</v>
      </c>
      <c r="O17" s="52"/>
      <c r="P17" s="254" t="s">
        <v>1928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2155</v>
      </c>
      <c r="X17" s="54" t="s">
        <v>2155</v>
      </c>
      <c r="Y17" s="54" t="s">
        <v>2155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4153</v>
      </c>
      <c r="D18" s="48" t="s">
        <v>4154</v>
      </c>
      <c r="E18" s="53" t="s">
        <v>1264</v>
      </c>
      <c r="F18" s="53" t="s">
        <v>1264</v>
      </c>
      <c r="G18" s="75">
        <v>0</v>
      </c>
      <c r="H18" s="75">
        <v>0</v>
      </c>
      <c r="I18" s="135" t="s">
        <v>3</v>
      </c>
      <c r="J18" s="53" t="s">
        <v>1347</v>
      </c>
      <c r="K18" s="54" t="s">
        <v>3656</v>
      </c>
      <c r="L18" s="52" t="s">
        <v>4614</v>
      </c>
      <c r="M18" s="52" t="s">
        <v>4670</v>
      </c>
      <c r="N18" s="52" t="s">
        <v>2155</v>
      </c>
      <c r="O18" s="52"/>
      <c r="P18" s="254" t="s">
        <v>1929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2155</v>
      </c>
      <c r="X18" s="54" t="s">
        <v>2155</v>
      </c>
      <c r="Y18" s="54" t="s">
        <v>2155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4153</v>
      </c>
      <c r="D19" s="48" t="s">
        <v>4155</v>
      </c>
      <c r="E19" s="53" t="s">
        <v>1265</v>
      </c>
      <c r="F19" s="53" t="s">
        <v>1265</v>
      </c>
      <c r="G19" s="75">
        <v>0</v>
      </c>
      <c r="H19" s="75">
        <v>0</v>
      </c>
      <c r="I19" s="135" t="s">
        <v>3</v>
      </c>
      <c r="J19" s="53" t="s">
        <v>1347</v>
      </c>
      <c r="K19" s="54" t="s">
        <v>3656</v>
      </c>
      <c r="L19" s="52" t="s">
        <v>4614</v>
      </c>
      <c r="M19" s="52" t="s">
        <v>4670</v>
      </c>
      <c r="N19" s="52" t="s">
        <v>2155</v>
      </c>
      <c r="O19" s="52"/>
      <c r="P19" s="254" t="s">
        <v>1930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2155</v>
      </c>
      <c r="X19" s="54" t="s">
        <v>2155</v>
      </c>
      <c r="Y19" s="54" t="s">
        <v>2155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4165</v>
      </c>
      <c r="D20" s="48" t="s">
        <v>4164</v>
      </c>
      <c r="E20" s="53" t="s">
        <v>1266</v>
      </c>
      <c r="F20" s="53" t="s">
        <v>1266</v>
      </c>
      <c r="G20" s="75">
        <v>0</v>
      </c>
      <c r="H20" s="75">
        <v>99</v>
      </c>
      <c r="I20" s="135" t="s">
        <v>3</v>
      </c>
      <c r="J20" s="53" t="s">
        <v>1347</v>
      </c>
      <c r="K20" s="54" t="s">
        <v>3656</v>
      </c>
      <c r="L20" s="52" t="s">
        <v>4614</v>
      </c>
      <c r="M20" s="52" t="s">
        <v>4676</v>
      </c>
      <c r="N20" s="52" t="s">
        <v>2155</v>
      </c>
      <c r="O20" s="52"/>
      <c r="P20" s="254" t="s">
        <v>1931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2155</v>
      </c>
      <c r="X20" s="54" t="s">
        <v>2155</v>
      </c>
      <c r="Y20" s="54" t="s">
        <v>2155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4166</v>
      </c>
      <c r="D21" s="48" t="s">
        <v>4164</v>
      </c>
      <c r="E21" s="53" t="s">
        <v>376</v>
      </c>
      <c r="F21" s="53" t="s">
        <v>376</v>
      </c>
      <c r="G21" s="75">
        <v>0</v>
      </c>
      <c r="H21" s="75">
        <v>99</v>
      </c>
      <c r="I21" s="135" t="s">
        <v>3</v>
      </c>
      <c r="J21" s="53" t="s">
        <v>1347</v>
      </c>
      <c r="K21" s="54" t="s">
        <v>3656</v>
      </c>
      <c r="L21" s="52" t="s">
        <v>4614</v>
      </c>
      <c r="M21" s="52" t="s">
        <v>4676</v>
      </c>
      <c r="N21" s="52" t="s">
        <v>2155</v>
      </c>
      <c r="O21" s="52"/>
      <c r="P21" s="254" t="s">
        <v>1932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2155</v>
      </c>
      <c r="X21" s="54" t="s">
        <v>2155</v>
      </c>
      <c r="Y21" s="54" t="s">
        <v>2155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4167</v>
      </c>
      <c r="D22" s="48" t="s">
        <v>4164</v>
      </c>
      <c r="E22" s="53" t="s">
        <v>1267</v>
      </c>
      <c r="F22" s="53" t="s">
        <v>1267</v>
      </c>
      <c r="G22" s="75">
        <v>0</v>
      </c>
      <c r="H22" s="75">
        <v>99</v>
      </c>
      <c r="I22" s="135" t="s">
        <v>3</v>
      </c>
      <c r="J22" s="53" t="s">
        <v>1347</v>
      </c>
      <c r="K22" s="54" t="s">
        <v>3656</v>
      </c>
      <c r="L22" s="52" t="s">
        <v>4614</v>
      </c>
      <c r="M22" s="52" t="s">
        <v>4676</v>
      </c>
      <c r="N22" s="52" t="s">
        <v>2155</v>
      </c>
      <c r="O22" s="52"/>
      <c r="P22" s="254" t="s">
        <v>1933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2155</v>
      </c>
      <c r="X22" s="54" t="s">
        <v>2155</v>
      </c>
      <c r="Y22" s="54" t="s">
        <v>2155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4168</v>
      </c>
      <c r="D23" s="48" t="s">
        <v>4164</v>
      </c>
      <c r="E23" s="53" t="s">
        <v>377</v>
      </c>
      <c r="F23" s="53" t="s">
        <v>377</v>
      </c>
      <c r="G23" s="75">
        <v>0</v>
      </c>
      <c r="H23" s="75">
        <v>99</v>
      </c>
      <c r="I23" s="135" t="s">
        <v>3</v>
      </c>
      <c r="J23" s="53" t="s">
        <v>1347</v>
      </c>
      <c r="K23" s="54" t="s">
        <v>3656</v>
      </c>
      <c r="L23" s="52" t="s">
        <v>4614</v>
      </c>
      <c r="M23" s="52" t="s">
        <v>4676</v>
      </c>
      <c r="N23" s="52" t="s">
        <v>2155</v>
      </c>
      <c r="O23" s="52"/>
      <c r="P23" s="254" t="s">
        <v>1934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2155</v>
      </c>
      <c r="X23" s="54" t="s">
        <v>2155</v>
      </c>
      <c r="Y23" s="54" t="s">
        <v>2155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4169</v>
      </c>
      <c r="D24" s="48" t="s">
        <v>4164</v>
      </c>
      <c r="E24" s="53" t="s">
        <v>378</v>
      </c>
      <c r="F24" s="53" t="s">
        <v>378</v>
      </c>
      <c r="G24" s="75">
        <v>0</v>
      </c>
      <c r="H24" s="75">
        <v>99</v>
      </c>
      <c r="I24" s="135" t="s">
        <v>3</v>
      </c>
      <c r="J24" s="53" t="s">
        <v>1347</v>
      </c>
      <c r="K24" s="54" t="s">
        <v>3656</v>
      </c>
      <c r="L24" s="52" t="s">
        <v>4614</v>
      </c>
      <c r="M24" s="52" t="s">
        <v>4676</v>
      </c>
      <c r="N24" s="52" t="s">
        <v>2155</v>
      </c>
      <c r="O24" s="52"/>
      <c r="P24" s="254" t="s">
        <v>1935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2155</v>
      </c>
      <c r="X24" s="54" t="s">
        <v>2155</v>
      </c>
      <c r="Y24" s="54" t="s">
        <v>2155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3305</v>
      </c>
      <c r="D25" s="48" t="s">
        <v>2269</v>
      </c>
      <c r="E25" s="53" t="s">
        <v>1078</v>
      </c>
      <c r="F25" s="53" t="s">
        <v>1078</v>
      </c>
      <c r="G25" s="75">
        <v>0</v>
      </c>
      <c r="H25" s="75">
        <v>99</v>
      </c>
      <c r="I25" s="135" t="s">
        <v>3</v>
      </c>
      <c r="J25" s="53" t="s">
        <v>1347</v>
      </c>
      <c r="K25" s="54" t="s">
        <v>3656</v>
      </c>
      <c r="L25" s="52" t="s">
        <v>4614</v>
      </c>
      <c r="M25" s="52" t="s">
        <v>4677</v>
      </c>
      <c r="N25" s="52" t="s">
        <v>2155</v>
      </c>
      <c r="O25" s="52"/>
      <c r="P25" s="254" t="s">
        <v>1508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2155</v>
      </c>
      <c r="X25" s="54" t="s">
        <v>2155</v>
      </c>
      <c r="Y25" s="54" t="s">
        <v>2155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3306</v>
      </c>
      <c r="D26" s="48" t="s">
        <v>2269</v>
      </c>
      <c r="E26" s="53" t="s">
        <v>1085</v>
      </c>
      <c r="F26" s="53" t="s">
        <v>1085</v>
      </c>
      <c r="G26" s="75">
        <v>0</v>
      </c>
      <c r="H26" s="75">
        <v>99</v>
      </c>
      <c r="I26" s="135" t="s">
        <v>3</v>
      </c>
      <c r="J26" s="53" t="s">
        <v>1347</v>
      </c>
      <c r="K26" s="54" t="s">
        <v>3656</v>
      </c>
      <c r="L26" s="52" t="s">
        <v>4614</v>
      </c>
      <c r="M26" s="52" t="s">
        <v>4677</v>
      </c>
      <c r="N26" s="52" t="s">
        <v>2155</v>
      </c>
      <c r="O26" s="52"/>
      <c r="P26" s="254" t="s">
        <v>1529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2155</v>
      </c>
      <c r="X26" s="54" t="s">
        <v>2155</v>
      </c>
      <c r="Y26" s="54" t="s">
        <v>2155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3956</v>
      </c>
      <c r="D27" s="48" t="s">
        <v>3957</v>
      </c>
      <c r="E27" s="53" t="s">
        <v>1071</v>
      </c>
      <c r="F27" s="53" t="s">
        <v>1071</v>
      </c>
      <c r="G27" s="75">
        <v>0</v>
      </c>
      <c r="H27" s="75">
        <v>0</v>
      </c>
      <c r="I27" s="135" t="s">
        <v>3</v>
      </c>
      <c r="J27" s="53" t="s">
        <v>1347</v>
      </c>
      <c r="K27" s="54" t="s">
        <v>3656</v>
      </c>
      <c r="L27" s="52" t="s">
        <v>4614</v>
      </c>
      <c r="M27" s="52" t="s">
        <v>4670</v>
      </c>
      <c r="N27" s="52" t="s">
        <v>2155</v>
      </c>
      <c r="O27" s="52"/>
      <c r="P27" s="254" t="s">
        <v>1493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2155</v>
      </c>
      <c r="X27" s="54" t="s">
        <v>2155</v>
      </c>
      <c r="Y27" s="54" t="s">
        <v>2155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3956</v>
      </c>
      <c r="D28" s="48" t="s">
        <v>3958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1347</v>
      </c>
      <c r="K28" s="54" t="s">
        <v>3656</v>
      </c>
      <c r="L28" s="52" t="s">
        <v>4614</v>
      </c>
      <c r="M28" s="52" t="s">
        <v>4670</v>
      </c>
      <c r="N28" s="52" t="s">
        <v>2155</v>
      </c>
      <c r="O28" s="52"/>
      <c r="P28" s="254" t="s">
        <v>1719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2155</v>
      </c>
      <c r="X28" s="54" t="s">
        <v>2155</v>
      </c>
      <c r="Y28" s="54" t="s">
        <v>2155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3956</v>
      </c>
      <c r="D29" s="48" t="s">
        <v>4152</v>
      </c>
      <c r="E29" s="53" t="s">
        <v>1082</v>
      </c>
      <c r="F29" s="53" t="s">
        <v>1082</v>
      </c>
      <c r="G29" s="75">
        <v>0</v>
      </c>
      <c r="H29" s="75">
        <v>0</v>
      </c>
      <c r="I29" s="135" t="s">
        <v>3</v>
      </c>
      <c r="J29" s="53" t="s">
        <v>1347</v>
      </c>
      <c r="K29" s="54" t="s">
        <v>3656</v>
      </c>
      <c r="L29" s="52" t="s">
        <v>4614</v>
      </c>
      <c r="M29" s="52" t="s">
        <v>4670</v>
      </c>
      <c r="N29" s="52" t="s">
        <v>2155</v>
      </c>
      <c r="O29" s="52"/>
      <c r="P29" s="254" t="s">
        <v>1523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2155</v>
      </c>
      <c r="X29" s="54" t="s">
        <v>2155</v>
      </c>
      <c r="Y29" s="54" t="s">
        <v>2155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3956</v>
      </c>
      <c r="D30" s="48" t="s">
        <v>3959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1347</v>
      </c>
      <c r="K30" s="54" t="s">
        <v>3656</v>
      </c>
      <c r="L30" s="52" t="s">
        <v>4614</v>
      </c>
      <c r="M30" s="52" t="s">
        <v>4670</v>
      </c>
      <c r="N30" s="52" t="s">
        <v>2155</v>
      </c>
      <c r="O30" s="52"/>
      <c r="P30" s="254" t="s">
        <v>1579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2155</v>
      </c>
      <c r="X30" s="54" t="s">
        <v>2155</v>
      </c>
      <c r="Y30" s="54" t="s">
        <v>2155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4153</v>
      </c>
      <c r="D31" s="48" t="s">
        <v>4156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1347</v>
      </c>
      <c r="K31" s="54" t="s">
        <v>3656</v>
      </c>
      <c r="L31" s="52" t="s">
        <v>4614</v>
      </c>
      <c r="M31" s="52" t="s">
        <v>4670</v>
      </c>
      <c r="N31" s="52" t="s">
        <v>2155</v>
      </c>
      <c r="O31" s="52"/>
      <c r="P31" s="254" t="s">
        <v>1450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2557</v>
      </c>
      <c r="X31" s="54" t="s">
        <v>2500</v>
      </c>
      <c r="Y31" s="54" t="s">
        <v>2155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4153</v>
      </c>
      <c r="D32" s="48" t="s">
        <v>4353</v>
      </c>
      <c r="E32" s="53" t="s">
        <v>1131</v>
      </c>
      <c r="F32" s="53" t="s">
        <v>1131</v>
      </c>
      <c r="G32" s="75">
        <v>0</v>
      </c>
      <c r="H32" s="75">
        <v>0</v>
      </c>
      <c r="I32" s="135" t="s">
        <v>3</v>
      </c>
      <c r="J32" s="53" t="s">
        <v>1347</v>
      </c>
      <c r="K32" s="54" t="s">
        <v>3656</v>
      </c>
      <c r="L32" s="52" t="s">
        <v>4614</v>
      </c>
      <c r="M32" s="52" t="s">
        <v>4670</v>
      </c>
      <c r="N32" s="52" t="s">
        <v>2155</v>
      </c>
      <c r="O32" s="52"/>
      <c r="P32" s="254" t="s">
        <v>1648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2155</v>
      </c>
      <c r="X32" s="54" t="s">
        <v>2155</v>
      </c>
      <c r="Y32" s="54" t="s">
        <v>2155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4153</v>
      </c>
      <c r="D33" s="48" t="s">
        <v>4158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1347</v>
      </c>
      <c r="K33" s="54" t="s">
        <v>3656</v>
      </c>
      <c r="L33" s="52" t="s">
        <v>4614</v>
      </c>
      <c r="M33" s="52" t="s">
        <v>4670</v>
      </c>
      <c r="N33" s="52" t="s">
        <v>2155</v>
      </c>
      <c r="O33" s="52"/>
      <c r="P33" s="254" t="s">
        <v>1701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2155</v>
      </c>
      <c r="X33" s="54" t="s">
        <v>2155</v>
      </c>
      <c r="Y33" s="54" t="s">
        <v>2155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4153</v>
      </c>
      <c r="D34" s="48" t="s">
        <v>4159</v>
      </c>
      <c r="E34" s="53" t="s">
        <v>1195</v>
      </c>
      <c r="F34" s="53" t="s">
        <v>1195</v>
      </c>
      <c r="G34" s="75">
        <v>0</v>
      </c>
      <c r="H34" s="75">
        <v>0</v>
      </c>
      <c r="I34" s="135" t="s">
        <v>3</v>
      </c>
      <c r="J34" s="53" t="s">
        <v>1347</v>
      </c>
      <c r="K34" s="54" t="s">
        <v>3656</v>
      </c>
      <c r="L34" s="52" t="s">
        <v>4614</v>
      </c>
      <c r="M34" s="52" t="s">
        <v>4670</v>
      </c>
      <c r="N34" s="52" t="s">
        <v>2155</v>
      </c>
      <c r="O34" s="52"/>
      <c r="P34" s="254" t="s">
        <v>1773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2572</v>
      </c>
      <c r="X34" s="54" t="s">
        <v>2500</v>
      </c>
      <c r="Y34" s="54" t="s">
        <v>2155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4153</v>
      </c>
      <c r="D35" s="48" t="s">
        <v>4160</v>
      </c>
      <c r="E35" s="53" t="s">
        <v>1221</v>
      </c>
      <c r="F35" s="53" t="s">
        <v>1221</v>
      </c>
      <c r="G35" s="75">
        <v>0</v>
      </c>
      <c r="H35" s="75">
        <v>0</v>
      </c>
      <c r="I35" s="135" t="s">
        <v>3</v>
      </c>
      <c r="J35" s="53" t="s">
        <v>1347</v>
      </c>
      <c r="K35" s="54" t="s">
        <v>3656</v>
      </c>
      <c r="L35" s="52" t="s">
        <v>4614</v>
      </c>
      <c r="M35" s="52" t="s">
        <v>4670</v>
      </c>
      <c r="N35" s="52" t="s">
        <v>2155</v>
      </c>
      <c r="O35" s="52"/>
      <c r="P35" s="254" t="s">
        <v>1840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2155</v>
      </c>
      <c r="X35" s="54" t="s">
        <v>2155</v>
      </c>
      <c r="Y35" s="54" t="s">
        <v>2155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si="1"/>
        <v>31</v>
      </c>
      <c r="C36" s="50" t="s">
        <v>4157</v>
      </c>
      <c r="D36" s="48" t="s">
        <v>7</v>
      </c>
      <c r="E36" s="53" t="s">
        <v>1232</v>
      </c>
      <c r="F36" s="53" t="s">
        <v>1232</v>
      </c>
      <c r="G36" s="75">
        <v>0</v>
      </c>
      <c r="H36" s="75">
        <v>0</v>
      </c>
      <c r="I36" s="135" t="s">
        <v>3</v>
      </c>
      <c r="J36" s="53" t="s">
        <v>1347</v>
      </c>
      <c r="K36" s="54" t="s">
        <v>3656</v>
      </c>
      <c r="L36" s="52" t="s">
        <v>4614</v>
      </c>
      <c r="M36" s="52" t="s">
        <v>4670</v>
      </c>
      <c r="N36" s="52" t="s">
        <v>2155</v>
      </c>
      <c r="O36" s="52"/>
      <c r="P36" s="254" t="s">
        <v>1857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2155</v>
      </c>
      <c r="X36" s="54" t="s">
        <v>2155</v>
      </c>
      <c r="Y36" s="54" t="s">
        <v>2155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"/>
        <v>32</v>
      </c>
      <c r="C37" s="50" t="s">
        <v>4153</v>
      </c>
      <c r="D37" s="48" t="s">
        <v>4161</v>
      </c>
      <c r="E37" s="53" t="s">
        <v>1297</v>
      </c>
      <c r="F37" s="53" t="s">
        <v>1297</v>
      </c>
      <c r="G37" s="55">
        <v>0</v>
      </c>
      <c r="H37" s="55">
        <v>0</v>
      </c>
      <c r="I37" s="135" t="s">
        <v>3</v>
      </c>
      <c r="J37" s="53" t="s">
        <v>1347</v>
      </c>
      <c r="K37" s="54" t="s">
        <v>3817</v>
      </c>
      <c r="L37" s="52" t="s">
        <v>4614</v>
      </c>
      <c r="M37" s="52" t="s">
        <v>4670</v>
      </c>
      <c r="N37" s="52" t="s">
        <v>2155</v>
      </c>
      <c r="O37" s="52"/>
      <c r="P37" s="254" t="s">
        <v>2011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2155</v>
      </c>
      <c r="X37" s="54" t="s">
        <v>2155</v>
      </c>
      <c r="Y37" s="54" t="s">
        <v>2155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"/>
        <v>33</v>
      </c>
      <c r="C38" s="48" t="s">
        <v>3307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1347</v>
      </c>
      <c r="K38" s="54" t="s">
        <v>3656</v>
      </c>
      <c r="L38" s="52" t="s">
        <v>4614</v>
      </c>
      <c r="M38" s="52" t="s">
        <v>4670</v>
      </c>
      <c r="N38" s="52" t="s">
        <v>2155</v>
      </c>
      <c r="O38" s="52"/>
      <c r="P38" s="254" t="s">
        <v>1746</v>
      </c>
      <c r="Q38" s="13"/>
      <c r="R38"/>
      <c r="S38" t="str">
        <f t="shared" ref="S38:S69" si="11">IF(E38=F38,"","NOT EQUAL")</f>
        <v/>
      </c>
      <c r="T38" s="41" t="str">
        <f>IF(ISNA(VLOOKUP(P38,'NEW XEQM.c'!E:F,2,0)),"--","PRESENT")</f>
        <v>PRESENT</v>
      </c>
      <c r="U38"/>
      <c r="V38">
        <f t="shared" ref="V38:V69" si="12">IF(AA38&lt;&gt;"",V37+1,V37)</f>
        <v>24</v>
      </c>
      <c r="W38" s="75" t="s">
        <v>2553</v>
      </c>
      <c r="X38" s="76" t="s">
        <v>2500</v>
      </c>
      <c r="Y38" s="77" t="s">
        <v>2155</v>
      </c>
      <c r="Z38" s="22" t="str">
        <f t="shared" ref="Z38:Z69" si="13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4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5">B38</f>
        <v>33</v>
      </c>
      <c r="AC38" t="str">
        <f t="shared" ref="AC38:AC69" si="16">P38</f>
        <v>ITM_PRIME</v>
      </c>
      <c r="AD38" s="125" t="str">
        <f>IF(ISNA(VLOOKUP(AA38,'XEQM Shortlist'!J:J,1,0)),"//","")</f>
        <v/>
      </c>
      <c r="AF38" s="88" t="str">
        <f t="shared" ref="AF38:AF69" si="17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8">AA38=AF38</f>
        <v>1</v>
      </c>
    </row>
    <row r="39" spans="1:33">
      <c r="A39" s="45">
        <f t="shared" si="10"/>
        <v>39</v>
      </c>
      <c r="B39" s="44">
        <f t="shared" si="1"/>
        <v>34</v>
      </c>
      <c r="C39" s="48" t="s">
        <v>4681</v>
      </c>
      <c r="D39" s="48" t="s">
        <v>7</v>
      </c>
      <c r="E39" s="53" t="s">
        <v>346</v>
      </c>
      <c r="F39" s="53" t="s">
        <v>346</v>
      </c>
      <c r="G39" s="75">
        <v>0</v>
      </c>
      <c r="H39" s="75">
        <v>0</v>
      </c>
      <c r="I39" s="135" t="s">
        <v>3</v>
      </c>
      <c r="J39" s="53" t="s">
        <v>1348</v>
      </c>
      <c r="K39" s="54" t="s">
        <v>3656</v>
      </c>
      <c r="L39" s="52" t="s">
        <v>4614</v>
      </c>
      <c r="M39" s="52" t="s">
        <v>4670</v>
      </c>
      <c r="N39" s="52" t="s">
        <v>2155</v>
      </c>
      <c r="O39" s="52"/>
      <c r="P39" s="254" t="s">
        <v>1874</v>
      </c>
      <c r="Q39" s="13"/>
      <c r="R39"/>
      <c r="S39" t="str">
        <f t="shared" si="11"/>
        <v/>
      </c>
      <c r="T39" s="41" t="str">
        <f>IF(ISNA(VLOOKUP(P39,'NEW XEQM.c'!E:F,2,0)),"--","PRESENT")</f>
        <v>--</v>
      </c>
      <c r="U39"/>
      <c r="V39">
        <f t="shared" si="12"/>
        <v>24</v>
      </c>
      <c r="W39" s="75" t="s">
        <v>2155</v>
      </c>
      <c r="X39" s="54" t="s">
        <v>2155</v>
      </c>
      <c r="Y39" s="54" t="s">
        <v>2155</v>
      </c>
      <c r="Z39" s="22" t="str">
        <f t="shared" si="13"/>
        <v/>
      </c>
      <c r="AA39" s="22" t="str">
        <f t="shared" si="14"/>
        <v/>
      </c>
      <c r="AB39" s="1">
        <f t="shared" si="15"/>
        <v>34</v>
      </c>
      <c r="AC39" t="str">
        <f t="shared" si="16"/>
        <v>ITM_TOP</v>
      </c>
      <c r="AD39" s="125" t="str">
        <f>IF(ISNA(VLOOKUP(AA39,'XEQM Shortlist'!J:J,1,0)),"//","")</f>
        <v/>
      </c>
      <c r="AF39" s="88" t="str">
        <f t="shared" si="17"/>
        <v/>
      </c>
      <c r="AG39" t="b">
        <f t="shared" si="18"/>
        <v>1</v>
      </c>
    </row>
    <row r="40" spans="1:33">
      <c r="A40" s="45">
        <f t="shared" si="10"/>
        <v>40</v>
      </c>
      <c r="B40" s="44">
        <f t="shared" si="1"/>
        <v>35</v>
      </c>
      <c r="C40" s="48" t="s">
        <v>3308</v>
      </c>
      <c r="D40" s="56" t="s">
        <v>2684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1348</v>
      </c>
      <c r="K40" s="54" t="s">
        <v>3817</v>
      </c>
      <c r="L40" s="52" t="s">
        <v>4614</v>
      </c>
      <c r="M40" s="52" t="s">
        <v>4670</v>
      </c>
      <c r="N40" s="52" t="s">
        <v>2155</v>
      </c>
      <c r="O40" s="52"/>
      <c r="P40" s="254" t="s">
        <v>1484</v>
      </c>
      <c r="Q40" s="13"/>
      <c r="R40"/>
      <c r="S40" t="str">
        <f t="shared" si="11"/>
        <v/>
      </c>
      <c r="T40" s="41" t="str">
        <f>IF(ISNA(VLOOKUP(P40,'NEW XEQM.c'!E:F,2,0)),"--","PRESENT")</f>
        <v>PRESENT</v>
      </c>
      <c r="U40"/>
      <c r="V40">
        <f t="shared" si="12"/>
        <v>25</v>
      </c>
      <c r="W40" s="75" t="s">
        <v>2568</v>
      </c>
      <c r="X40" s="54" t="s">
        <v>2500</v>
      </c>
      <c r="Y40" s="54" t="s">
        <v>2155</v>
      </c>
      <c r="Z40" s="22" t="str">
        <f t="shared" si="13"/>
        <v>"ENTER" STD_UP_ARROW</v>
      </c>
      <c r="AA40" s="22" t="str">
        <f t="shared" si="14"/>
        <v>ENTER</v>
      </c>
      <c r="AB40" s="1">
        <f t="shared" si="15"/>
        <v>35</v>
      </c>
      <c r="AC40" t="str">
        <f t="shared" si="16"/>
        <v>ITM_ENTER</v>
      </c>
      <c r="AD40" s="125" t="str">
        <f>IF(ISNA(VLOOKUP(AA40,'XEQM Shortlist'!J:J,1,0)),"//","")</f>
        <v/>
      </c>
      <c r="AF40" s="88" t="str">
        <f t="shared" si="17"/>
        <v>ENTER</v>
      </c>
      <c r="AG40" t="b">
        <f t="shared" si="18"/>
        <v>1</v>
      </c>
    </row>
    <row r="41" spans="1:33">
      <c r="A41" s="45">
        <f t="shared" si="10"/>
        <v>41</v>
      </c>
      <c r="B41" s="44">
        <f t="shared" si="1"/>
        <v>36</v>
      </c>
      <c r="C41" s="48" t="s">
        <v>3309</v>
      </c>
      <c r="D41" s="48" t="s">
        <v>7</v>
      </c>
      <c r="E41" s="53" t="s">
        <v>1263</v>
      </c>
      <c r="F41" s="53" t="s">
        <v>1263</v>
      </c>
      <c r="G41" s="75">
        <v>0</v>
      </c>
      <c r="H41" s="75">
        <v>0</v>
      </c>
      <c r="I41" s="135" t="s">
        <v>3</v>
      </c>
      <c r="J41" s="53" t="s">
        <v>1347</v>
      </c>
      <c r="K41" s="54" t="s">
        <v>4430</v>
      </c>
      <c r="L41" s="52" t="s">
        <v>4614</v>
      </c>
      <c r="M41" s="52" t="s">
        <v>4670</v>
      </c>
      <c r="N41" s="52" t="s">
        <v>2155</v>
      </c>
      <c r="O41" s="52"/>
      <c r="P41" s="254" t="s">
        <v>1926</v>
      </c>
      <c r="Q41" s="13"/>
      <c r="R41"/>
      <c r="S41" t="str">
        <f t="shared" si="11"/>
        <v/>
      </c>
      <c r="T41" s="41" t="str">
        <f>IF(ISNA(VLOOKUP(P41,'NEW XEQM.c'!E:F,2,0)),"--","PRESENT")</f>
        <v>PRESENT</v>
      </c>
      <c r="U41"/>
      <c r="V41">
        <f t="shared" si="12"/>
        <v>26</v>
      </c>
      <c r="W41" s="75" t="s">
        <v>2568</v>
      </c>
      <c r="X41" s="54" t="s">
        <v>2155</v>
      </c>
      <c r="Y41" s="54" t="s">
        <v>2155</v>
      </c>
      <c r="Z41" s="22" t="str">
        <f t="shared" si="13"/>
        <v>"X" STD_LEFT_RIGHT_ARROWS "Y"</v>
      </c>
      <c r="AA41" s="22" t="str">
        <f t="shared" si="14"/>
        <v>X&lt;&gt;Y</v>
      </c>
      <c r="AB41" s="1">
        <f t="shared" si="15"/>
        <v>36</v>
      </c>
      <c r="AC41" t="str">
        <f t="shared" si="16"/>
        <v>ITM_XexY</v>
      </c>
      <c r="AD41" s="125" t="str">
        <f>IF(ISNA(VLOOKUP(AA41,'XEQM Shortlist'!J:J,1,0)),"//","")</f>
        <v/>
      </c>
      <c r="AF41" s="88" t="str">
        <f t="shared" si="17"/>
        <v>X&lt;&gt;Y</v>
      </c>
      <c r="AG41" t="b">
        <f t="shared" si="18"/>
        <v>1</v>
      </c>
    </row>
    <row r="42" spans="1:33">
      <c r="A42" s="45">
        <f t="shared" si="10"/>
        <v>42</v>
      </c>
      <c r="B42" s="44">
        <f t="shared" si="1"/>
        <v>37</v>
      </c>
      <c r="C42" s="48" t="s">
        <v>3310</v>
      </c>
      <c r="D42" s="48" t="s">
        <v>7</v>
      </c>
      <c r="E42" s="53" t="s">
        <v>1055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1347</v>
      </c>
      <c r="K42" s="54" t="s">
        <v>3817</v>
      </c>
      <c r="L42" s="52" t="s">
        <v>4614</v>
      </c>
      <c r="M42" s="52" t="s">
        <v>4670</v>
      </c>
      <c r="N42" s="52" t="s">
        <v>2155</v>
      </c>
      <c r="O42" s="52"/>
      <c r="P42" s="254" t="s">
        <v>1466</v>
      </c>
      <c r="Q42" s="13"/>
      <c r="R42"/>
      <c r="S42" t="str">
        <f t="shared" si="11"/>
        <v>NOT EQUAL</v>
      </c>
      <c r="T42" s="41" t="str">
        <f>IF(ISNA(VLOOKUP(P42,'NEW XEQM.c'!E:F,2,0)),"--","PRESENT")</f>
        <v>PRESENT</v>
      </c>
      <c r="U42"/>
      <c r="V42">
        <f t="shared" si="12"/>
        <v>27</v>
      </c>
      <c r="W42" s="78" t="s">
        <v>2568</v>
      </c>
      <c r="X42" s="54" t="s">
        <v>2155</v>
      </c>
      <c r="Y42" s="54" t="s">
        <v>2155</v>
      </c>
      <c r="Z42" s="22" t="str">
        <f t="shared" si="13"/>
        <v>"DROP"</v>
      </c>
      <c r="AA42" s="22" t="str">
        <f t="shared" si="14"/>
        <v>DROP</v>
      </c>
      <c r="AB42" s="1">
        <f t="shared" si="15"/>
        <v>37</v>
      </c>
      <c r="AC42" t="str">
        <f t="shared" si="16"/>
        <v>ITM_DROP</v>
      </c>
      <c r="AD42" s="125" t="str">
        <f>IF(ISNA(VLOOKUP(AA42,'XEQM Shortlist'!J:J,1,0)),"//","")</f>
        <v/>
      </c>
      <c r="AF42" s="88" t="str">
        <f t="shared" si="17"/>
        <v>DROP</v>
      </c>
      <c r="AG42" t="b">
        <f t="shared" si="18"/>
        <v>1</v>
      </c>
    </row>
    <row r="43" spans="1:33" s="101" customFormat="1">
      <c r="A43" s="45">
        <f t="shared" si="10"/>
        <v>43</v>
      </c>
      <c r="B43" s="44">
        <f t="shared" si="1"/>
        <v>38</v>
      </c>
      <c r="C43" s="98" t="s">
        <v>4682</v>
      </c>
      <c r="D43" s="98" t="s">
        <v>12</v>
      </c>
      <c r="E43" s="99" t="s">
        <v>1172</v>
      </c>
      <c r="F43" s="99" t="s">
        <v>1172</v>
      </c>
      <c r="G43" s="141">
        <v>0</v>
      </c>
      <c r="H43" s="141">
        <v>99</v>
      </c>
      <c r="I43" s="135" t="s">
        <v>3</v>
      </c>
      <c r="J43" s="53" t="s">
        <v>1348</v>
      </c>
      <c r="K43" s="100" t="s">
        <v>3656</v>
      </c>
      <c r="L43" s="101" t="s">
        <v>4614</v>
      </c>
      <c r="M43" s="52" t="s">
        <v>4671</v>
      </c>
      <c r="N43" s="52" t="s">
        <v>2155</v>
      </c>
      <c r="P43" s="254" t="s">
        <v>1724</v>
      </c>
      <c r="Q43" s="13"/>
      <c r="S43" s="101" t="str">
        <f t="shared" si="11"/>
        <v/>
      </c>
      <c r="T43" s="41" t="str">
        <f>IF(ISNA(VLOOKUP(P43,'NEW XEQM.c'!E:F,2,0)),"--","PRESENT")</f>
        <v>--</v>
      </c>
      <c r="V43">
        <f t="shared" si="12"/>
        <v>27</v>
      </c>
      <c r="W43" s="97" t="s">
        <v>2155</v>
      </c>
      <c r="X43" s="100" t="s">
        <v>2155</v>
      </c>
      <c r="Y43" s="100" t="s">
        <v>2155</v>
      </c>
      <c r="Z43" s="22" t="str">
        <f t="shared" si="13"/>
        <v/>
      </c>
      <c r="AA43" s="22" t="str">
        <f t="shared" si="14"/>
        <v/>
      </c>
      <c r="AB43" s="1">
        <f t="shared" si="15"/>
        <v>38</v>
      </c>
      <c r="AC43" t="str">
        <f t="shared" si="16"/>
        <v>ITM_PAUSE</v>
      </c>
      <c r="AD43" s="125" t="str">
        <f>IF(ISNA(VLOOKUP(AA43,'XEQM Shortlist'!J:J,1,0)),"//","")</f>
        <v/>
      </c>
      <c r="AF43" s="88" t="str">
        <f t="shared" si="17"/>
        <v/>
      </c>
      <c r="AG43" t="b">
        <f t="shared" si="18"/>
        <v>1</v>
      </c>
    </row>
    <row r="44" spans="1:33">
      <c r="A44" s="45">
        <f t="shared" si="10"/>
        <v>44</v>
      </c>
      <c r="B44" s="44">
        <f t="shared" si="1"/>
        <v>39</v>
      </c>
      <c r="C44" s="48" t="s">
        <v>3312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1347</v>
      </c>
      <c r="K44" s="54" t="s">
        <v>4430</v>
      </c>
      <c r="L44" s="52" t="s">
        <v>4614</v>
      </c>
      <c r="M44" s="52" t="s">
        <v>4670</v>
      </c>
      <c r="N44" s="52" t="s">
        <v>2155</v>
      </c>
      <c r="O44" s="52"/>
      <c r="P44" s="254" t="s">
        <v>1799</v>
      </c>
      <c r="Q44" s="13"/>
      <c r="R44"/>
      <c r="S44" t="str">
        <f t="shared" si="11"/>
        <v/>
      </c>
      <c r="T44" s="41" t="str">
        <f>IF(ISNA(VLOOKUP(P44,'NEW XEQM.c'!E:F,2,0)),"--","PRESENT")</f>
        <v>--</v>
      </c>
      <c r="U44"/>
      <c r="V44">
        <f t="shared" si="12"/>
        <v>28</v>
      </c>
      <c r="W44" s="75" t="s">
        <v>2155</v>
      </c>
      <c r="X44" s="54" t="s">
        <v>2155</v>
      </c>
      <c r="Y44" s="54" t="s">
        <v>2155</v>
      </c>
      <c r="Z44" s="22" t="str">
        <f t="shared" si="13"/>
        <v>"R" STD_UP_ARROW</v>
      </c>
      <c r="AA44" s="22" t="str">
        <f t="shared" si="14"/>
        <v>R</v>
      </c>
      <c r="AB44" s="1">
        <f t="shared" si="15"/>
        <v>39</v>
      </c>
      <c r="AC44" t="str">
        <f t="shared" si="16"/>
        <v>ITM_Rup</v>
      </c>
      <c r="AD44" s="125" t="str">
        <f>IF(ISNA(VLOOKUP(AA44,'XEQM Shortlist'!J:J,1,0)),"//","")</f>
        <v>//</v>
      </c>
      <c r="AF44" s="88" t="str">
        <f t="shared" si="17"/>
        <v>R</v>
      </c>
      <c r="AG44" t="b">
        <f t="shared" si="18"/>
        <v>1</v>
      </c>
    </row>
    <row r="45" spans="1:33">
      <c r="A45" s="45">
        <f t="shared" si="10"/>
        <v>45</v>
      </c>
      <c r="B45" s="44">
        <f t="shared" si="1"/>
        <v>40</v>
      </c>
      <c r="C45" s="48" t="s">
        <v>3313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1347</v>
      </c>
      <c r="K45" s="54" t="s">
        <v>4430</v>
      </c>
      <c r="L45" s="52" t="s">
        <v>4614</v>
      </c>
      <c r="M45" s="52" t="s">
        <v>4670</v>
      </c>
      <c r="N45" s="52" t="s">
        <v>2155</v>
      </c>
      <c r="O45" s="52"/>
      <c r="P45" s="254" t="s">
        <v>1800</v>
      </c>
      <c r="Q45" s="13"/>
      <c r="R45"/>
      <c r="S45" t="str">
        <f t="shared" si="11"/>
        <v/>
      </c>
      <c r="T45" s="41" t="str">
        <f>IF(ISNA(VLOOKUP(P45,'NEW XEQM.c'!E:F,2,0)),"--","PRESENT")</f>
        <v>--</v>
      </c>
      <c r="U45"/>
      <c r="V45">
        <f t="shared" si="12"/>
        <v>29</v>
      </c>
      <c r="W45" s="75" t="s">
        <v>2155</v>
      </c>
      <c r="X45" s="54" t="s">
        <v>2155</v>
      </c>
      <c r="Y45" s="54" t="s">
        <v>2155</v>
      </c>
      <c r="Z45" s="22" t="str">
        <f t="shared" si="13"/>
        <v>"R" STD_DOWN_ARROW</v>
      </c>
      <c r="AA45" s="22" t="str">
        <f t="shared" si="14"/>
        <v>RDOWN_ARROW</v>
      </c>
      <c r="AB45" s="1">
        <f t="shared" si="15"/>
        <v>40</v>
      </c>
      <c r="AC45" t="str">
        <f t="shared" si="16"/>
        <v>ITM_Rdown</v>
      </c>
      <c r="AD45" s="125" t="str">
        <f>IF(ISNA(VLOOKUP(AA45,'XEQM Shortlist'!J:J,1,0)),"//","")</f>
        <v>//</v>
      </c>
      <c r="AF45" s="88" t="str">
        <f t="shared" si="17"/>
        <v>RDOWN_ARROW</v>
      </c>
      <c r="AG45" t="b">
        <f t="shared" si="18"/>
        <v>1</v>
      </c>
    </row>
    <row r="46" spans="1:33">
      <c r="A46" s="45">
        <f t="shared" si="10"/>
        <v>46</v>
      </c>
      <c r="B46" s="44">
        <f t="shared" si="1"/>
        <v>41</v>
      </c>
      <c r="C46" s="48" t="s">
        <v>3314</v>
      </c>
      <c r="D46" s="48" t="s">
        <v>7</v>
      </c>
      <c r="E46" s="53" t="s">
        <v>1037</v>
      </c>
      <c r="F46" s="53" t="s">
        <v>1037</v>
      </c>
      <c r="G46" s="75">
        <v>0</v>
      </c>
      <c r="H46" s="75">
        <v>0</v>
      </c>
      <c r="I46" s="135" t="s">
        <v>3</v>
      </c>
      <c r="J46" s="53" t="s">
        <v>1349</v>
      </c>
      <c r="K46" s="54" t="s">
        <v>4430</v>
      </c>
      <c r="L46" s="52" t="s">
        <v>4614</v>
      </c>
      <c r="M46" s="52" t="s">
        <v>4670</v>
      </c>
      <c r="N46" s="52" t="s">
        <v>2155</v>
      </c>
      <c r="O46" s="52"/>
      <c r="P46" s="254" t="s">
        <v>1439</v>
      </c>
      <c r="Q46" s="13"/>
      <c r="R46"/>
      <c r="S46" t="str">
        <f t="shared" si="11"/>
        <v/>
      </c>
      <c r="T46" s="41" t="str">
        <f>IF(ISNA(VLOOKUP(P46,'NEW XEQM.c'!E:F,2,0)),"--","PRESENT")</f>
        <v>PRESENT</v>
      </c>
      <c r="U46"/>
      <c r="V46">
        <f t="shared" si="12"/>
        <v>30</v>
      </c>
      <c r="W46" s="75" t="s">
        <v>2556</v>
      </c>
      <c r="X46" s="54" t="s">
        <v>2500</v>
      </c>
      <c r="Y46" s="54" t="s">
        <v>2155</v>
      </c>
      <c r="Z46" s="22" t="str">
        <f t="shared" si="13"/>
        <v>"CLX"</v>
      </c>
      <c r="AA46" s="22" t="str">
        <f t="shared" si="14"/>
        <v>CLX</v>
      </c>
      <c r="AB46" s="1">
        <f t="shared" si="15"/>
        <v>41</v>
      </c>
      <c r="AC46" t="str">
        <f t="shared" si="16"/>
        <v>ITM_CLX</v>
      </c>
      <c r="AD46" s="125" t="str">
        <f>IF(ISNA(VLOOKUP(AA46,'XEQM Shortlist'!J:J,1,0)),"//","")</f>
        <v/>
      </c>
      <c r="AF46" s="88" t="str">
        <f t="shared" si="17"/>
        <v>CLX</v>
      </c>
      <c r="AG46" t="b">
        <f t="shared" si="18"/>
        <v>1</v>
      </c>
    </row>
    <row r="47" spans="1:33">
      <c r="A47" s="45">
        <f t="shared" si="10"/>
        <v>47</v>
      </c>
      <c r="B47" s="44">
        <f t="shared" si="1"/>
        <v>42</v>
      </c>
      <c r="C47" s="48" t="s">
        <v>3315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1347</v>
      </c>
      <c r="K47" s="54" t="s">
        <v>3817</v>
      </c>
      <c r="L47" s="52" t="s">
        <v>4614</v>
      </c>
      <c r="M47" s="52" t="s">
        <v>4670</v>
      </c>
      <c r="N47" s="52" t="s">
        <v>2155</v>
      </c>
      <c r="O47" s="52"/>
      <c r="P47" s="254" t="s">
        <v>1515</v>
      </c>
      <c r="Q47" s="13"/>
      <c r="R47"/>
      <c r="S47" t="str">
        <f t="shared" si="11"/>
        <v/>
      </c>
      <c r="T47" s="41" t="str">
        <f>IF(ISNA(VLOOKUP(P47,'NEW XEQM.c'!E:F,2,0)),"--","PRESENT")</f>
        <v>PRESENT</v>
      </c>
      <c r="U47"/>
      <c r="V47">
        <f t="shared" si="12"/>
        <v>31</v>
      </c>
      <c r="W47" s="75" t="s">
        <v>2568</v>
      </c>
      <c r="X47" s="54" t="s">
        <v>2155</v>
      </c>
      <c r="Y47" s="54" t="s">
        <v>2155</v>
      </c>
      <c r="Z47" s="22" t="str">
        <f t="shared" si="13"/>
        <v>"FILL"</v>
      </c>
      <c r="AA47" s="22" t="str">
        <f t="shared" si="14"/>
        <v>FILL</v>
      </c>
      <c r="AB47" s="1">
        <f t="shared" si="15"/>
        <v>42</v>
      </c>
      <c r="AC47" t="str">
        <f t="shared" si="16"/>
        <v>ITM_FILL</v>
      </c>
      <c r="AD47" s="125" t="str">
        <f>IF(ISNA(VLOOKUP(AA47,'XEQM Shortlist'!J:J,1,0)),"//","")</f>
        <v/>
      </c>
      <c r="AF47" s="88" t="str">
        <f t="shared" si="17"/>
        <v>FILL</v>
      </c>
      <c r="AG47" t="b">
        <f t="shared" si="18"/>
        <v>1</v>
      </c>
    </row>
    <row r="48" spans="1:33">
      <c r="A48" s="45">
        <f t="shared" si="10"/>
        <v>48</v>
      </c>
      <c r="B48" s="44">
        <f t="shared" si="1"/>
        <v>43</v>
      </c>
      <c r="C48" s="48" t="s">
        <v>4668</v>
      </c>
      <c r="D48" s="48" t="s">
        <v>2195</v>
      </c>
      <c r="E48" s="53" t="s">
        <v>1100</v>
      </c>
      <c r="F48" s="53" t="s">
        <v>1100</v>
      </c>
      <c r="G48" s="75">
        <v>0</v>
      </c>
      <c r="H48" s="75">
        <v>99</v>
      </c>
      <c r="I48" s="135" t="s">
        <v>3</v>
      </c>
      <c r="J48" s="53" t="s">
        <v>1347</v>
      </c>
      <c r="K48" s="54" t="s">
        <v>3818</v>
      </c>
      <c r="L48" s="52" t="s">
        <v>4614</v>
      </c>
      <c r="M48" s="52" t="s">
        <v>4675</v>
      </c>
      <c r="N48" s="52" t="s">
        <v>2155</v>
      </c>
      <c r="O48" s="52"/>
      <c r="P48" s="254" t="s">
        <v>1577</v>
      </c>
      <c r="Q48" s="13"/>
      <c r="R48"/>
      <c r="S48" t="str">
        <f t="shared" si="11"/>
        <v/>
      </c>
      <c r="T48" s="41" t="str">
        <f>IF(ISNA(VLOOKUP(P48,'NEW XEQM.c'!E:F,2,0)),"--","PRESENT")</f>
        <v>--</v>
      </c>
      <c r="U48"/>
      <c r="V48">
        <f t="shared" si="12"/>
        <v>32</v>
      </c>
      <c r="W48" s="75" t="s">
        <v>2155</v>
      </c>
      <c r="X48" s="54" t="s">
        <v>2155</v>
      </c>
      <c r="Y48" s="54" t="s">
        <v>2155</v>
      </c>
      <c r="Z48" s="22" t="str">
        <f t="shared" si="13"/>
        <v>"INPUT"</v>
      </c>
      <c r="AA48" s="22" t="str">
        <f t="shared" si="14"/>
        <v>INPUT</v>
      </c>
      <c r="AB48" s="1">
        <f t="shared" si="15"/>
        <v>43</v>
      </c>
      <c r="AC48" t="str">
        <f t="shared" si="16"/>
        <v>ITM_INPUT</v>
      </c>
      <c r="AD48" s="125" t="str">
        <f>IF(ISNA(VLOOKUP(AA48,'XEQM Shortlist'!J:J,1,0)),"//","")</f>
        <v>//</v>
      </c>
      <c r="AF48" s="88" t="str">
        <f t="shared" si="17"/>
        <v>INPUT</v>
      </c>
      <c r="AG48" t="b">
        <f t="shared" si="18"/>
        <v>1</v>
      </c>
    </row>
    <row r="49" spans="1:33">
      <c r="A49" s="45">
        <f t="shared" si="10"/>
        <v>49</v>
      </c>
      <c r="B49" s="44">
        <f t="shared" si="1"/>
        <v>44</v>
      </c>
      <c r="C49" s="48" t="s">
        <v>3316</v>
      </c>
      <c r="D49" s="48" t="s">
        <v>264</v>
      </c>
      <c r="E49" s="53" t="s">
        <v>1223</v>
      </c>
      <c r="F49" s="53" t="s">
        <v>1223</v>
      </c>
      <c r="G49" s="75">
        <v>0</v>
      </c>
      <c r="H49" s="75">
        <v>99</v>
      </c>
      <c r="I49" s="135" t="s">
        <v>3</v>
      </c>
      <c r="J49" s="53" t="s">
        <v>1347</v>
      </c>
      <c r="K49" s="54" t="s">
        <v>3817</v>
      </c>
      <c r="L49" s="52" t="s">
        <v>4614</v>
      </c>
      <c r="M49" s="52" t="s">
        <v>4675</v>
      </c>
      <c r="N49" s="52" t="s">
        <v>2155</v>
      </c>
      <c r="O49" s="52"/>
      <c r="P49" s="254" t="s">
        <v>1846</v>
      </c>
      <c r="Q49" s="13"/>
      <c r="R49"/>
      <c r="S49" t="str">
        <f t="shared" si="11"/>
        <v/>
      </c>
      <c r="T49" s="41" t="str">
        <f>IF(ISNA(VLOOKUP(P49,'NEW XEQM.c'!E:F,2,0)),"--","PRESENT")</f>
        <v>PRESENT</v>
      </c>
      <c r="U49"/>
      <c r="V49">
        <f t="shared" si="12"/>
        <v>33</v>
      </c>
      <c r="W49" s="78" t="s">
        <v>2568</v>
      </c>
      <c r="X49" s="76" t="s">
        <v>2500</v>
      </c>
      <c r="Y49" s="77" t="s">
        <v>2155</v>
      </c>
      <c r="Z49" s="22" t="str">
        <f t="shared" si="13"/>
        <v>"STO"</v>
      </c>
      <c r="AA49" s="22" t="str">
        <f t="shared" si="14"/>
        <v>STO</v>
      </c>
      <c r="AB49" s="1">
        <f t="shared" si="15"/>
        <v>44</v>
      </c>
      <c r="AC49" t="str">
        <f t="shared" si="16"/>
        <v>ITM_STO</v>
      </c>
      <c r="AD49" s="125" t="str">
        <f>IF(ISNA(VLOOKUP(AA49,'XEQM Shortlist'!J:J,1,0)),"//","")</f>
        <v/>
      </c>
      <c r="AF49" s="88" t="str">
        <f t="shared" si="17"/>
        <v>STO</v>
      </c>
      <c r="AG49" t="b">
        <f t="shared" si="18"/>
        <v>1</v>
      </c>
    </row>
    <row r="50" spans="1:33">
      <c r="A50" s="45">
        <f t="shared" si="10"/>
        <v>50</v>
      </c>
      <c r="B50" s="44">
        <f t="shared" si="1"/>
        <v>45</v>
      </c>
      <c r="C50" s="48" t="s">
        <v>3317</v>
      </c>
      <c r="D50" s="48" t="s">
        <v>7</v>
      </c>
      <c r="E50" s="53" t="s">
        <v>328</v>
      </c>
      <c r="F50" s="53" t="s">
        <v>328</v>
      </c>
      <c r="G50" s="75">
        <v>0</v>
      </c>
      <c r="H50" s="75">
        <v>99</v>
      </c>
      <c r="I50" s="135" t="s">
        <v>3</v>
      </c>
      <c r="J50" s="53" t="s">
        <v>1347</v>
      </c>
      <c r="K50" s="54" t="s">
        <v>3817</v>
      </c>
      <c r="L50" s="52" t="s">
        <v>4614</v>
      </c>
      <c r="M50" s="52" t="s">
        <v>4675</v>
      </c>
      <c r="N50" s="52" t="s">
        <v>2155</v>
      </c>
      <c r="O50" s="52"/>
      <c r="P50" s="254" t="s">
        <v>3088</v>
      </c>
      <c r="Q50" s="13"/>
      <c r="R50"/>
      <c r="S50" t="str">
        <f t="shared" si="11"/>
        <v/>
      </c>
      <c r="T50" s="41" t="str">
        <f>IF(ISNA(VLOOKUP(P50,'NEW XEQM.c'!E:F,2,0)),"--","PRESENT")</f>
        <v>--</v>
      </c>
      <c r="U50"/>
      <c r="V50">
        <f t="shared" si="12"/>
        <v>33</v>
      </c>
      <c r="W50" s="78" t="s">
        <v>2568</v>
      </c>
      <c r="X50" s="54" t="s">
        <v>2494</v>
      </c>
      <c r="Y50" s="54" t="s">
        <v>2155</v>
      </c>
      <c r="Z50" s="22" t="str">
        <f t="shared" si="13"/>
        <v/>
      </c>
      <c r="AA50" s="22" t="str">
        <f t="shared" si="14"/>
        <v/>
      </c>
      <c r="AB50" s="1">
        <f t="shared" si="15"/>
        <v>45</v>
      </c>
      <c r="AC50" t="str">
        <f t="shared" si="16"/>
        <v>ITM_STOADD</v>
      </c>
      <c r="AD50" s="125" t="str">
        <f>IF(ISNA(VLOOKUP(AA50,'XEQM Shortlist'!J:J,1,0)),"//","")</f>
        <v/>
      </c>
      <c r="AF50" s="88" t="str">
        <f t="shared" si="17"/>
        <v/>
      </c>
      <c r="AG50" t="b">
        <f t="shared" si="18"/>
        <v>1</v>
      </c>
    </row>
    <row r="51" spans="1:33">
      <c r="A51" s="45">
        <f t="shared" si="10"/>
        <v>51</v>
      </c>
      <c r="B51" s="44">
        <f t="shared" si="1"/>
        <v>46</v>
      </c>
      <c r="C51" s="48" t="s">
        <v>3318</v>
      </c>
      <c r="D51" s="48" t="s">
        <v>7</v>
      </c>
      <c r="E51" s="53" t="s">
        <v>329</v>
      </c>
      <c r="F51" s="53" t="s">
        <v>329</v>
      </c>
      <c r="G51" s="75">
        <v>0</v>
      </c>
      <c r="H51" s="75">
        <v>99</v>
      </c>
      <c r="I51" s="135" t="s">
        <v>3</v>
      </c>
      <c r="J51" s="53" t="s">
        <v>1347</v>
      </c>
      <c r="K51" s="54" t="s">
        <v>3817</v>
      </c>
      <c r="L51" s="52" t="s">
        <v>4614</v>
      </c>
      <c r="M51" s="52" t="s">
        <v>4675</v>
      </c>
      <c r="N51" s="52" t="s">
        <v>2155</v>
      </c>
      <c r="O51" s="52"/>
      <c r="P51" s="254" t="s">
        <v>3089</v>
      </c>
      <c r="Q51" s="13"/>
      <c r="R51"/>
      <c r="S51" t="str">
        <f t="shared" si="11"/>
        <v/>
      </c>
      <c r="T51" s="41" t="str">
        <f>IF(ISNA(VLOOKUP(P51,'NEW XEQM.c'!E:F,2,0)),"--","PRESENT")</f>
        <v>--</v>
      </c>
      <c r="U51"/>
      <c r="V51">
        <f t="shared" si="12"/>
        <v>33</v>
      </c>
      <c r="W51" s="78" t="s">
        <v>2568</v>
      </c>
      <c r="X51" s="54" t="s">
        <v>2494</v>
      </c>
      <c r="Y51" s="54" t="s">
        <v>2155</v>
      </c>
      <c r="Z51" s="22" t="str">
        <f t="shared" si="13"/>
        <v/>
      </c>
      <c r="AA51" s="22" t="str">
        <f t="shared" si="14"/>
        <v/>
      </c>
      <c r="AB51" s="1">
        <f t="shared" si="15"/>
        <v>46</v>
      </c>
      <c r="AC51" t="str">
        <f t="shared" si="16"/>
        <v>ITM_STOSUB</v>
      </c>
      <c r="AD51" s="125" t="str">
        <f>IF(ISNA(VLOOKUP(AA51,'XEQM Shortlist'!J:J,1,0)),"//","")</f>
        <v/>
      </c>
      <c r="AF51" s="88" t="str">
        <f t="shared" si="17"/>
        <v/>
      </c>
      <c r="AG51" t="b">
        <f t="shared" si="18"/>
        <v>1</v>
      </c>
    </row>
    <row r="52" spans="1:33">
      <c r="A52" s="45">
        <f t="shared" si="10"/>
        <v>52</v>
      </c>
      <c r="B52" s="44">
        <f t="shared" si="1"/>
        <v>47</v>
      </c>
      <c r="C52" s="48" t="s">
        <v>3319</v>
      </c>
      <c r="D52" s="48" t="s">
        <v>7</v>
      </c>
      <c r="E52" s="53" t="s">
        <v>1229</v>
      </c>
      <c r="F52" s="53" t="s">
        <v>1229</v>
      </c>
      <c r="G52" s="75">
        <v>0</v>
      </c>
      <c r="H52" s="75">
        <v>99</v>
      </c>
      <c r="I52" s="135" t="s">
        <v>3</v>
      </c>
      <c r="J52" s="53" t="s">
        <v>1347</v>
      </c>
      <c r="K52" s="54" t="s">
        <v>3817</v>
      </c>
      <c r="L52" s="52" t="s">
        <v>4614</v>
      </c>
      <c r="M52" s="52" t="s">
        <v>4675</v>
      </c>
      <c r="N52" s="52" t="s">
        <v>2155</v>
      </c>
      <c r="O52" s="52"/>
      <c r="P52" s="254" t="s">
        <v>1852</v>
      </c>
      <c r="Q52" s="13"/>
      <c r="R52"/>
      <c r="S52" t="str">
        <f t="shared" si="11"/>
        <v/>
      </c>
      <c r="T52" s="41" t="str">
        <f>IF(ISNA(VLOOKUP(P52,'NEW XEQM.c'!E:F,2,0)),"--","PRESENT")</f>
        <v>--</v>
      </c>
      <c r="U52"/>
      <c r="V52">
        <f t="shared" si="12"/>
        <v>33</v>
      </c>
      <c r="W52" s="78" t="s">
        <v>2568</v>
      </c>
      <c r="X52" s="54" t="s">
        <v>2494</v>
      </c>
      <c r="Y52" s="54" t="s">
        <v>2155</v>
      </c>
      <c r="Z52" s="22" t="str">
        <f t="shared" si="13"/>
        <v/>
      </c>
      <c r="AA52" s="22" t="str">
        <f t="shared" si="14"/>
        <v/>
      </c>
      <c r="AB52" s="1">
        <f t="shared" si="15"/>
        <v>47</v>
      </c>
      <c r="AC52" t="str">
        <f t="shared" si="16"/>
        <v>ITM_STOMULT</v>
      </c>
      <c r="AD52" s="125" t="str">
        <f>IF(ISNA(VLOOKUP(AA52,'XEQM Shortlist'!J:J,1,0)),"//","")</f>
        <v/>
      </c>
      <c r="AF52" s="88" t="str">
        <f t="shared" si="17"/>
        <v/>
      </c>
      <c r="AG52" t="b">
        <f t="shared" si="18"/>
        <v>1</v>
      </c>
    </row>
    <row r="53" spans="1:33">
      <c r="A53" s="45">
        <f t="shared" si="10"/>
        <v>53</v>
      </c>
      <c r="B53" s="44">
        <f t="shared" si="1"/>
        <v>48</v>
      </c>
      <c r="C53" s="48" t="s">
        <v>3320</v>
      </c>
      <c r="D53" s="48" t="s">
        <v>7</v>
      </c>
      <c r="E53" s="53" t="s">
        <v>330</v>
      </c>
      <c r="F53" s="53" t="s">
        <v>330</v>
      </c>
      <c r="G53" s="75">
        <v>0</v>
      </c>
      <c r="H53" s="75">
        <v>99</v>
      </c>
      <c r="I53" s="135" t="s">
        <v>3</v>
      </c>
      <c r="J53" s="53" t="s">
        <v>1347</v>
      </c>
      <c r="K53" s="54" t="s">
        <v>3817</v>
      </c>
      <c r="L53" s="52" t="s">
        <v>4614</v>
      </c>
      <c r="M53" s="52" t="s">
        <v>4675</v>
      </c>
      <c r="N53" s="52" t="s">
        <v>2155</v>
      </c>
      <c r="O53" s="52"/>
      <c r="P53" s="254" t="s">
        <v>1853</v>
      </c>
      <c r="Q53" s="13"/>
      <c r="R53"/>
      <c r="S53" t="str">
        <f t="shared" si="11"/>
        <v/>
      </c>
      <c r="T53" s="41" t="str">
        <f>IF(ISNA(VLOOKUP(P53,'NEW XEQM.c'!E:F,2,0)),"--","PRESENT")</f>
        <v>--</v>
      </c>
      <c r="U53"/>
      <c r="V53">
        <f t="shared" si="12"/>
        <v>33</v>
      </c>
      <c r="W53" s="78" t="s">
        <v>2568</v>
      </c>
      <c r="X53" s="54" t="s">
        <v>2494</v>
      </c>
      <c r="Y53" s="54" t="s">
        <v>2155</v>
      </c>
      <c r="Z53" s="22" t="str">
        <f t="shared" si="13"/>
        <v/>
      </c>
      <c r="AA53" s="22" t="str">
        <f t="shared" si="14"/>
        <v/>
      </c>
      <c r="AB53" s="1">
        <f t="shared" si="15"/>
        <v>48</v>
      </c>
      <c r="AC53" t="str">
        <f t="shared" si="16"/>
        <v>ITM_STODIV</v>
      </c>
      <c r="AD53" s="125" t="str">
        <f>IF(ISNA(VLOOKUP(AA53,'XEQM Shortlist'!J:J,1,0)),"//","")</f>
        <v/>
      </c>
      <c r="AF53" s="88" t="str">
        <f t="shared" si="17"/>
        <v/>
      </c>
      <c r="AG53" t="b">
        <f t="shared" si="18"/>
        <v>1</v>
      </c>
    </row>
    <row r="54" spans="1:33" s="101" customFormat="1">
      <c r="A54" s="45">
        <f t="shared" si="10"/>
        <v>54</v>
      </c>
      <c r="B54" s="44">
        <f t="shared" si="1"/>
        <v>49</v>
      </c>
      <c r="C54" s="98" t="s">
        <v>3470</v>
      </c>
      <c r="D54" s="98" t="s">
        <v>7</v>
      </c>
      <c r="E54" s="99" t="s">
        <v>1038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1347</v>
      </c>
      <c r="K54" s="100" t="s">
        <v>3817</v>
      </c>
      <c r="L54" s="101" t="s">
        <v>4615</v>
      </c>
      <c r="M54" s="52" t="s">
        <v>4670</v>
      </c>
      <c r="N54" s="52" t="s">
        <v>2155</v>
      </c>
      <c r="P54" s="254" t="s">
        <v>1441</v>
      </c>
      <c r="Q54" s="13"/>
      <c r="R54"/>
      <c r="S54" t="str">
        <f t="shared" si="11"/>
        <v>NOT EQUAL</v>
      </c>
      <c r="T54" s="41" t="str">
        <f>IF(ISNA(VLOOKUP(P54,'NEW XEQM.c'!E:F,2,0)),"--","PRESENT")</f>
        <v>PRESENT</v>
      </c>
      <c r="U54"/>
      <c r="V54">
        <f t="shared" si="12"/>
        <v>34</v>
      </c>
      <c r="W54" s="97" t="s">
        <v>2155</v>
      </c>
      <c r="X54" s="100" t="s">
        <v>2155</v>
      </c>
      <c r="Y54" s="100" t="s">
        <v>2155</v>
      </c>
      <c r="Z54" s="22" t="str">
        <f t="shared" si="13"/>
        <v>"COMB"</v>
      </c>
      <c r="AA54" s="22" t="str">
        <f t="shared" si="14"/>
        <v>COMB</v>
      </c>
      <c r="AB54" s="1">
        <f t="shared" si="15"/>
        <v>49</v>
      </c>
      <c r="AC54" t="str">
        <f t="shared" si="16"/>
        <v>ITM_COMB</v>
      </c>
      <c r="AD54" s="125" t="str">
        <f>IF(ISNA(VLOOKUP(AA54,'XEQM Shortlist'!J:J,1,0)),"//","")</f>
        <v/>
      </c>
      <c r="AE54"/>
      <c r="AF54" s="88" t="str">
        <f t="shared" si="17"/>
        <v>COMB</v>
      </c>
      <c r="AG54" t="b">
        <f t="shared" si="18"/>
        <v>1</v>
      </c>
    </row>
    <row r="55" spans="1:33" s="101" customFormat="1">
      <c r="A55" s="45">
        <f t="shared" si="10"/>
        <v>55</v>
      </c>
      <c r="B55" s="44">
        <f t="shared" si="1"/>
        <v>50</v>
      </c>
      <c r="C55" s="98" t="s">
        <v>3499</v>
      </c>
      <c r="D55" s="98" t="s">
        <v>7</v>
      </c>
      <c r="E55" s="99" t="s">
        <v>1173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1347</v>
      </c>
      <c r="K55" s="100" t="s">
        <v>3817</v>
      </c>
      <c r="L55" s="101" t="s">
        <v>4615</v>
      </c>
      <c r="M55" s="52" t="s">
        <v>4670</v>
      </c>
      <c r="N55" s="52" t="s">
        <v>2155</v>
      </c>
      <c r="P55" s="254" t="s">
        <v>1731</v>
      </c>
      <c r="Q55" s="13"/>
      <c r="R55"/>
      <c r="S55" t="str">
        <f t="shared" si="11"/>
        <v>NOT EQUAL</v>
      </c>
      <c r="T55" s="41" t="str">
        <f>IF(ISNA(VLOOKUP(P55,'NEW XEQM.c'!E:F,2,0)),"--","PRESENT")</f>
        <v>PRESENT</v>
      </c>
      <c r="U55"/>
      <c r="V55">
        <f t="shared" si="12"/>
        <v>35</v>
      </c>
      <c r="W55" s="97" t="s">
        <v>2553</v>
      </c>
      <c r="X55" s="100" t="s">
        <v>2155</v>
      </c>
      <c r="Y55" s="100" t="s">
        <v>2155</v>
      </c>
      <c r="Z55" s="22" t="str">
        <f t="shared" si="13"/>
        <v>"PERM"</v>
      </c>
      <c r="AA55" s="22" t="str">
        <f t="shared" si="14"/>
        <v>PERM</v>
      </c>
      <c r="AB55" s="1">
        <f t="shared" si="15"/>
        <v>50</v>
      </c>
      <c r="AC55" t="str">
        <f t="shared" si="16"/>
        <v>ITM_PERM</v>
      </c>
      <c r="AD55" s="125" t="str">
        <f>IF(ISNA(VLOOKUP(AA55,'XEQM Shortlist'!J:J,1,0)),"//","")</f>
        <v/>
      </c>
      <c r="AE55"/>
      <c r="AF55" s="88" t="str">
        <f t="shared" si="17"/>
        <v>PERM</v>
      </c>
      <c r="AG55" t="b">
        <f t="shared" si="18"/>
        <v>1</v>
      </c>
    </row>
    <row r="56" spans="1:33">
      <c r="A56" s="45">
        <f t="shared" si="10"/>
        <v>56</v>
      </c>
      <c r="B56" s="44">
        <f t="shared" si="1"/>
        <v>51</v>
      </c>
      <c r="C56" s="48" t="s">
        <v>3323</v>
      </c>
      <c r="D56" s="48" t="s">
        <v>264</v>
      </c>
      <c r="E56" s="53" t="s">
        <v>1186</v>
      </c>
      <c r="F56" s="53" t="s">
        <v>1186</v>
      </c>
      <c r="G56" s="75">
        <v>0</v>
      </c>
      <c r="H56" s="75">
        <v>99</v>
      </c>
      <c r="I56" s="135" t="s">
        <v>3</v>
      </c>
      <c r="J56" s="53" t="s">
        <v>1347</v>
      </c>
      <c r="K56" s="54" t="s">
        <v>3817</v>
      </c>
      <c r="L56" s="52" t="s">
        <v>4614</v>
      </c>
      <c r="M56" s="52" t="s">
        <v>4675</v>
      </c>
      <c r="N56" s="52" t="s">
        <v>2155</v>
      </c>
      <c r="O56" s="52"/>
      <c r="P56" s="254" t="s">
        <v>1759</v>
      </c>
      <c r="Q56" s="13"/>
      <c r="R56"/>
      <c r="S56" t="str">
        <f t="shared" si="11"/>
        <v/>
      </c>
      <c r="T56" s="41" t="str">
        <f>IF(ISNA(VLOOKUP(P56,'NEW XEQM.c'!E:F,2,0)),"--","PRESENT")</f>
        <v>PRESENT</v>
      </c>
      <c r="U56"/>
      <c r="V56">
        <f t="shared" si="12"/>
        <v>36</v>
      </c>
      <c r="W56" s="75" t="s">
        <v>2568</v>
      </c>
      <c r="X56" s="54" t="s">
        <v>2155</v>
      </c>
      <c r="Y56" s="54" t="s">
        <v>2155</v>
      </c>
      <c r="Z56" s="22" t="str">
        <f t="shared" si="13"/>
        <v>"RCL"</v>
      </c>
      <c r="AA56" s="22" t="str">
        <f t="shared" si="14"/>
        <v>RCL</v>
      </c>
      <c r="AB56" s="1">
        <f t="shared" si="15"/>
        <v>51</v>
      </c>
      <c r="AC56" t="str">
        <f t="shared" si="16"/>
        <v>ITM_RCL</v>
      </c>
      <c r="AD56" s="125" t="str">
        <f>IF(ISNA(VLOOKUP(AA56,'XEQM Shortlist'!J:J,1,0)),"//","")</f>
        <v/>
      </c>
      <c r="AF56" s="88" t="str">
        <f t="shared" si="17"/>
        <v>RCL</v>
      </c>
      <c r="AG56" t="b">
        <f t="shared" si="18"/>
        <v>1</v>
      </c>
    </row>
    <row r="57" spans="1:33">
      <c r="A57" s="45">
        <f t="shared" si="10"/>
        <v>57</v>
      </c>
      <c r="B57" s="44">
        <f t="shared" si="1"/>
        <v>52</v>
      </c>
      <c r="C57" s="48" t="s">
        <v>3324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1347</v>
      </c>
      <c r="K57" s="54" t="s">
        <v>3817</v>
      </c>
      <c r="L57" s="52" t="s">
        <v>4614</v>
      </c>
      <c r="M57" s="52" t="s">
        <v>4675</v>
      </c>
      <c r="N57" s="52" t="s">
        <v>2155</v>
      </c>
      <c r="O57" s="52"/>
      <c r="P57" s="254" t="s">
        <v>3090</v>
      </c>
      <c r="Q57" s="13"/>
      <c r="R57"/>
      <c r="S57" t="str">
        <f t="shared" si="11"/>
        <v/>
      </c>
      <c r="T57" s="41" t="str">
        <f>IF(ISNA(VLOOKUP(P57,'NEW XEQM.c'!E:F,2,0)),"--","PRESENT")</f>
        <v>--</v>
      </c>
      <c r="U57"/>
      <c r="V57">
        <f t="shared" si="12"/>
        <v>36</v>
      </c>
      <c r="W57" s="75" t="s">
        <v>2568</v>
      </c>
      <c r="X57" s="54" t="s">
        <v>2494</v>
      </c>
      <c r="Y57" s="54" t="s">
        <v>2155</v>
      </c>
      <c r="Z57" s="22" t="str">
        <f t="shared" si="13"/>
        <v/>
      </c>
      <c r="AA57" s="22" t="str">
        <f t="shared" si="14"/>
        <v/>
      </c>
      <c r="AB57" s="1">
        <f t="shared" si="15"/>
        <v>52</v>
      </c>
      <c r="AC57" t="str">
        <f t="shared" si="16"/>
        <v>ITM_RCLADD</v>
      </c>
      <c r="AD57" s="125" t="str">
        <f>IF(ISNA(VLOOKUP(AA57,'XEQM Shortlist'!J:J,1,0)),"//","")</f>
        <v/>
      </c>
      <c r="AF57" s="88" t="str">
        <f t="shared" si="17"/>
        <v/>
      </c>
      <c r="AG57" t="b">
        <f t="shared" si="18"/>
        <v>1</v>
      </c>
    </row>
    <row r="58" spans="1:33">
      <c r="A58" s="45">
        <f t="shared" si="10"/>
        <v>58</v>
      </c>
      <c r="B58" s="44">
        <f t="shared" si="1"/>
        <v>53</v>
      </c>
      <c r="C58" s="48" t="s">
        <v>3325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1347</v>
      </c>
      <c r="K58" s="54" t="s">
        <v>3817</v>
      </c>
      <c r="L58" s="52" t="s">
        <v>4614</v>
      </c>
      <c r="M58" s="52" t="s">
        <v>4675</v>
      </c>
      <c r="N58" s="52" t="s">
        <v>2155</v>
      </c>
      <c r="O58" s="52"/>
      <c r="P58" s="254" t="s">
        <v>3091</v>
      </c>
      <c r="Q58" s="13"/>
      <c r="R58"/>
      <c r="S58" t="str">
        <f t="shared" si="11"/>
        <v/>
      </c>
      <c r="T58" s="41" t="str">
        <f>IF(ISNA(VLOOKUP(P58,'NEW XEQM.c'!E:F,2,0)),"--","PRESENT")</f>
        <v>--</v>
      </c>
      <c r="U58"/>
      <c r="V58">
        <f t="shared" si="12"/>
        <v>36</v>
      </c>
      <c r="W58" s="75" t="s">
        <v>2568</v>
      </c>
      <c r="X58" s="54" t="s">
        <v>2494</v>
      </c>
      <c r="Y58" s="54" t="s">
        <v>2155</v>
      </c>
      <c r="Z58" s="22" t="str">
        <f t="shared" si="13"/>
        <v/>
      </c>
      <c r="AA58" s="22" t="str">
        <f t="shared" si="14"/>
        <v/>
      </c>
      <c r="AB58" s="1">
        <f t="shared" si="15"/>
        <v>53</v>
      </c>
      <c r="AC58" t="str">
        <f t="shared" si="16"/>
        <v>ITM_RCLSUB</v>
      </c>
      <c r="AD58" s="125" t="str">
        <f>IF(ISNA(VLOOKUP(AA58,'XEQM Shortlist'!J:J,1,0)),"//","")</f>
        <v/>
      </c>
      <c r="AF58" s="88" t="str">
        <f t="shared" si="17"/>
        <v/>
      </c>
      <c r="AG58" t="b">
        <f t="shared" si="18"/>
        <v>1</v>
      </c>
    </row>
    <row r="59" spans="1:33">
      <c r="A59" s="45">
        <f t="shared" si="10"/>
        <v>59</v>
      </c>
      <c r="B59" s="44">
        <f t="shared" si="1"/>
        <v>54</v>
      </c>
      <c r="C59" s="48" t="s">
        <v>3326</v>
      </c>
      <c r="D59" s="48" t="s">
        <v>7</v>
      </c>
      <c r="E59" s="53" t="s">
        <v>1191</v>
      </c>
      <c r="F59" s="53" t="s">
        <v>1191</v>
      </c>
      <c r="G59" s="75">
        <v>0</v>
      </c>
      <c r="H59" s="75">
        <v>99</v>
      </c>
      <c r="I59" s="135" t="s">
        <v>3</v>
      </c>
      <c r="J59" s="53" t="s">
        <v>1347</v>
      </c>
      <c r="K59" s="54" t="s">
        <v>3817</v>
      </c>
      <c r="L59" s="52" t="s">
        <v>4614</v>
      </c>
      <c r="M59" s="52" t="s">
        <v>4675</v>
      </c>
      <c r="N59" s="52" t="s">
        <v>2155</v>
      </c>
      <c r="O59" s="52"/>
      <c r="P59" s="254" t="s">
        <v>1764</v>
      </c>
      <c r="Q59" s="13"/>
      <c r="R59"/>
      <c r="S59" t="str">
        <f t="shared" si="11"/>
        <v/>
      </c>
      <c r="T59" s="41" t="str">
        <f>IF(ISNA(VLOOKUP(P59,'NEW XEQM.c'!E:F,2,0)),"--","PRESENT")</f>
        <v>--</v>
      </c>
      <c r="U59"/>
      <c r="V59">
        <f t="shared" si="12"/>
        <v>36</v>
      </c>
      <c r="W59" s="75" t="s">
        <v>2568</v>
      </c>
      <c r="X59" s="54" t="s">
        <v>2494</v>
      </c>
      <c r="Y59" s="54" t="s">
        <v>2155</v>
      </c>
      <c r="Z59" s="22" t="str">
        <f t="shared" si="13"/>
        <v/>
      </c>
      <c r="AA59" s="22" t="str">
        <f t="shared" si="14"/>
        <v/>
      </c>
      <c r="AB59" s="1">
        <f t="shared" si="15"/>
        <v>54</v>
      </c>
      <c r="AC59" t="str">
        <f t="shared" si="16"/>
        <v>ITM_RCLMULT</v>
      </c>
      <c r="AD59" s="125" t="str">
        <f>IF(ISNA(VLOOKUP(AA59,'XEQM Shortlist'!J:J,1,0)),"//","")</f>
        <v/>
      </c>
      <c r="AF59" s="88" t="str">
        <f t="shared" si="17"/>
        <v/>
      </c>
      <c r="AG59" t="b">
        <f t="shared" si="18"/>
        <v>1</v>
      </c>
    </row>
    <row r="60" spans="1:33">
      <c r="A60" s="45">
        <f t="shared" si="10"/>
        <v>60</v>
      </c>
      <c r="B60" s="44">
        <f t="shared" si="1"/>
        <v>55</v>
      </c>
      <c r="C60" s="48" t="s">
        <v>3327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1347</v>
      </c>
      <c r="K60" s="54" t="s">
        <v>3817</v>
      </c>
      <c r="L60" s="52" t="s">
        <v>4614</v>
      </c>
      <c r="M60" s="52" t="s">
        <v>4675</v>
      </c>
      <c r="N60" s="52" t="s">
        <v>2155</v>
      </c>
      <c r="O60" s="52"/>
      <c r="P60" s="254" t="s">
        <v>1765</v>
      </c>
      <c r="Q60" s="13"/>
      <c r="R60"/>
      <c r="S60" t="str">
        <f t="shared" si="11"/>
        <v/>
      </c>
      <c r="T60" s="41" t="str">
        <f>IF(ISNA(VLOOKUP(P60,'NEW XEQM.c'!E:F,2,0)),"--","PRESENT")</f>
        <v>--</v>
      </c>
      <c r="U60"/>
      <c r="V60">
        <f t="shared" si="12"/>
        <v>36</v>
      </c>
      <c r="W60" s="75" t="s">
        <v>2568</v>
      </c>
      <c r="X60" s="54" t="s">
        <v>2494</v>
      </c>
      <c r="Y60" s="54" t="s">
        <v>2155</v>
      </c>
      <c r="Z60" s="22" t="str">
        <f t="shared" si="13"/>
        <v/>
      </c>
      <c r="AA60" s="22" t="str">
        <f t="shared" si="14"/>
        <v/>
      </c>
      <c r="AB60" s="1">
        <f t="shared" si="15"/>
        <v>55</v>
      </c>
      <c r="AC60" t="str">
        <f t="shared" si="16"/>
        <v>ITM_RCLDIV</v>
      </c>
      <c r="AD60" s="125" t="str">
        <f>IF(ISNA(VLOOKUP(AA60,'XEQM Shortlist'!J:J,1,0)),"//","")</f>
        <v/>
      </c>
      <c r="AF60" s="88" t="str">
        <f t="shared" si="17"/>
        <v/>
      </c>
      <c r="AG60" t="b">
        <f t="shared" si="18"/>
        <v>1</v>
      </c>
    </row>
    <row r="61" spans="1:33" s="101" customFormat="1">
      <c r="A61" s="45">
        <f t="shared" si="10"/>
        <v>61</v>
      </c>
      <c r="B61" s="44">
        <f t="shared" si="1"/>
        <v>56</v>
      </c>
      <c r="C61" s="98" t="s">
        <v>4170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1347</v>
      </c>
      <c r="K61" s="54" t="s">
        <v>3656</v>
      </c>
      <c r="L61" s="52" t="s">
        <v>4614</v>
      </c>
      <c r="M61" s="52" t="s">
        <v>4675</v>
      </c>
      <c r="N61" s="52" t="s">
        <v>2155</v>
      </c>
      <c r="P61" s="254" t="s">
        <v>1443</v>
      </c>
      <c r="Q61" s="13"/>
      <c r="S61" s="101" t="str">
        <f t="shared" si="11"/>
        <v/>
      </c>
      <c r="T61" s="41" t="str">
        <f>IF(ISNA(VLOOKUP(P61,'NEW XEQM.c'!E:F,2,0)),"--","PRESENT")</f>
        <v>--</v>
      </c>
      <c r="V61">
        <f t="shared" si="12"/>
        <v>37</v>
      </c>
      <c r="W61" s="97" t="s">
        <v>2155</v>
      </c>
      <c r="X61" s="100" t="s">
        <v>2155</v>
      </c>
      <c r="Y61" s="100" t="s">
        <v>2155</v>
      </c>
      <c r="Z61" s="22" t="str">
        <f t="shared" si="13"/>
        <v>"CONVG?"</v>
      </c>
      <c r="AA61" s="22" t="str">
        <f t="shared" si="14"/>
        <v>CONVG?</v>
      </c>
      <c r="AB61" s="1">
        <f t="shared" si="15"/>
        <v>56</v>
      </c>
      <c r="AC61" t="str">
        <f t="shared" si="16"/>
        <v>ITM_CONVG</v>
      </c>
      <c r="AD61" s="125" t="str">
        <f>IF(ISNA(VLOOKUP(AA61,'XEQM Shortlist'!J:J,1,0)),"//","")</f>
        <v>//</v>
      </c>
      <c r="AF61" s="88" t="str">
        <f t="shared" si="17"/>
        <v>CONVG?</v>
      </c>
      <c r="AG61" t="b">
        <f t="shared" si="18"/>
        <v>1</v>
      </c>
    </row>
    <row r="62" spans="1:33" s="101" customFormat="1">
      <c r="A62" s="45">
        <f t="shared" si="10"/>
        <v>62</v>
      </c>
      <c r="B62" s="44">
        <f t="shared" si="1"/>
        <v>57</v>
      </c>
      <c r="C62" s="98" t="s">
        <v>4683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1348</v>
      </c>
      <c r="K62" s="100" t="s">
        <v>3656</v>
      </c>
      <c r="L62" s="101" t="s">
        <v>4614</v>
      </c>
      <c r="M62" s="52" t="s">
        <v>4670</v>
      </c>
      <c r="N62" s="52" t="s">
        <v>2155</v>
      </c>
      <c r="P62" s="254" t="s">
        <v>1485</v>
      </c>
      <c r="Q62" s="13"/>
      <c r="R62"/>
      <c r="S62" t="str">
        <f t="shared" si="11"/>
        <v/>
      </c>
      <c r="T62" s="41" t="str">
        <f>IF(ISNA(VLOOKUP(P62,'NEW XEQM.c'!E:F,2,0)),"--","PRESENT")</f>
        <v>--</v>
      </c>
      <c r="U62"/>
      <c r="V62">
        <f t="shared" si="12"/>
        <v>38</v>
      </c>
      <c r="W62" s="97" t="s">
        <v>2572</v>
      </c>
      <c r="X62" s="100" t="s">
        <v>2500</v>
      </c>
      <c r="Y62" s="100" t="s">
        <v>2155</v>
      </c>
      <c r="Z62" s="22" t="str">
        <f t="shared" si="13"/>
        <v>"ENTRY?"</v>
      </c>
      <c r="AA62" s="22" t="str">
        <f t="shared" si="14"/>
        <v>ENTRY?</v>
      </c>
      <c r="AB62" s="1">
        <f t="shared" si="15"/>
        <v>57</v>
      </c>
      <c r="AC62" t="str">
        <f t="shared" si="16"/>
        <v>ITM_ENTRY</v>
      </c>
      <c r="AD62" s="125" t="str">
        <f>IF(ISNA(VLOOKUP(AA62,'XEQM Shortlist'!J:J,1,0)),"//","")</f>
        <v>//</v>
      </c>
      <c r="AE62"/>
      <c r="AF62" s="88" t="str">
        <f t="shared" si="17"/>
        <v>ENTRY?</v>
      </c>
      <c r="AG62" t="b">
        <f t="shared" si="18"/>
        <v>1</v>
      </c>
    </row>
    <row r="63" spans="1:33">
      <c r="A63" s="45">
        <f t="shared" si="10"/>
        <v>63</v>
      </c>
      <c r="B63" s="44">
        <f t="shared" si="1"/>
        <v>58</v>
      </c>
      <c r="C63" s="48" t="s">
        <v>3329</v>
      </c>
      <c r="D63" s="48" t="s">
        <v>7</v>
      </c>
      <c r="E63" s="53" t="s">
        <v>1255</v>
      </c>
      <c r="F63" s="53" t="s">
        <v>1255</v>
      </c>
      <c r="G63" s="75">
        <v>0</v>
      </c>
      <c r="H63" s="75">
        <v>0</v>
      </c>
      <c r="I63" s="135" t="s">
        <v>3</v>
      </c>
      <c r="J63" s="53" t="s">
        <v>1347</v>
      </c>
      <c r="K63" s="54" t="s">
        <v>3817</v>
      </c>
      <c r="L63" s="52" t="s">
        <v>4614</v>
      </c>
      <c r="M63" s="52" t="s">
        <v>4670</v>
      </c>
      <c r="N63" s="52" t="s">
        <v>2155</v>
      </c>
      <c r="O63" s="52"/>
      <c r="P63" s="254" t="s">
        <v>1912</v>
      </c>
      <c r="Q63" s="13"/>
      <c r="R63"/>
      <c r="S63" t="str">
        <f t="shared" si="11"/>
        <v/>
      </c>
      <c r="T63" s="41" t="str">
        <f>IF(ISNA(VLOOKUP(P63,'NEW XEQM.c'!E:F,2,0)),"--","PRESENT")</f>
        <v>PRESENT</v>
      </c>
      <c r="U63"/>
      <c r="V63">
        <f t="shared" si="12"/>
        <v>39</v>
      </c>
      <c r="W63" s="75" t="s">
        <v>2553</v>
      </c>
      <c r="X63" s="54" t="s">
        <v>2155</v>
      </c>
      <c r="Y63" s="54" t="s">
        <v>2155</v>
      </c>
      <c r="Z63" s="22" t="str">
        <f t="shared" si="13"/>
        <v>"X" STD_SUP_2</v>
      </c>
      <c r="AA63" s="22" t="str">
        <f t="shared" si="14"/>
        <v>X^2</v>
      </c>
      <c r="AB63" s="1">
        <f t="shared" si="15"/>
        <v>58</v>
      </c>
      <c r="AC63" t="str">
        <f t="shared" si="16"/>
        <v>ITM_SQUARE</v>
      </c>
      <c r="AD63" s="125" t="str">
        <f>IF(ISNA(VLOOKUP(AA63,'XEQM Shortlist'!J:J,1,0)),"//","")</f>
        <v/>
      </c>
      <c r="AF63" s="88" t="str">
        <f t="shared" si="17"/>
        <v>X^2</v>
      </c>
      <c r="AG63" t="b">
        <f t="shared" si="18"/>
        <v>1</v>
      </c>
    </row>
    <row r="64" spans="1:33">
      <c r="A64" s="45">
        <f t="shared" si="10"/>
        <v>64</v>
      </c>
      <c r="B64" s="44">
        <f t="shared" si="1"/>
        <v>59</v>
      </c>
      <c r="C64" s="48" t="s">
        <v>3330</v>
      </c>
      <c r="D64" s="48" t="s">
        <v>7</v>
      </c>
      <c r="E64" s="53" t="s">
        <v>1256</v>
      </c>
      <c r="F64" s="53" t="s">
        <v>1256</v>
      </c>
      <c r="G64" s="75">
        <v>0</v>
      </c>
      <c r="H64" s="75">
        <v>0</v>
      </c>
      <c r="I64" s="135" t="s">
        <v>3</v>
      </c>
      <c r="J64" s="53" t="s">
        <v>1347</v>
      </c>
      <c r="K64" s="54" t="s">
        <v>3817</v>
      </c>
      <c r="L64" s="52" t="s">
        <v>4614</v>
      </c>
      <c r="M64" s="52" t="s">
        <v>4670</v>
      </c>
      <c r="N64" s="52" t="s">
        <v>2155</v>
      </c>
      <c r="O64" s="52"/>
      <c r="P64" s="254" t="s">
        <v>1913</v>
      </c>
      <c r="Q64" s="13"/>
      <c r="R64"/>
      <c r="S64" t="str">
        <f t="shared" si="11"/>
        <v/>
      </c>
      <c r="T64" s="41" t="str">
        <f>IF(ISNA(VLOOKUP(P64,'NEW XEQM.c'!E:F,2,0)),"--","PRESENT")</f>
        <v>PRESENT</v>
      </c>
      <c r="U64"/>
      <c r="V64">
        <f t="shared" si="12"/>
        <v>40</v>
      </c>
      <c r="W64" s="75" t="s">
        <v>2553</v>
      </c>
      <c r="X64" s="54" t="s">
        <v>2155</v>
      </c>
      <c r="Y64" s="54" t="s">
        <v>2155</v>
      </c>
      <c r="Z64" s="22" t="str">
        <f t="shared" si="13"/>
        <v>"X" STD_SUP_3</v>
      </c>
      <c r="AA64" s="22" t="str">
        <f t="shared" si="14"/>
        <v>X^3</v>
      </c>
      <c r="AB64" s="1">
        <f t="shared" si="15"/>
        <v>59</v>
      </c>
      <c r="AC64" t="str">
        <f t="shared" si="16"/>
        <v>ITM_CUBE</v>
      </c>
      <c r="AD64" s="125" t="str">
        <f>IF(ISNA(VLOOKUP(AA64,'XEQM Shortlist'!J:J,1,0)),"//","")</f>
        <v/>
      </c>
      <c r="AF64" s="88" t="str">
        <f t="shared" si="17"/>
        <v>X^3</v>
      </c>
      <c r="AG64" t="b">
        <f t="shared" si="18"/>
        <v>1</v>
      </c>
    </row>
    <row r="65" spans="1:33">
      <c r="A65" s="45">
        <f t="shared" si="10"/>
        <v>65</v>
      </c>
      <c r="B65" s="44">
        <f t="shared" si="1"/>
        <v>60</v>
      </c>
      <c r="C65" s="48" t="s">
        <v>3331</v>
      </c>
      <c r="D65" s="48" t="s">
        <v>7</v>
      </c>
      <c r="E65" s="53" t="s">
        <v>1269</v>
      </c>
      <c r="F65" s="53" t="s">
        <v>1269</v>
      </c>
      <c r="G65" s="75">
        <v>0</v>
      </c>
      <c r="H65" s="75">
        <v>0</v>
      </c>
      <c r="I65" s="135" t="s">
        <v>3</v>
      </c>
      <c r="J65" s="53" t="s">
        <v>1347</v>
      </c>
      <c r="K65" s="54" t="s">
        <v>3817</v>
      </c>
      <c r="L65" s="52" t="s">
        <v>4614</v>
      </c>
      <c r="M65" s="52" t="s">
        <v>4670</v>
      </c>
      <c r="N65" s="52" t="s">
        <v>2155</v>
      </c>
      <c r="O65" s="52"/>
      <c r="P65" s="254" t="s">
        <v>1940</v>
      </c>
      <c r="Q65" s="13"/>
      <c r="R65"/>
      <c r="S65" t="str">
        <f t="shared" si="11"/>
        <v/>
      </c>
      <c r="T65" s="41" t="str">
        <f>IF(ISNA(VLOOKUP(P65,'NEW XEQM.c'!E:F,2,0)),"--","PRESENT")</f>
        <v>PRESENT</v>
      </c>
      <c r="U65"/>
      <c r="V65">
        <f t="shared" si="12"/>
        <v>41</v>
      </c>
      <c r="W65" s="75" t="s">
        <v>2553</v>
      </c>
      <c r="X65" s="54" t="s">
        <v>2155</v>
      </c>
      <c r="Y65" s="54" t="s">
        <v>2155</v>
      </c>
      <c r="Z65" s="22" t="str">
        <f t="shared" si="13"/>
        <v>"Y" STD_SUP_X</v>
      </c>
      <c r="AA65" s="22" t="str">
        <f t="shared" si="14"/>
        <v>Y^X</v>
      </c>
      <c r="AB65" s="1">
        <f t="shared" si="15"/>
        <v>60</v>
      </c>
      <c r="AC65" t="str">
        <f t="shared" si="16"/>
        <v>ITM_YX</v>
      </c>
      <c r="AD65" s="125" t="str">
        <f>IF(ISNA(VLOOKUP(AA65,'XEQM Shortlist'!J:J,1,0)),"//","")</f>
        <v/>
      </c>
      <c r="AF65" s="88" t="str">
        <f t="shared" si="17"/>
        <v>Y^X</v>
      </c>
      <c r="AG65" t="b">
        <f t="shared" si="18"/>
        <v>1</v>
      </c>
    </row>
    <row r="66" spans="1:33">
      <c r="A66" s="45">
        <f t="shared" si="10"/>
        <v>66</v>
      </c>
      <c r="B66" s="44">
        <f t="shared" si="1"/>
        <v>61</v>
      </c>
      <c r="C66" s="48" t="s">
        <v>3332</v>
      </c>
      <c r="D66" s="48" t="s">
        <v>7</v>
      </c>
      <c r="E66" s="53" t="s">
        <v>436</v>
      </c>
      <c r="F66" s="53" t="s">
        <v>436</v>
      </c>
      <c r="G66" s="75">
        <v>0</v>
      </c>
      <c r="H66" s="75">
        <v>0</v>
      </c>
      <c r="I66" s="135" t="s">
        <v>3</v>
      </c>
      <c r="J66" s="53" t="s">
        <v>1347</v>
      </c>
      <c r="K66" s="54" t="s">
        <v>3817</v>
      </c>
      <c r="L66" s="52" t="s">
        <v>4615</v>
      </c>
      <c r="M66" s="52" t="s">
        <v>4670</v>
      </c>
      <c r="N66" s="52" t="s">
        <v>5265</v>
      </c>
      <c r="O66" s="52"/>
      <c r="P66" s="266" t="s">
        <v>2025</v>
      </c>
      <c r="Q66" s="13"/>
      <c r="R66"/>
      <c r="S66" t="str">
        <f t="shared" si="11"/>
        <v/>
      </c>
      <c r="T66" s="41" t="str">
        <f>IF(ISNA(VLOOKUP(P66,'NEW XEQM.c'!E:F,2,0)),"--","PRESENT")</f>
        <v>PRESENT</v>
      </c>
      <c r="U66"/>
      <c r="V66">
        <f t="shared" si="12"/>
        <v>42</v>
      </c>
      <c r="W66" s="75" t="s">
        <v>2553</v>
      </c>
      <c r="X66" s="54" t="s">
        <v>2155</v>
      </c>
      <c r="Y66" s="54" t="s">
        <v>2495</v>
      </c>
      <c r="Z66" s="22" t="str">
        <f t="shared" si="13"/>
        <v>STD_SQUARE_ROOT STD_X_UNDER_ROOT</v>
      </c>
      <c r="AA66" s="22" t="str">
        <f t="shared" si="14"/>
        <v>SQRT</v>
      </c>
      <c r="AB66" s="1">
        <f t="shared" si="15"/>
        <v>61</v>
      </c>
      <c r="AC66" t="str">
        <f t="shared" si="16"/>
        <v>ITM_SQUAREROOTX</v>
      </c>
      <c r="AD66" s="125" t="str">
        <f>IF(ISNA(VLOOKUP(AA66,'XEQM Shortlist'!J:J,1,0)),"//","")</f>
        <v/>
      </c>
      <c r="AF66" s="88" t="str">
        <f t="shared" si="17"/>
        <v>SQRT</v>
      </c>
      <c r="AG66" t="b">
        <f t="shared" si="18"/>
        <v>1</v>
      </c>
    </row>
    <row r="67" spans="1:33">
      <c r="A67" s="45">
        <f t="shared" si="10"/>
        <v>67</v>
      </c>
      <c r="B67" s="44">
        <f t="shared" si="1"/>
        <v>62</v>
      </c>
      <c r="C67" s="48" t="s">
        <v>3333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1347</v>
      </c>
      <c r="K67" s="54" t="s">
        <v>3817</v>
      </c>
      <c r="L67" s="52" t="s">
        <v>4614</v>
      </c>
      <c r="M67" s="52" t="s">
        <v>4670</v>
      </c>
      <c r="N67" s="52" t="s">
        <v>2155</v>
      </c>
      <c r="O67" s="52"/>
      <c r="P67" s="254" t="s">
        <v>1371</v>
      </c>
      <c r="Q67" s="13"/>
      <c r="R67"/>
      <c r="S67" t="str">
        <f t="shared" si="11"/>
        <v/>
      </c>
      <c r="T67" s="41" t="str">
        <f>IF(ISNA(VLOOKUP(P67,'NEW XEQM.c'!E:F,2,0)),"--","PRESENT")</f>
        <v>PRESENT</v>
      </c>
      <c r="U67"/>
      <c r="V67">
        <f t="shared" si="12"/>
        <v>43</v>
      </c>
      <c r="W67" s="75" t="s">
        <v>2553</v>
      </c>
      <c r="X67" s="54" t="s">
        <v>2155</v>
      </c>
      <c r="Y67" s="54" t="s">
        <v>2605</v>
      </c>
      <c r="Z67" s="22" t="str">
        <f t="shared" si="13"/>
        <v>STD_CUBE_ROOT STD_X_UNDER_ROOT</v>
      </c>
      <c r="AA67" s="22" t="str">
        <f t="shared" si="14"/>
        <v>CUBRT</v>
      </c>
      <c r="AB67" s="1">
        <f t="shared" si="15"/>
        <v>62</v>
      </c>
      <c r="AC67" t="str">
        <f t="shared" si="16"/>
        <v>ITM_CUBEROOT</v>
      </c>
      <c r="AD67" s="125" t="str">
        <f>IF(ISNA(VLOOKUP(AA67,'XEQM Shortlist'!J:J,1,0)),"//","")</f>
        <v/>
      </c>
      <c r="AF67" s="88" t="str">
        <f t="shared" si="17"/>
        <v>CUBERT</v>
      </c>
      <c r="AG67" t="b">
        <f t="shared" si="18"/>
        <v>0</v>
      </c>
    </row>
    <row r="68" spans="1:33">
      <c r="A68" s="45">
        <f t="shared" ref="A68:A99" si="19">IF(B68=INT(B68),ROW(),"")</f>
        <v>68</v>
      </c>
      <c r="B68" s="44">
        <f t="shared" ref="B68:B131" si="20">IF(AND(MID(C68,2,1)&lt;&gt;"/",MID(C68,1,1)="/"),INT(B67)+1,B67+0.01)</f>
        <v>63</v>
      </c>
      <c r="C68" s="48" t="s">
        <v>3334</v>
      </c>
      <c r="D68" s="48" t="s">
        <v>7</v>
      </c>
      <c r="E68" s="53" t="s">
        <v>1268</v>
      </c>
      <c r="F68" s="53" t="s">
        <v>1268</v>
      </c>
      <c r="G68" s="75">
        <v>0</v>
      </c>
      <c r="H68" s="75">
        <v>0</v>
      </c>
      <c r="I68" s="135" t="s">
        <v>3</v>
      </c>
      <c r="J68" s="53" t="s">
        <v>1347</v>
      </c>
      <c r="K68" s="54" t="s">
        <v>3817</v>
      </c>
      <c r="L68" s="52" t="s">
        <v>4614</v>
      </c>
      <c r="M68" s="52" t="s">
        <v>4670</v>
      </c>
      <c r="N68" s="52" t="s">
        <v>2155</v>
      </c>
      <c r="O68" s="52"/>
      <c r="P68" s="254" t="s">
        <v>1936</v>
      </c>
      <c r="Q68" s="13"/>
      <c r="R68"/>
      <c r="S68" t="str">
        <f t="shared" si="11"/>
        <v/>
      </c>
      <c r="T68" s="41" t="str">
        <f>IF(ISNA(VLOOKUP(P68,'NEW XEQM.c'!E:F,2,0)),"--","PRESENT")</f>
        <v>PRESENT</v>
      </c>
      <c r="U68"/>
      <c r="V68">
        <f t="shared" si="12"/>
        <v>44</v>
      </c>
      <c r="W68" s="75" t="s">
        <v>2553</v>
      </c>
      <c r="X68" s="54" t="s">
        <v>2155</v>
      </c>
      <c r="Y68" s="54" t="s">
        <v>2493</v>
      </c>
      <c r="Z68" s="22" t="str">
        <f t="shared" si="13"/>
        <v>STD_XTH_ROOT STD_Y_UNDER_ROOT</v>
      </c>
      <c r="AA68" s="22" t="str">
        <f t="shared" si="14"/>
        <v>XRTY</v>
      </c>
      <c r="AB68" s="1">
        <f t="shared" si="15"/>
        <v>63</v>
      </c>
      <c r="AC68" t="str">
        <f t="shared" si="16"/>
        <v>ITM_XTHROOT</v>
      </c>
      <c r="AD68" s="125" t="str">
        <f>IF(ISNA(VLOOKUP(AA68,'XEQM Shortlist'!J:J,1,0)),"//","")</f>
        <v/>
      </c>
      <c r="AF68" s="88" t="str">
        <f t="shared" si="17"/>
        <v>XTH_ROOTY_UNDER_ROOT</v>
      </c>
      <c r="AG68" t="b">
        <f t="shared" si="18"/>
        <v>0</v>
      </c>
    </row>
    <row r="69" spans="1:33">
      <c r="A69" s="45">
        <f t="shared" si="19"/>
        <v>69</v>
      </c>
      <c r="B69" s="44">
        <f t="shared" si="20"/>
        <v>64</v>
      </c>
      <c r="C69" s="48" t="s">
        <v>3335</v>
      </c>
      <c r="D69" s="48" t="s">
        <v>7</v>
      </c>
      <c r="E69" s="53" t="s">
        <v>999</v>
      </c>
      <c r="F69" s="53" t="s">
        <v>999</v>
      </c>
      <c r="G69" s="75">
        <v>0</v>
      </c>
      <c r="H69" s="75">
        <v>0</v>
      </c>
      <c r="I69" s="135" t="s">
        <v>3</v>
      </c>
      <c r="J69" s="53" t="s">
        <v>1347</v>
      </c>
      <c r="K69" s="54" t="s">
        <v>3817</v>
      </c>
      <c r="L69" s="52" t="s">
        <v>4614</v>
      </c>
      <c r="M69" s="52" t="s">
        <v>4670</v>
      </c>
      <c r="N69" s="52" t="s">
        <v>2155</v>
      </c>
      <c r="O69" s="52"/>
      <c r="P69" s="254" t="s">
        <v>1370</v>
      </c>
      <c r="Q69" s="13"/>
      <c r="R69"/>
      <c r="S69" t="str">
        <f t="shared" si="11"/>
        <v/>
      </c>
      <c r="T69" s="41" t="str">
        <f>IF(ISNA(VLOOKUP(P69,'NEW XEQM.c'!E:F,2,0)),"--","PRESENT")</f>
        <v>PRESENT</v>
      </c>
      <c r="U69"/>
      <c r="V69">
        <f t="shared" si="12"/>
        <v>45</v>
      </c>
      <c r="W69" s="75" t="s">
        <v>2553</v>
      </c>
      <c r="X69" s="54" t="s">
        <v>2155</v>
      </c>
      <c r="Y69" s="54" t="s">
        <v>2155</v>
      </c>
      <c r="Z69" s="22" t="str">
        <f t="shared" si="13"/>
        <v>"2" STD_SUP_X</v>
      </c>
      <c r="AA69" s="22" t="str">
        <f t="shared" si="14"/>
        <v>2^X</v>
      </c>
      <c r="AB69" s="1">
        <f t="shared" si="15"/>
        <v>64</v>
      </c>
      <c r="AC69" t="str">
        <f t="shared" si="16"/>
        <v>ITM_2X</v>
      </c>
      <c r="AD69" s="125" t="str">
        <f>IF(ISNA(VLOOKUP(AA69,'XEQM Shortlist'!J:J,1,0)),"//","")</f>
        <v/>
      </c>
      <c r="AF69" s="88" t="str">
        <f t="shared" si="17"/>
        <v>2^X</v>
      </c>
      <c r="AG69" t="b">
        <f t="shared" si="18"/>
        <v>1</v>
      </c>
    </row>
    <row r="70" spans="1:33">
      <c r="A70" s="45">
        <f t="shared" si="19"/>
        <v>70</v>
      </c>
      <c r="B70" s="44">
        <f t="shared" si="20"/>
        <v>65</v>
      </c>
      <c r="C70" s="48" t="s">
        <v>3336</v>
      </c>
      <c r="D70" s="48" t="s">
        <v>7</v>
      </c>
      <c r="E70" s="53" t="s">
        <v>1072</v>
      </c>
      <c r="F70" s="53" t="s">
        <v>1072</v>
      </c>
      <c r="G70" s="75">
        <v>0</v>
      </c>
      <c r="H70" s="75">
        <v>0</v>
      </c>
      <c r="I70" s="135" t="s">
        <v>3</v>
      </c>
      <c r="J70" s="53" t="s">
        <v>1347</v>
      </c>
      <c r="K70" s="54" t="s">
        <v>3817</v>
      </c>
      <c r="L70" s="52" t="s">
        <v>4615</v>
      </c>
      <c r="M70" s="52" t="s">
        <v>4670</v>
      </c>
      <c r="N70" s="52" t="s">
        <v>2155</v>
      </c>
      <c r="O70" s="52"/>
      <c r="P70" s="254" t="s">
        <v>3092</v>
      </c>
      <c r="Q70" s="13"/>
      <c r="R70"/>
      <c r="S70" t="str">
        <f t="shared" ref="S70:S101" si="21">IF(E70=F70,"","NOT EQUAL")</f>
        <v/>
      </c>
      <c r="T70" s="41" t="str">
        <f>IF(ISNA(VLOOKUP(P70,'NEW XEQM.c'!E:F,2,0)),"--","PRESENT")</f>
        <v>PRESENT</v>
      </c>
      <c r="U70"/>
      <c r="V70">
        <f t="shared" ref="V70:V101" si="22">IF(AA70&lt;&gt;"",V69+1,V69)</f>
        <v>46</v>
      </c>
      <c r="W70" s="75" t="s">
        <v>2553</v>
      </c>
      <c r="X70" s="54" t="s">
        <v>2155</v>
      </c>
      <c r="Y70" s="54" t="s">
        <v>2155</v>
      </c>
      <c r="Z70" s="22" t="str">
        <f t="shared" ref="Z70:Z101" si="23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4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5">B70</f>
        <v>65</v>
      </c>
      <c r="AC70" t="str">
        <f t="shared" ref="AC70:AC101" si="26">P70</f>
        <v>ITM_EXP</v>
      </c>
      <c r="AD70" s="125" t="str">
        <f>IF(ISNA(VLOOKUP(AA70,'XEQM Shortlist'!J:J,1,0)),"//","")</f>
        <v/>
      </c>
      <c r="AF70" s="88" t="str">
        <f t="shared" ref="AF70:AF101" si="27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8">AA70=AF70</f>
        <v>1</v>
      </c>
    </row>
    <row r="71" spans="1:33">
      <c r="A71" s="2">
        <f t="shared" si="19"/>
        <v>71</v>
      </c>
      <c r="B71" s="44">
        <f t="shared" si="20"/>
        <v>66</v>
      </c>
      <c r="C71" s="94" t="s">
        <v>3642</v>
      </c>
      <c r="D71" s="94" t="s">
        <v>7</v>
      </c>
      <c r="E71" s="178" t="str">
        <f t="shared" ref="E71" si="29">CHAR(34)&amp;IF(B71&lt;10,"000",IF(B71&lt;100,"00",IF(B71&lt;1000,"0","")))&amp;$B71&amp;CHAR(34)</f>
        <v>"0066"</v>
      </c>
      <c r="F71" s="178" t="str">
        <f t="shared" ref="F71" si="30">E71</f>
        <v>"0066"</v>
      </c>
      <c r="G71" s="179">
        <v>0</v>
      </c>
      <c r="H71" s="179">
        <v>0</v>
      </c>
      <c r="I71" s="178" t="s">
        <v>28</v>
      </c>
      <c r="J71" s="178" t="s">
        <v>1348</v>
      </c>
      <c r="K71" s="96" t="s">
        <v>3656</v>
      </c>
      <c r="L71" t="s">
        <v>4614</v>
      </c>
      <c r="M71" t="s">
        <v>4672</v>
      </c>
      <c r="P71" s="254" t="str">
        <f t="shared" ref="P71" si="31">"MNU_"&amp;IF(B71&lt;10,"000",IF(B71&lt;100,"00",IF(B71&lt;1000,"0","")))&amp;$B71</f>
        <v>MNU_0066</v>
      </c>
      <c r="Q71" s="13"/>
      <c r="R71"/>
      <c r="S71" t="str">
        <f t="shared" si="21"/>
        <v/>
      </c>
      <c r="T71" t="str">
        <f>IF(ISNA(VLOOKUP(P71,'NEW XEQM.c'!E:F,2,0)),"--","PRESENT")</f>
        <v>--</v>
      </c>
      <c r="U71"/>
      <c r="V71">
        <f t="shared" si="22"/>
        <v>46</v>
      </c>
      <c r="W71" s="2" t="s">
        <v>2155</v>
      </c>
      <c r="X71" s="96" t="s">
        <v>2155</v>
      </c>
      <c r="Y71" s="96" t="s">
        <v>2155</v>
      </c>
      <c r="Z71" s="22" t="str">
        <f t="shared" si="23"/>
        <v/>
      </c>
      <c r="AA71" s="22" t="str">
        <f t="shared" si="24"/>
        <v/>
      </c>
      <c r="AB71" s="1">
        <f t="shared" si="25"/>
        <v>66</v>
      </c>
      <c r="AC71" t="str">
        <f t="shared" si="26"/>
        <v>MNU_0066</v>
      </c>
      <c r="AD71" s="96" t="str">
        <f>IF(ISNA(VLOOKUP(AA71,'XEQM Shortlist'!J:J,1,0)),"//","")</f>
        <v/>
      </c>
      <c r="AF71" s="2" t="str">
        <f t="shared" si="27"/>
        <v/>
      </c>
      <c r="AG71" t="b">
        <f t="shared" si="28"/>
        <v>1</v>
      </c>
    </row>
    <row r="72" spans="1:33">
      <c r="A72" s="45">
        <f t="shared" si="19"/>
        <v>72</v>
      </c>
      <c r="B72" s="44">
        <f t="shared" si="20"/>
        <v>67</v>
      </c>
      <c r="C72" s="48" t="s">
        <v>3338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1347</v>
      </c>
      <c r="K72" s="54" t="s">
        <v>3817</v>
      </c>
      <c r="L72" s="52" t="s">
        <v>4614</v>
      </c>
      <c r="M72" s="52" t="s">
        <v>4670</v>
      </c>
      <c r="N72" s="52" t="s">
        <v>2155</v>
      </c>
      <c r="O72" s="52"/>
      <c r="P72" s="254" t="s">
        <v>1366</v>
      </c>
      <c r="Q72" s="13"/>
      <c r="R72"/>
      <c r="S72" t="str">
        <f t="shared" si="21"/>
        <v/>
      </c>
      <c r="T72" s="41" t="str">
        <f>IF(ISNA(VLOOKUP(P72,'NEW XEQM.c'!E:F,2,0)),"--","PRESENT")</f>
        <v>PRESENT</v>
      </c>
      <c r="U72"/>
      <c r="V72">
        <f t="shared" si="22"/>
        <v>47</v>
      </c>
      <c r="W72" s="75" t="s">
        <v>2553</v>
      </c>
      <c r="X72" s="54" t="s">
        <v>2155</v>
      </c>
      <c r="Y72" s="54" t="s">
        <v>2155</v>
      </c>
      <c r="Z72" s="22" t="str">
        <f t="shared" si="23"/>
        <v>"10" STD_SUP_X</v>
      </c>
      <c r="AA72" s="22" t="str">
        <f t="shared" si="24"/>
        <v>10^X</v>
      </c>
      <c r="AB72" s="1">
        <f t="shared" si="25"/>
        <v>67</v>
      </c>
      <c r="AC72" t="str">
        <f t="shared" si="26"/>
        <v>ITM_10x</v>
      </c>
      <c r="AD72" s="125" t="str">
        <f>IF(ISNA(VLOOKUP(AA72,'XEQM Shortlist'!J:J,1,0)),"//","")</f>
        <v/>
      </c>
      <c r="AF72" s="88" t="str">
        <f t="shared" si="27"/>
        <v>10^X</v>
      </c>
      <c r="AG72" t="b">
        <f t="shared" si="28"/>
        <v>1</v>
      </c>
    </row>
    <row r="73" spans="1:33">
      <c r="A73" s="45">
        <f t="shared" si="19"/>
        <v>73</v>
      </c>
      <c r="B73" s="44">
        <f t="shared" si="20"/>
        <v>68</v>
      </c>
      <c r="C73" s="48" t="s">
        <v>3339</v>
      </c>
      <c r="D73" s="56" t="s">
        <v>2684</v>
      </c>
      <c r="E73" s="53" t="s">
        <v>4619</v>
      </c>
      <c r="F73" s="53" t="s">
        <v>4620</v>
      </c>
      <c r="G73" s="75">
        <v>0</v>
      </c>
      <c r="H73" s="75">
        <v>0</v>
      </c>
      <c r="I73" s="135" t="s">
        <v>3</v>
      </c>
      <c r="J73" s="53" t="s">
        <v>1347</v>
      </c>
      <c r="K73" s="54" t="s">
        <v>3817</v>
      </c>
      <c r="L73" s="52" t="s">
        <v>4615</v>
      </c>
      <c r="M73" s="52" t="s">
        <v>4670</v>
      </c>
      <c r="N73" s="52" t="s">
        <v>2155</v>
      </c>
      <c r="O73" s="52"/>
      <c r="P73" s="254" t="s">
        <v>1633</v>
      </c>
      <c r="Q73" s="13"/>
      <c r="R73"/>
      <c r="S73" t="str">
        <f t="shared" si="21"/>
        <v>NOT EQUAL</v>
      </c>
      <c r="T73" s="41" t="str">
        <f>IF(ISNA(VLOOKUP(P73,'NEW XEQM.c'!E:F,2,0)),"--","PRESENT")</f>
        <v>PRESENT</v>
      </c>
      <c r="U73"/>
      <c r="V73">
        <f t="shared" si="22"/>
        <v>48</v>
      </c>
      <c r="W73" s="75" t="s">
        <v>2553</v>
      </c>
      <c r="X73" s="54" t="s">
        <v>2155</v>
      </c>
      <c r="Y73" s="54" t="s">
        <v>2155</v>
      </c>
      <c r="Z73" s="22" t="str">
        <f t="shared" si="23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5"/>
        <v>68</v>
      </c>
      <c r="AC73" t="str">
        <f t="shared" si="26"/>
        <v>ITM_LOG2</v>
      </c>
      <c r="AD73" s="125" t="str">
        <f>IF(ISNA(VLOOKUP(AA73,'XEQM Shortlist'!J:J,1,0)),"//","")</f>
        <v>//</v>
      </c>
      <c r="AF73" s="88" t="str">
        <f t="shared" si="27"/>
        <v>LB</v>
      </c>
      <c r="AG73" t="b">
        <f t="shared" si="28"/>
        <v>1</v>
      </c>
    </row>
    <row r="74" spans="1:33">
      <c r="A74" s="45">
        <f t="shared" si="19"/>
        <v>74</v>
      </c>
      <c r="B74" s="44">
        <f t="shared" si="20"/>
        <v>69</v>
      </c>
      <c r="C74" s="48" t="s">
        <v>3340</v>
      </c>
      <c r="D74" s="56" t="s">
        <v>2684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1347</v>
      </c>
      <c r="K74" s="54" t="s">
        <v>3817</v>
      </c>
      <c r="L74" s="52" t="s">
        <v>4615</v>
      </c>
      <c r="M74" s="52" t="s">
        <v>4670</v>
      </c>
      <c r="N74" s="52" t="s">
        <v>2155</v>
      </c>
      <c r="O74" s="48" t="s">
        <v>174</v>
      </c>
      <c r="P74" s="254" t="s">
        <v>1621</v>
      </c>
      <c r="Q74" s="13"/>
      <c r="R74"/>
      <c r="S74" t="str">
        <f t="shared" si="21"/>
        <v/>
      </c>
      <c r="T74" s="41" t="str">
        <f>IF(ISNA(VLOOKUP(P74,'NEW XEQM.c'!E:F,2,0)),"--","PRESENT")</f>
        <v>PRESENT</v>
      </c>
      <c r="U74"/>
      <c r="V74">
        <f t="shared" si="22"/>
        <v>49</v>
      </c>
      <c r="W74" s="75" t="s">
        <v>2553</v>
      </c>
      <c r="X74" s="54" t="s">
        <v>2155</v>
      </c>
      <c r="Y74" s="54" t="s">
        <v>2155</v>
      </c>
      <c r="Z74" s="22" t="str">
        <f t="shared" si="23"/>
        <v>"LN"</v>
      </c>
      <c r="AA74" s="22" t="str">
        <f t="shared" ref="AA74:AA126" si="32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5"/>
        <v>69</v>
      </c>
      <c r="AC74" t="str">
        <f t="shared" si="26"/>
        <v>ITM_LN</v>
      </c>
      <c r="AD74" s="125" t="str">
        <f>IF(ISNA(VLOOKUP(AA74,'XEQM Shortlist'!J:J,1,0)),"//","")</f>
        <v/>
      </c>
      <c r="AF74" s="88" t="str">
        <f t="shared" si="27"/>
        <v>LN</v>
      </c>
      <c r="AG74" t="b">
        <f t="shared" si="28"/>
        <v>1</v>
      </c>
    </row>
    <row r="75" spans="1:33" s="101" customFormat="1">
      <c r="A75" s="45">
        <f t="shared" si="19"/>
        <v>75</v>
      </c>
      <c r="B75" s="44">
        <f t="shared" si="20"/>
        <v>70</v>
      </c>
      <c r="C75" s="98" t="s">
        <v>4655</v>
      </c>
      <c r="D75" s="98" t="s">
        <v>7</v>
      </c>
      <c r="E75" s="99" t="s">
        <v>1227</v>
      </c>
      <c r="F75" s="99" t="s">
        <v>327</v>
      </c>
      <c r="G75" s="141">
        <v>0</v>
      </c>
      <c r="H75" s="141">
        <v>0</v>
      </c>
      <c r="I75" s="135" t="s">
        <v>3</v>
      </c>
      <c r="J75" s="53" t="s">
        <v>1348</v>
      </c>
      <c r="K75" s="54" t="s">
        <v>3656</v>
      </c>
      <c r="L75" s="52" t="s">
        <v>4614</v>
      </c>
      <c r="M75" s="52" t="s">
        <v>4670</v>
      </c>
      <c r="N75" s="52" t="s">
        <v>2155</v>
      </c>
      <c r="P75" s="254" t="s">
        <v>1850</v>
      </c>
      <c r="Q75" s="13"/>
      <c r="R75"/>
      <c r="S75" t="str">
        <f t="shared" si="21"/>
        <v>NOT EQUAL</v>
      </c>
      <c r="T75" s="41" t="str">
        <f>IF(ISNA(VLOOKUP(P75,'NEW XEQM.c'!E:F,2,0)),"--","PRESENT")</f>
        <v>--</v>
      </c>
      <c r="U75"/>
      <c r="V75">
        <f t="shared" si="22"/>
        <v>49</v>
      </c>
      <c r="W75" s="104" t="s">
        <v>2155</v>
      </c>
      <c r="X75" s="100" t="s">
        <v>2155</v>
      </c>
      <c r="Y75" s="100" t="s">
        <v>2155</v>
      </c>
      <c r="Z75" s="22" t="str">
        <f t="shared" si="23"/>
        <v/>
      </c>
      <c r="AA75" s="22" t="str">
        <f t="shared" si="32"/>
        <v/>
      </c>
      <c r="AB75" s="1">
        <f t="shared" si="25"/>
        <v>70</v>
      </c>
      <c r="AC75" t="str">
        <f t="shared" si="26"/>
        <v>ITM_STOP</v>
      </c>
      <c r="AD75" s="125" t="str">
        <f>IF(ISNA(VLOOKUP(AA75,'XEQM Shortlist'!J:J,1,0)),"//","")</f>
        <v/>
      </c>
      <c r="AE75"/>
      <c r="AF75" s="88" t="str">
        <f t="shared" si="27"/>
        <v/>
      </c>
      <c r="AG75" t="b">
        <f t="shared" si="28"/>
        <v>1</v>
      </c>
    </row>
    <row r="76" spans="1:33">
      <c r="A76" s="45">
        <f t="shared" si="19"/>
        <v>76</v>
      </c>
      <c r="B76" s="44">
        <f t="shared" si="20"/>
        <v>71</v>
      </c>
      <c r="C76" s="48" t="s">
        <v>3342</v>
      </c>
      <c r="D76" s="56" t="s">
        <v>2684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1347</v>
      </c>
      <c r="K76" s="54" t="s">
        <v>3817</v>
      </c>
      <c r="L76" s="52" t="s">
        <v>4615</v>
      </c>
      <c r="M76" s="52" t="s">
        <v>4670</v>
      </c>
      <c r="N76" s="52" t="s">
        <v>2155</v>
      </c>
      <c r="O76" s="48" t="s">
        <v>181</v>
      </c>
      <c r="P76" s="254" t="s">
        <v>1632</v>
      </c>
      <c r="Q76" s="13"/>
      <c r="R76"/>
      <c r="S76" t="str">
        <f t="shared" si="21"/>
        <v/>
      </c>
      <c r="T76" s="41" t="str">
        <f>IF(ISNA(VLOOKUP(P76,'NEW XEQM.c'!E:F,2,0)),"--","PRESENT")</f>
        <v>PRESENT</v>
      </c>
      <c r="U76"/>
      <c r="V76">
        <f t="shared" si="22"/>
        <v>50</v>
      </c>
      <c r="W76" s="75" t="s">
        <v>2553</v>
      </c>
      <c r="X76" s="54" t="s">
        <v>2155</v>
      </c>
      <c r="Y76" s="54" t="s">
        <v>2155</v>
      </c>
      <c r="Z76" s="22" t="str">
        <f t="shared" si="23"/>
        <v>"LOG"</v>
      </c>
      <c r="AA76" s="22" t="str">
        <f t="shared" si="32"/>
        <v>LOG</v>
      </c>
      <c r="AB76" s="1">
        <f t="shared" si="25"/>
        <v>71</v>
      </c>
      <c r="AC76" t="str">
        <f t="shared" si="26"/>
        <v>ITM_LOG10</v>
      </c>
      <c r="AD76" s="125" t="str">
        <f>IF(ISNA(VLOOKUP(AA76,'XEQM Shortlist'!J:J,1,0)),"//","")</f>
        <v>//</v>
      </c>
      <c r="AF76" s="88" t="str">
        <f t="shared" si="27"/>
        <v>LOG</v>
      </c>
      <c r="AG76" t="b">
        <f t="shared" si="28"/>
        <v>1</v>
      </c>
    </row>
    <row r="77" spans="1:33">
      <c r="A77" s="45">
        <f t="shared" si="19"/>
        <v>77</v>
      </c>
      <c r="B77" s="44">
        <f t="shared" si="20"/>
        <v>72</v>
      </c>
      <c r="C77" s="48" t="s">
        <v>3343</v>
      </c>
      <c r="D77" s="56" t="s">
        <v>2684</v>
      </c>
      <c r="E77" s="53" t="s">
        <v>1127</v>
      </c>
      <c r="F77" s="53" t="s">
        <v>1127</v>
      </c>
      <c r="G77" s="75">
        <v>0</v>
      </c>
      <c r="H77" s="75">
        <v>0</v>
      </c>
      <c r="I77" s="135" t="s">
        <v>3</v>
      </c>
      <c r="J77" s="53" t="s">
        <v>1347</v>
      </c>
      <c r="K77" s="54" t="s">
        <v>3817</v>
      </c>
      <c r="L77" s="52" t="s">
        <v>4615</v>
      </c>
      <c r="M77" s="52" t="s">
        <v>4670</v>
      </c>
      <c r="N77" s="52" t="s">
        <v>2155</v>
      </c>
      <c r="O77" s="52"/>
      <c r="P77" s="254" t="s">
        <v>1639</v>
      </c>
      <c r="Q77" s="13"/>
      <c r="R77"/>
      <c r="S77" t="str">
        <f t="shared" si="21"/>
        <v/>
      </c>
      <c r="T77" s="41" t="str">
        <f>IF(ISNA(VLOOKUP(P77,'NEW XEQM.c'!E:F,2,0)),"--","PRESENT")</f>
        <v>PRESENT</v>
      </c>
      <c r="U77"/>
      <c r="V77">
        <f t="shared" si="22"/>
        <v>51</v>
      </c>
      <c r="W77" s="75" t="s">
        <v>2553</v>
      </c>
      <c r="X77" s="54" t="s">
        <v>2155</v>
      </c>
      <c r="Y77" s="54" t="s">
        <v>2155</v>
      </c>
      <c r="Z77" s="22" t="str">
        <f t="shared" si="23"/>
        <v>"LOG" STD_SUB_X "Y"</v>
      </c>
      <c r="AA77" s="22" t="str">
        <f t="shared" si="32"/>
        <v>LOGXY</v>
      </c>
      <c r="AB77" s="1">
        <f t="shared" si="25"/>
        <v>72</v>
      </c>
      <c r="AC77" t="str">
        <f t="shared" si="26"/>
        <v>ITM_LOGXY</v>
      </c>
      <c r="AD77" s="125" t="str">
        <f>IF(ISNA(VLOOKUP(AA77,'XEQM Shortlist'!J:J,1,0)),"//","")</f>
        <v/>
      </c>
      <c r="AF77" s="88" t="str">
        <f t="shared" si="27"/>
        <v>LOGXY</v>
      </c>
      <c r="AG77" t="b">
        <f t="shared" si="28"/>
        <v>1</v>
      </c>
    </row>
    <row r="78" spans="1:33">
      <c r="A78" s="45">
        <f t="shared" si="19"/>
        <v>78</v>
      </c>
      <c r="B78" s="44">
        <f t="shared" si="20"/>
        <v>73</v>
      </c>
      <c r="C78" s="48" t="s">
        <v>3344</v>
      </c>
      <c r="D78" s="48" t="s">
        <v>7</v>
      </c>
      <c r="E78" s="53" t="s">
        <v>998</v>
      </c>
      <c r="F78" s="53" t="s">
        <v>998</v>
      </c>
      <c r="G78" s="75">
        <v>0</v>
      </c>
      <c r="H78" s="75">
        <v>0</v>
      </c>
      <c r="I78" s="135" t="s">
        <v>3</v>
      </c>
      <c r="J78" s="53" t="s">
        <v>1347</v>
      </c>
      <c r="K78" s="54" t="s">
        <v>3817</v>
      </c>
      <c r="L78" s="52" t="s">
        <v>4614</v>
      </c>
      <c r="M78" s="52" t="s">
        <v>4670</v>
      </c>
      <c r="N78" s="52" t="s">
        <v>2155</v>
      </c>
      <c r="O78" s="52"/>
      <c r="P78" s="254" t="s">
        <v>1368</v>
      </c>
      <c r="Q78" s="13"/>
      <c r="R78"/>
      <c r="S78" t="str">
        <f t="shared" si="21"/>
        <v/>
      </c>
      <c r="T78" s="41" t="str">
        <f>IF(ISNA(VLOOKUP(P78,'NEW XEQM.c'!E:F,2,0)),"--","PRESENT")</f>
        <v>PRESENT</v>
      </c>
      <c r="U78"/>
      <c r="V78">
        <f t="shared" si="22"/>
        <v>52</v>
      </c>
      <c r="W78" s="75" t="s">
        <v>2553</v>
      </c>
      <c r="X78" s="54" t="s">
        <v>2155</v>
      </c>
      <c r="Y78" s="54" t="s">
        <v>2155</v>
      </c>
      <c r="Z78" s="22" t="str">
        <f t="shared" si="23"/>
        <v>"1/X"</v>
      </c>
      <c r="AA78" s="22" t="str">
        <f t="shared" si="32"/>
        <v>1/X</v>
      </c>
      <c r="AB78" s="1">
        <f t="shared" si="25"/>
        <v>73</v>
      </c>
      <c r="AC78" t="str">
        <f t="shared" si="26"/>
        <v>ITM_1ONX</v>
      </c>
      <c r="AD78" s="125" t="str">
        <f>IF(ISNA(VLOOKUP(AA78,'XEQM Shortlist'!J:J,1,0)),"//","")</f>
        <v/>
      </c>
      <c r="AF78" s="88" t="str">
        <f t="shared" si="27"/>
        <v>1/X</v>
      </c>
      <c r="AG78" t="b">
        <f t="shared" si="28"/>
        <v>1</v>
      </c>
    </row>
    <row r="79" spans="1:33">
      <c r="A79" s="45">
        <f t="shared" si="19"/>
        <v>79</v>
      </c>
      <c r="B79" s="44">
        <f t="shared" si="20"/>
        <v>74</v>
      </c>
      <c r="C79" s="48" t="s">
        <v>3345</v>
      </c>
      <c r="D79" s="56" t="s">
        <v>2684</v>
      </c>
      <c r="E79" s="53" t="s">
        <v>1041</v>
      </c>
      <c r="F79" s="53" t="s">
        <v>1041</v>
      </c>
      <c r="G79" s="75">
        <v>0</v>
      </c>
      <c r="H79" s="75">
        <v>0</v>
      </c>
      <c r="I79" s="135" t="s">
        <v>3</v>
      </c>
      <c r="J79" s="53" t="s">
        <v>1347</v>
      </c>
      <c r="K79" s="54" t="s">
        <v>3817</v>
      </c>
      <c r="L79" s="52" t="s">
        <v>4615</v>
      </c>
      <c r="M79" s="52" t="s">
        <v>4670</v>
      </c>
      <c r="N79" s="52" t="s">
        <v>2155</v>
      </c>
      <c r="O79" s="48" t="s">
        <v>18</v>
      </c>
      <c r="P79" s="254" t="s">
        <v>1445</v>
      </c>
      <c r="Q79" s="13"/>
      <c r="R79"/>
      <c r="S79" t="str">
        <f t="shared" si="21"/>
        <v/>
      </c>
      <c r="T79" s="41" t="str">
        <f>IF(ISNA(VLOOKUP(P79,'NEW XEQM.c'!E:F,2,0)),"--","PRESENT")</f>
        <v>PRESENT</v>
      </c>
      <c r="U79"/>
      <c r="V79">
        <f t="shared" si="22"/>
        <v>53</v>
      </c>
      <c r="W79" s="75" t="s">
        <v>2552</v>
      </c>
      <c r="X79" s="54" t="s">
        <v>2155</v>
      </c>
      <c r="Y79" s="54" t="s">
        <v>2155</v>
      </c>
      <c r="Z79" s="22" t="str">
        <f t="shared" si="23"/>
        <v>"COS"</v>
      </c>
      <c r="AA79" s="22" t="str">
        <f t="shared" si="32"/>
        <v>COS</v>
      </c>
      <c r="AB79" s="1">
        <f t="shared" si="25"/>
        <v>74</v>
      </c>
      <c r="AC79" t="str">
        <f t="shared" si="26"/>
        <v>ITM_cos</v>
      </c>
      <c r="AD79" s="125" t="str">
        <f>IF(ISNA(VLOOKUP(AA79,'XEQM Shortlist'!J:J,1,0)),"//","")</f>
        <v/>
      </c>
      <c r="AF79" s="88" t="str">
        <f t="shared" si="27"/>
        <v>COS</v>
      </c>
      <c r="AG79" t="b">
        <f t="shared" si="28"/>
        <v>1</v>
      </c>
    </row>
    <row r="80" spans="1:33">
      <c r="A80" s="45">
        <f t="shared" si="19"/>
        <v>80</v>
      </c>
      <c r="B80" s="44">
        <f t="shared" si="20"/>
        <v>75</v>
      </c>
      <c r="C80" s="48" t="s">
        <v>3346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1347</v>
      </c>
      <c r="K80" s="54" t="s">
        <v>3817</v>
      </c>
      <c r="L80" s="52" t="s">
        <v>4615</v>
      </c>
      <c r="M80" s="52" t="s">
        <v>4670</v>
      </c>
      <c r="N80" s="52" t="s">
        <v>2155</v>
      </c>
      <c r="O80" s="52"/>
      <c r="P80" s="254" t="s">
        <v>1446</v>
      </c>
      <c r="Q80" s="13"/>
      <c r="R80"/>
      <c r="S80" t="str">
        <f t="shared" si="21"/>
        <v/>
      </c>
      <c r="T80" s="41" t="str">
        <f>IF(ISNA(VLOOKUP(P80,'NEW XEQM.c'!E:F,2,0)),"--","PRESENT")</f>
        <v>PRESENT</v>
      </c>
      <c r="U80"/>
      <c r="V80">
        <f t="shared" si="22"/>
        <v>54</v>
      </c>
      <c r="W80" s="75" t="s">
        <v>2552</v>
      </c>
      <c r="X80" s="54" t="s">
        <v>2155</v>
      </c>
      <c r="Y80" s="54" t="s">
        <v>2155</v>
      </c>
      <c r="Z80" s="22" t="str">
        <f t="shared" si="23"/>
        <v>"COSH"</v>
      </c>
      <c r="AA80" s="22" t="str">
        <f t="shared" si="32"/>
        <v>COSH</v>
      </c>
      <c r="AB80" s="1">
        <f t="shared" si="25"/>
        <v>75</v>
      </c>
      <c r="AC80" t="str">
        <f t="shared" si="26"/>
        <v>ITM_cosh</v>
      </c>
      <c r="AD80" s="125" t="str">
        <f>IF(ISNA(VLOOKUP(AA80,'XEQM Shortlist'!J:J,1,0)),"//","")</f>
        <v/>
      </c>
      <c r="AF80" s="88" t="str">
        <f t="shared" si="27"/>
        <v>COSH</v>
      </c>
      <c r="AG80" t="b">
        <f t="shared" si="28"/>
        <v>1</v>
      </c>
    </row>
    <row r="81" spans="1:33">
      <c r="A81" s="45">
        <f t="shared" si="19"/>
        <v>81</v>
      </c>
      <c r="B81" s="44">
        <f t="shared" si="20"/>
        <v>76</v>
      </c>
      <c r="C81" s="48" t="s">
        <v>3347</v>
      </c>
      <c r="D81" s="56" t="s">
        <v>2684</v>
      </c>
      <c r="E81" s="53" t="s">
        <v>1217</v>
      </c>
      <c r="F81" s="53" t="s">
        <v>1217</v>
      </c>
      <c r="G81" s="142">
        <v>0</v>
      </c>
      <c r="H81" s="142">
        <v>0</v>
      </c>
      <c r="I81" s="135" t="s">
        <v>3</v>
      </c>
      <c r="J81" s="53" t="s">
        <v>1347</v>
      </c>
      <c r="K81" s="54" t="s">
        <v>3817</v>
      </c>
      <c r="L81" s="52" t="s">
        <v>4615</v>
      </c>
      <c r="M81" s="52" t="s">
        <v>4670</v>
      </c>
      <c r="N81" s="52" t="s">
        <v>2155</v>
      </c>
      <c r="O81" s="48" t="s">
        <v>314</v>
      </c>
      <c r="P81" s="254" t="s">
        <v>1830</v>
      </c>
      <c r="Q81" s="13"/>
      <c r="R81"/>
      <c r="S81" t="str">
        <f t="shared" si="21"/>
        <v/>
      </c>
      <c r="T81" s="41" t="str">
        <f>IF(ISNA(VLOOKUP(P81,'NEW XEQM.c'!E:F,2,0)),"--","PRESENT")</f>
        <v>PRESENT</v>
      </c>
      <c r="U81"/>
      <c r="V81">
        <f t="shared" si="22"/>
        <v>55</v>
      </c>
      <c r="W81" s="75" t="s">
        <v>2552</v>
      </c>
      <c r="X81" s="54" t="s">
        <v>2155</v>
      </c>
      <c r="Y81" s="54" t="s">
        <v>2155</v>
      </c>
      <c r="Z81" s="22" t="str">
        <f t="shared" si="23"/>
        <v>"SIN"</v>
      </c>
      <c r="AA81" s="22" t="str">
        <f t="shared" si="32"/>
        <v>SIN</v>
      </c>
      <c r="AB81" s="1">
        <f t="shared" si="25"/>
        <v>76</v>
      </c>
      <c r="AC81" t="str">
        <f t="shared" si="26"/>
        <v>ITM_sin</v>
      </c>
      <c r="AD81" s="125" t="str">
        <f>IF(ISNA(VLOOKUP(AA81,'XEQM Shortlist'!J:J,1,0)),"//","")</f>
        <v/>
      </c>
      <c r="AF81" s="88" t="str">
        <f t="shared" si="27"/>
        <v>SIN</v>
      </c>
      <c r="AG81" t="b">
        <f t="shared" si="28"/>
        <v>1</v>
      </c>
    </row>
    <row r="82" spans="1:33" s="101" customFormat="1">
      <c r="A82" s="45">
        <f t="shared" si="19"/>
        <v>82</v>
      </c>
      <c r="B82" s="44">
        <f t="shared" si="20"/>
        <v>77</v>
      </c>
      <c r="C82" s="98" t="s">
        <v>4684</v>
      </c>
      <c r="D82" s="98" t="s">
        <v>2195</v>
      </c>
      <c r="E82" s="99" t="s">
        <v>3669</v>
      </c>
      <c r="F82" s="99" t="s">
        <v>3669</v>
      </c>
      <c r="G82" s="141">
        <v>0</v>
      </c>
      <c r="H82" s="141">
        <v>99</v>
      </c>
      <c r="I82" s="135" t="s">
        <v>3</v>
      </c>
      <c r="J82" s="53" t="s">
        <v>1348</v>
      </c>
      <c r="K82" s="100" t="s">
        <v>3817</v>
      </c>
      <c r="L82" s="101" t="s">
        <v>4614</v>
      </c>
      <c r="M82" s="52" t="s">
        <v>4675</v>
      </c>
      <c r="N82" s="52" t="s">
        <v>2155</v>
      </c>
      <c r="P82" s="254" t="s">
        <v>3670</v>
      </c>
      <c r="Q82" s="13"/>
      <c r="S82" s="101" t="str">
        <f t="shared" si="21"/>
        <v/>
      </c>
      <c r="T82" s="41" t="str">
        <f>IF(ISNA(VLOOKUP(P82,'NEW XEQM.c'!E:F,2,0)),"--","PRESENT")</f>
        <v>--</v>
      </c>
      <c r="V82">
        <f t="shared" si="22"/>
        <v>55</v>
      </c>
      <c r="W82" s="97" t="s">
        <v>2155</v>
      </c>
      <c r="X82" s="100" t="s">
        <v>2155</v>
      </c>
      <c r="Y82" s="100" t="s">
        <v>2155</v>
      </c>
      <c r="Z82" s="22" t="str">
        <f t="shared" si="23"/>
        <v/>
      </c>
      <c r="AA82" s="22" t="str">
        <f t="shared" si="32"/>
        <v/>
      </c>
      <c r="AB82" s="1">
        <f t="shared" si="25"/>
        <v>77</v>
      </c>
      <c r="AC82" t="str">
        <f t="shared" si="26"/>
        <v>ITM_KEYQ</v>
      </c>
      <c r="AD82" s="125" t="str">
        <f>IF(ISNA(VLOOKUP(AA82,'XEQM Shortlist'!J:J,1,0)),"//","")</f>
        <v/>
      </c>
      <c r="AF82" s="88" t="str">
        <f t="shared" si="27"/>
        <v/>
      </c>
      <c r="AG82" t="b">
        <f t="shared" si="28"/>
        <v>1</v>
      </c>
    </row>
    <row r="83" spans="1:33">
      <c r="A83" s="45">
        <f t="shared" si="19"/>
        <v>83</v>
      </c>
      <c r="B83" s="44">
        <f t="shared" si="20"/>
        <v>78</v>
      </c>
      <c r="C83" s="48" t="s">
        <v>3349</v>
      </c>
      <c r="D83" s="48" t="s">
        <v>7</v>
      </c>
      <c r="E83" s="53" t="s">
        <v>316</v>
      </c>
      <c r="F83" s="53" t="s">
        <v>316</v>
      </c>
      <c r="G83" s="75">
        <v>0</v>
      </c>
      <c r="H83" s="75">
        <v>0</v>
      </c>
      <c r="I83" s="135" t="s">
        <v>3</v>
      </c>
      <c r="J83" s="53" t="s">
        <v>1347</v>
      </c>
      <c r="K83" s="54" t="s">
        <v>3817</v>
      </c>
      <c r="L83" s="52" t="s">
        <v>4615</v>
      </c>
      <c r="M83" s="52" t="s">
        <v>4670</v>
      </c>
      <c r="N83" s="52" t="s">
        <v>2155</v>
      </c>
      <c r="O83" s="52"/>
      <c r="P83" s="254" t="s">
        <v>1832</v>
      </c>
      <c r="Q83" s="13"/>
      <c r="R83"/>
      <c r="S83" t="str">
        <f t="shared" si="21"/>
        <v/>
      </c>
      <c r="T83" s="41" t="str">
        <f>IF(ISNA(VLOOKUP(P83,'NEW XEQM.c'!E:F,2,0)),"--","PRESENT")</f>
        <v>PRESENT</v>
      </c>
      <c r="U83"/>
      <c r="V83">
        <f t="shared" si="22"/>
        <v>56</v>
      </c>
      <c r="W83" s="75" t="s">
        <v>2553</v>
      </c>
      <c r="X83" s="54" t="s">
        <v>2155</v>
      </c>
      <c r="Y83" s="54" t="s">
        <v>2155</v>
      </c>
      <c r="Z83" s="22" t="str">
        <f t="shared" si="23"/>
        <v>"SINH"</v>
      </c>
      <c r="AA83" s="22" t="str">
        <f t="shared" si="32"/>
        <v>SINH</v>
      </c>
      <c r="AB83" s="1">
        <f t="shared" si="25"/>
        <v>78</v>
      </c>
      <c r="AC83" t="str">
        <f t="shared" si="26"/>
        <v>ITM_sinh</v>
      </c>
      <c r="AD83" s="125" t="str">
        <f>IF(ISNA(VLOOKUP(AA83,'XEQM Shortlist'!J:J,1,0)),"//","")</f>
        <v/>
      </c>
      <c r="AF83" s="88" t="str">
        <f t="shared" si="27"/>
        <v>SINH</v>
      </c>
      <c r="AG83" t="b">
        <f t="shared" si="28"/>
        <v>1</v>
      </c>
    </row>
    <row r="84" spans="1:33">
      <c r="A84" s="45">
        <f t="shared" si="19"/>
        <v>84</v>
      </c>
      <c r="B84" s="44">
        <f t="shared" si="20"/>
        <v>79</v>
      </c>
      <c r="C84" s="48" t="s">
        <v>3350</v>
      </c>
      <c r="D84" s="56" t="s">
        <v>2684</v>
      </c>
      <c r="E84" s="53" t="s">
        <v>1236</v>
      </c>
      <c r="F84" s="53" t="s">
        <v>1236</v>
      </c>
      <c r="G84" s="75">
        <v>0</v>
      </c>
      <c r="H84" s="75">
        <v>0</v>
      </c>
      <c r="I84" s="135" t="s">
        <v>3</v>
      </c>
      <c r="J84" s="53" t="s">
        <v>1347</v>
      </c>
      <c r="K84" s="54" t="s">
        <v>3817</v>
      </c>
      <c r="L84" s="52" t="s">
        <v>4615</v>
      </c>
      <c r="M84" s="52" t="s">
        <v>4670</v>
      </c>
      <c r="N84" s="52" t="s">
        <v>2155</v>
      </c>
      <c r="O84" s="48" t="s">
        <v>314</v>
      </c>
      <c r="P84" s="254" t="s">
        <v>1864</v>
      </c>
      <c r="Q84" s="13"/>
      <c r="R84"/>
      <c r="S84" t="str">
        <f t="shared" si="21"/>
        <v/>
      </c>
      <c r="T84" s="41" t="str">
        <f>IF(ISNA(VLOOKUP(P84,'NEW XEQM.c'!E:F,2,0)),"--","PRESENT")</f>
        <v>PRESENT</v>
      </c>
      <c r="U84"/>
      <c r="V84">
        <f t="shared" si="22"/>
        <v>57</v>
      </c>
      <c r="W84" s="75" t="s">
        <v>2552</v>
      </c>
      <c r="X84" s="54" t="s">
        <v>2155</v>
      </c>
      <c r="Y84" s="54" t="s">
        <v>2155</v>
      </c>
      <c r="Z84" s="22" t="str">
        <f t="shared" si="23"/>
        <v>"TAN"</v>
      </c>
      <c r="AA84" s="22" t="str">
        <f t="shared" si="32"/>
        <v>TAN</v>
      </c>
      <c r="AB84" s="1">
        <f t="shared" si="25"/>
        <v>79</v>
      </c>
      <c r="AC84" t="str">
        <f t="shared" si="26"/>
        <v>ITM_tan</v>
      </c>
      <c r="AD84" s="125" t="str">
        <f>IF(ISNA(VLOOKUP(AA84,'XEQM Shortlist'!J:J,1,0)),"//","")</f>
        <v/>
      </c>
      <c r="AF84" s="88" t="str">
        <f t="shared" si="27"/>
        <v>TAN</v>
      </c>
      <c r="AG84" t="b">
        <f t="shared" si="28"/>
        <v>1</v>
      </c>
    </row>
    <row r="85" spans="1:33">
      <c r="A85" s="45">
        <f t="shared" si="19"/>
        <v>85</v>
      </c>
      <c r="B85" s="44">
        <f t="shared" si="20"/>
        <v>80</v>
      </c>
      <c r="C85" s="48" t="s">
        <v>3351</v>
      </c>
      <c r="D85" s="48" t="s">
        <v>7</v>
      </c>
      <c r="E85" s="53" t="s">
        <v>341</v>
      </c>
      <c r="F85" s="53" t="s">
        <v>341</v>
      </c>
      <c r="G85" s="75">
        <v>0</v>
      </c>
      <c r="H85" s="75">
        <v>0</v>
      </c>
      <c r="I85" s="135" t="s">
        <v>3</v>
      </c>
      <c r="J85" s="53" t="s">
        <v>1347</v>
      </c>
      <c r="K85" s="54" t="s">
        <v>3817</v>
      </c>
      <c r="L85" s="52" t="s">
        <v>4615</v>
      </c>
      <c r="M85" s="52" t="s">
        <v>4670</v>
      </c>
      <c r="N85" s="52" t="s">
        <v>2155</v>
      </c>
      <c r="O85" s="52"/>
      <c r="P85" s="254" t="s">
        <v>1865</v>
      </c>
      <c r="Q85" s="13"/>
      <c r="R85"/>
      <c r="S85" t="str">
        <f t="shared" si="21"/>
        <v/>
      </c>
      <c r="T85" s="41" t="str">
        <f>IF(ISNA(VLOOKUP(P85,'NEW XEQM.c'!E:F,2,0)),"--","PRESENT")</f>
        <v>PRESENT</v>
      </c>
      <c r="U85"/>
      <c r="V85">
        <f t="shared" si="22"/>
        <v>58</v>
      </c>
      <c r="W85" s="75" t="s">
        <v>2552</v>
      </c>
      <c r="X85" s="54" t="s">
        <v>2155</v>
      </c>
      <c r="Y85" s="54" t="s">
        <v>2155</v>
      </c>
      <c r="Z85" s="22" t="str">
        <f t="shared" si="23"/>
        <v>"TANH"</v>
      </c>
      <c r="AA85" s="22" t="str">
        <f t="shared" si="32"/>
        <v>TANH</v>
      </c>
      <c r="AB85" s="1">
        <f t="shared" si="25"/>
        <v>80</v>
      </c>
      <c r="AC85" t="str">
        <f t="shared" si="26"/>
        <v>ITM_tanh</v>
      </c>
      <c r="AD85" s="125" t="str">
        <f>IF(ISNA(VLOOKUP(AA85,'XEQM Shortlist'!J:J,1,0)),"//","")</f>
        <v/>
      </c>
      <c r="AF85" s="88" t="str">
        <f t="shared" si="27"/>
        <v>TANH</v>
      </c>
      <c r="AG85" t="b">
        <f t="shared" si="28"/>
        <v>1</v>
      </c>
    </row>
    <row r="86" spans="1:33">
      <c r="A86" s="45">
        <f t="shared" si="19"/>
        <v>86</v>
      </c>
      <c r="B86" s="44">
        <f t="shared" si="20"/>
        <v>81</v>
      </c>
      <c r="C86" s="48" t="s">
        <v>3352</v>
      </c>
      <c r="D86" s="56" t="s">
        <v>2684</v>
      </c>
      <c r="E86" s="53" t="s">
        <v>1008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1347</v>
      </c>
      <c r="K86" s="54" t="s">
        <v>3817</v>
      </c>
      <c r="L86" s="52" t="s">
        <v>4615</v>
      </c>
      <c r="M86" s="52" t="s">
        <v>4670</v>
      </c>
      <c r="N86" s="52" t="s">
        <v>5265</v>
      </c>
      <c r="O86" s="48" t="s">
        <v>18</v>
      </c>
      <c r="P86" s="266" t="s">
        <v>1382</v>
      </c>
      <c r="Q86" s="13"/>
      <c r="R86"/>
      <c r="S86" t="str">
        <f t="shared" si="21"/>
        <v>NOT EQUAL</v>
      </c>
      <c r="T86" s="41" t="str">
        <f>IF(ISNA(VLOOKUP(P86,'NEW XEQM.c'!E:F,2,0)),"--","PRESENT")</f>
        <v>PRESENT</v>
      </c>
      <c r="U86"/>
      <c r="V86">
        <f t="shared" si="22"/>
        <v>59</v>
      </c>
      <c r="W86" s="75" t="s">
        <v>2552</v>
      </c>
      <c r="X86" s="54" t="s">
        <v>2155</v>
      </c>
      <c r="Y86" s="54" t="s">
        <v>2155</v>
      </c>
      <c r="Z86" s="22" t="str">
        <f t="shared" si="23"/>
        <v>"ARCCOS"</v>
      </c>
      <c r="AA86" s="22" t="str">
        <f t="shared" si="32"/>
        <v>ARCCOS</v>
      </c>
      <c r="AB86" s="1">
        <f t="shared" si="25"/>
        <v>81</v>
      </c>
      <c r="AC86" t="str">
        <f t="shared" si="26"/>
        <v>ITM_arccos</v>
      </c>
      <c r="AD86" s="125" t="str">
        <f>IF(ISNA(VLOOKUP(AA86,'XEQM Shortlist'!J:J,1,0)),"//","")</f>
        <v/>
      </c>
      <c r="AF86" s="88" t="str">
        <f t="shared" si="27"/>
        <v>ARCCOS</v>
      </c>
      <c r="AG86" t="b">
        <f t="shared" si="28"/>
        <v>1</v>
      </c>
    </row>
    <row r="87" spans="1:33">
      <c r="A87" s="45">
        <f t="shared" si="19"/>
        <v>87</v>
      </c>
      <c r="B87" s="44">
        <f t="shared" si="20"/>
        <v>82</v>
      </c>
      <c r="C87" s="48" t="s">
        <v>3353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1347</v>
      </c>
      <c r="K87" s="54" t="s">
        <v>3817</v>
      </c>
      <c r="L87" s="52" t="s">
        <v>4615</v>
      </c>
      <c r="M87" s="52" t="s">
        <v>4670</v>
      </c>
      <c r="N87" s="52" t="s">
        <v>2155</v>
      </c>
      <c r="O87" s="52"/>
      <c r="P87" s="254" t="s">
        <v>1383</v>
      </c>
      <c r="Q87" s="13"/>
      <c r="R87"/>
      <c r="S87" t="str">
        <f t="shared" si="21"/>
        <v/>
      </c>
      <c r="T87" s="41" t="str">
        <f>IF(ISNA(VLOOKUP(P87,'NEW XEQM.c'!E:F,2,0)),"--","PRESENT")</f>
        <v>PRESENT</v>
      </c>
      <c r="U87"/>
      <c r="V87">
        <f t="shared" si="22"/>
        <v>60</v>
      </c>
      <c r="W87" s="75" t="s">
        <v>2552</v>
      </c>
      <c r="X87" s="54" t="s">
        <v>2155</v>
      </c>
      <c r="Y87" s="54" t="s">
        <v>2649</v>
      </c>
      <c r="Z87" s="22" t="str">
        <f t="shared" si="23"/>
        <v>"ARCOSH"</v>
      </c>
      <c r="AA87" s="22" t="str">
        <f t="shared" si="32"/>
        <v>ARCCOSH</v>
      </c>
      <c r="AB87" s="1">
        <f t="shared" si="25"/>
        <v>82</v>
      </c>
      <c r="AC87" t="str">
        <f t="shared" si="26"/>
        <v>ITM_arcosh</v>
      </c>
      <c r="AD87" s="125" t="str">
        <f>IF(ISNA(VLOOKUP(AA87,'XEQM Shortlist'!J:J,1,0)),"//","")</f>
        <v/>
      </c>
      <c r="AF87" s="88" t="str">
        <f t="shared" si="27"/>
        <v>ARCOSH</v>
      </c>
      <c r="AG87" t="b">
        <f t="shared" si="28"/>
        <v>0</v>
      </c>
    </row>
    <row r="88" spans="1:33">
      <c r="A88" s="45">
        <f t="shared" si="19"/>
        <v>88</v>
      </c>
      <c r="B88" s="44">
        <f t="shared" si="20"/>
        <v>83</v>
      </c>
      <c r="C88" s="48" t="s">
        <v>3354</v>
      </c>
      <c r="D88" s="56" t="s">
        <v>2684</v>
      </c>
      <c r="E88" s="53" t="s">
        <v>1009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1347</v>
      </c>
      <c r="K88" s="54" t="s">
        <v>3817</v>
      </c>
      <c r="L88" s="52" t="s">
        <v>4615</v>
      </c>
      <c r="M88" s="52" t="s">
        <v>4670</v>
      </c>
      <c r="N88" s="52" t="s">
        <v>5265</v>
      </c>
      <c r="O88" s="48" t="s">
        <v>18</v>
      </c>
      <c r="P88" s="266" t="s">
        <v>1384</v>
      </c>
      <c r="Q88" s="13"/>
      <c r="R88"/>
      <c r="S88" t="str">
        <f t="shared" si="21"/>
        <v>NOT EQUAL</v>
      </c>
      <c r="T88" s="41" t="str">
        <f>IF(ISNA(VLOOKUP(P88,'NEW XEQM.c'!E:F,2,0)),"--","PRESENT")</f>
        <v>PRESENT</v>
      </c>
      <c r="U88"/>
      <c r="V88">
        <f t="shared" si="22"/>
        <v>61</v>
      </c>
      <c r="W88" s="75" t="s">
        <v>2552</v>
      </c>
      <c r="X88" s="54" t="s">
        <v>2155</v>
      </c>
      <c r="Y88" s="54" t="s">
        <v>2155</v>
      </c>
      <c r="Z88" s="22" t="str">
        <f t="shared" si="23"/>
        <v>"ARCSIN"</v>
      </c>
      <c r="AA88" s="22" t="str">
        <f t="shared" si="32"/>
        <v>ARCSIN</v>
      </c>
      <c r="AB88" s="1">
        <f t="shared" si="25"/>
        <v>83</v>
      </c>
      <c r="AC88" t="str">
        <f t="shared" si="26"/>
        <v>ITM_arcsin</v>
      </c>
      <c r="AD88" s="125" t="str">
        <f>IF(ISNA(VLOOKUP(AA88,'XEQM Shortlist'!J:J,1,0)),"//","")</f>
        <v/>
      </c>
      <c r="AF88" s="88" t="str">
        <f t="shared" si="27"/>
        <v>ARCSIN</v>
      </c>
      <c r="AG88" t="b">
        <f t="shared" si="28"/>
        <v>1</v>
      </c>
    </row>
    <row r="89" spans="1:33">
      <c r="A89" s="45">
        <f t="shared" si="19"/>
        <v>89</v>
      </c>
      <c r="B89" s="44">
        <f t="shared" si="20"/>
        <v>84</v>
      </c>
      <c r="C89" s="48" t="s">
        <v>3355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1347</v>
      </c>
      <c r="K89" s="54" t="s">
        <v>3817</v>
      </c>
      <c r="L89" s="52" t="s">
        <v>4615</v>
      </c>
      <c r="M89" s="52" t="s">
        <v>4670</v>
      </c>
      <c r="N89" s="52" t="s">
        <v>2155</v>
      </c>
      <c r="O89" s="52"/>
      <c r="P89" s="254" t="s">
        <v>1386</v>
      </c>
      <c r="Q89" s="13"/>
      <c r="R89"/>
      <c r="S89" t="str">
        <f t="shared" si="21"/>
        <v/>
      </c>
      <c r="T89" s="41" t="str">
        <f>IF(ISNA(VLOOKUP(P89,'NEW XEQM.c'!E:F,2,0)),"--","PRESENT")</f>
        <v>PRESENT</v>
      </c>
      <c r="U89"/>
      <c r="V89">
        <f t="shared" si="22"/>
        <v>62</v>
      </c>
      <c r="W89" s="75" t="s">
        <v>2552</v>
      </c>
      <c r="X89" s="54" t="s">
        <v>2155</v>
      </c>
      <c r="Y89" s="54" t="s">
        <v>2647</v>
      </c>
      <c r="Z89" s="22" t="str">
        <f t="shared" si="23"/>
        <v>"ARSINH"</v>
      </c>
      <c r="AA89" s="22" t="str">
        <f t="shared" si="32"/>
        <v>ARCSINH</v>
      </c>
      <c r="AB89" s="1">
        <f t="shared" si="25"/>
        <v>84</v>
      </c>
      <c r="AC89" t="str">
        <f t="shared" si="26"/>
        <v>ITM_arsinh</v>
      </c>
      <c r="AD89" s="125" t="str">
        <f>IF(ISNA(VLOOKUP(AA89,'XEQM Shortlist'!J:J,1,0)),"//","")</f>
        <v/>
      </c>
      <c r="AF89" s="88" t="str">
        <f t="shared" si="27"/>
        <v>ARSINH</v>
      </c>
      <c r="AG89" t="b">
        <f t="shared" si="28"/>
        <v>0</v>
      </c>
    </row>
    <row r="90" spans="1:33">
      <c r="A90" s="45">
        <f t="shared" si="19"/>
        <v>90</v>
      </c>
      <c r="B90" s="44">
        <f t="shared" si="20"/>
        <v>85</v>
      </c>
      <c r="C90" s="48" t="s">
        <v>3356</v>
      </c>
      <c r="D90" s="56" t="s">
        <v>2684</v>
      </c>
      <c r="E90" s="53" t="s">
        <v>1010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1347</v>
      </c>
      <c r="K90" s="54" t="s">
        <v>3817</v>
      </c>
      <c r="L90" s="52" t="s">
        <v>4615</v>
      </c>
      <c r="M90" s="52" t="s">
        <v>4670</v>
      </c>
      <c r="N90" s="52" t="s">
        <v>5265</v>
      </c>
      <c r="O90" s="48" t="s">
        <v>18</v>
      </c>
      <c r="P90" s="266" t="s">
        <v>1385</v>
      </c>
      <c r="Q90" s="13"/>
      <c r="R90"/>
      <c r="S90" t="str">
        <f t="shared" si="21"/>
        <v>NOT EQUAL</v>
      </c>
      <c r="T90" s="41" t="str">
        <f>IF(ISNA(VLOOKUP(P90,'NEW XEQM.c'!E:F,2,0)),"--","PRESENT")</f>
        <v>PRESENT</v>
      </c>
      <c r="U90"/>
      <c r="V90">
        <f t="shared" si="22"/>
        <v>63</v>
      </c>
      <c r="W90" s="75" t="s">
        <v>2552</v>
      </c>
      <c r="X90" s="54" t="s">
        <v>2155</v>
      </c>
      <c r="Y90" s="54" t="s">
        <v>2155</v>
      </c>
      <c r="Z90" s="22" t="str">
        <f t="shared" si="23"/>
        <v>"ARCTAN"</v>
      </c>
      <c r="AA90" s="22" t="str">
        <f t="shared" si="32"/>
        <v>ARCTAN</v>
      </c>
      <c r="AB90" s="1">
        <f t="shared" si="25"/>
        <v>85</v>
      </c>
      <c r="AC90" t="str">
        <f t="shared" si="26"/>
        <v>ITM_arctan</v>
      </c>
      <c r="AD90" s="125" t="str">
        <f>IF(ISNA(VLOOKUP(AA90,'XEQM Shortlist'!J:J,1,0)),"//","")</f>
        <v/>
      </c>
      <c r="AF90" s="88" t="str">
        <f t="shared" si="27"/>
        <v>ARCTAN</v>
      </c>
      <c r="AG90" t="b">
        <f t="shared" si="28"/>
        <v>1</v>
      </c>
    </row>
    <row r="91" spans="1:33">
      <c r="A91" s="45">
        <f t="shared" si="19"/>
        <v>91</v>
      </c>
      <c r="B91" s="44">
        <f t="shared" si="20"/>
        <v>86</v>
      </c>
      <c r="C91" s="48" t="s">
        <v>3357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1347</v>
      </c>
      <c r="K91" s="54" t="s">
        <v>3817</v>
      </c>
      <c r="L91" s="57" t="s">
        <v>4615</v>
      </c>
      <c r="M91" s="52" t="s">
        <v>4670</v>
      </c>
      <c r="N91" s="52" t="s">
        <v>2155</v>
      </c>
      <c r="O91" s="57"/>
      <c r="P91" s="254" t="s">
        <v>1387</v>
      </c>
      <c r="Q91" s="13"/>
      <c r="R91"/>
      <c r="S91" t="str">
        <f t="shared" si="21"/>
        <v/>
      </c>
      <c r="T91" s="41" t="str">
        <f>IF(ISNA(VLOOKUP(P91,'NEW XEQM.c'!E:F,2,0)),"--","PRESENT")</f>
        <v>PRESENT</v>
      </c>
      <c r="U91"/>
      <c r="V91">
        <f t="shared" si="22"/>
        <v>64</v>
      </c>
      <c r="W91" s="75" t="s">
        <v>2552</v>
      </c>
      <c r="X91" s="54" t="s">
        <v>2155</v>
      </c>
      <c r="Y91" s="54" t="s">
        <v>2648</v>
      </c>
      <c r="Z91" s="22" t="str">
        <f t="shared" si="23"/>
        <v>"ARTANH"</v>
      </c>
      <c r="AA91" s="22" t="str">
        <f t="shared" si="32"/>
        <v>ARCTANH</v>
      </c>
      <c r="AB91" s="1">
        <f t="shared" si="25"/>
        <v>86</v>
      </c>
      <c r="AC91" t="str">
        <f t="shared" si="26"/>
        <v>ITM_artanh</v>
      </c>
      <c r="AD91" s="125" t="str">
        <f>IF(ISNA(VLOOKUP(AA91,'XEQM Shortlist'!J:J,1,0)),"//","")</f>
        <v/>
      </c>
      <c r="AF91" s="88" t="str">
        <f t="shared" si="27"/>
        <v>ARTANH</v>
      </c>
      <c r="AG91" t="b">
        <f t="shared" si="28"/>
        <v>0</v>
      </c>
    </row>
    <row r="92" spans="1:33">
      <c r="A92" s="45">
        <f t="shared" si="19"/>
        <v>92</v>
      </c>
      <c r="B92" s="44">
        <f t="shared" si="20"/>
        <v>87</v>
      </c>
      <c r="C92" s="48" t="s">
        <v>3358</v>
      </c>
      <c r="D92" s="48" t="s">
        <v>7</v>
      </c>
      <c r="E92" s="53" t="s">
        <v>4621</v>
      </c>
      <c r="F92" s="53" t="s">
        <v>4621</v>
      </c>
      <c r="G92" s="75">
        <v>0</v>
      </c>
      <c r="H92" s="75">
        <v>0</v>
      </c>
      <c r="I92" s="135" t="s">
        <v>3</v>
      </c>
      <c r="J92" s="53" t="s">
        <v>1347</v>
      </c>
      <c r="K92" s="54" t="s">
        <v>3817</v>
      </c>
      <c r="L92" s="52" t="s">
        <v>4615</v>
      </c>
      <c r="M92" s="52" t="s">
        <v>4670</v>
      </c>
      <c r="N92" s="52" t="s">
        <v>2155</v>
      </c>
      <c r="O92" s="52"/>
      <c r="P92" s="254" t="s">
        <v>1423</v>
      </c>
      <c r="Q92" s="13"/>
      <c r="R92"/>
      <c r="S92" t="str">
        <f t="shared" si="21"/>
        <v/>
      </c>
      <c r="T92" s="41" t="str">
        <f>IF(ISNA(VLOOKUP(P92,'NEW XEQM.c'!E:F,2,0)),"--","PRESENT")</f>
        <v>PRESENT</v>
      </c>
      <c r="U92"/>
      <c r="V92">
        <f t="shared" si="22"/>
        <v>65</v>
      </c>
      <c r="W92" s="75" t="s">
        <v>2553</v>
      </c>
      <c r="X92" s="54" t="s">
        <v>2500</v>
      </c>
      <c r="Y92" s="54" t="s">
        <v>3708</v>
      </c>
      <c r="Z92" s="22" t="str">
        <f t="shared" si="23"/>
        <v>"CEIL"</v>
      </c>
      <c r="AA92" s="22" t="str">
        <f t="shared" si="32"/>
        <v>CEIL</v>
      </c>
      <c r="AB92" s="1">
        <f t="shared" si="25"/>
        <v>87</v>
      </c>
      <c r="AC92" t="str">
        <f t="shared" si="26"/>
        <v>ITM_CEIL</v>
      </c>
      <c r="AD92" s="125" t="str">
        <f>IF(ISNA(VLOOKUP(AA92,'XEQM Shortlist'!J:J,1,0)),"//","")</f>
        <v>//</v>
      </c>
      <c r="AF92" s="88" t="str">
        <f t="shared" si="27"/>
        <v>CEIL</v>
      </c>
      <c r="AG92" t="b">
        <f t="shared" si="28"/>
        <v>1</v>
      </c>
    </row>
    <row r="93" spans="1:33">
      <c r="A93" s="45">
        <f t="shared" si="19"/>
        <v>93</v>
      </c>
      <c r="B93" s="44">
        <f t="shared" si="20"/>
        <v>88</v>
      </c>
      <c r="C93" s="48" t="s">
        <v>3359</v>
      </c>
      <c r="D93" s="48" t="s">
        <v>7</v>
      </c>
      <c r="E93" s="53" t="s">
        <v>4622</v>
      </c>
      <c r="F93" s="53" t="s">
        <v>4622</v>
      </c>
      <c r="G93" s="75">
        <v>0</v>
      </c>
      <c r="H93" s="75">
        <v>0</v>
      </c>
      <c r="I93" s="135" t="s">
        <v>3</v>
      </c>
      <c r="J93" s="53" t="s">
        <v>1347</v>
      </c>
      <c r="K93" s="54" t="s">
        <v>3817</v>
      </c>
      <c r="L93" s="52" t="s">
        <v>4615</v>
      </c>
      <c r="M93" s="52" t="s">
        <v>4670</v>
      </c>
      <c r="N93" s="52" t="s">
        <v>2155</v>
      </c>
      <c r="O93" s="52"/>
      <c r="P93" s="254" t="s">
        <v>1521</v>
      </c>
      <c r="Q93" s="13"/>
      <c r="R93"/>
      <c r="S93" t="str">
        <f t="shared" si="21"/>
        <v/>
      </c>
      <c r="T93" s="41" t="str">
        <f>IF(ISNA(VLOOKUP(P93,'NEW XEQM.c'!E:F,2,0)),"--","PRESENT")</f>
        <v>PRESENT</v>
      </c>
      <c r="U93"/>
      <c r="V93">
        <f t="shared" si="22"/>
        <v>66</v>
      </c>
      <c r="W93" s="75" t="s">
        <v>2553</v>
      </c>
      <c r="X93" s="54" t="s">
        <v>2500</v>
      </c>
      <c r="Y93" s="54" t="s">
        <v>3709</v>
      </c>
      <c r="Z93" s="22" t="str">
        <f t="shared" si="23"/>
        <v>"FLOOR"</v>
      </c>
      <c r="AA93" s="22" t="str">
        <f t="shared" si="32"/>
        <v>FLOOR</v>
      </c>
      <c r="AB93" s="1">
        <f t="shared" si="25"/>
        <v>88</v>
      </c>
      <c r="AC93" t="str">
        <f t="shared" si="26"/>
        <v>ITM_FLOOR</v>
      </c>
      <c r="AD93" s="125" t="str">
        <f>IF(ISNA(VLOOKUP(AA93,'XEQM Shortlist'!J:J,1,0)),"//","")</f>
        <v>//</v>
      </c>
      <c r="AF93" s="88" t="str">
        <f t="shared" si="27"/>
        <v>FLOOR</v>
      </c>
      <c r="AG93" t="b">
        <f t="shared" si="28"/>
        <v>1</v>
      </c>
    </row>
    <row r="94" spans="1:33">
      <c r="A94" s="45">
        <f t="shared" si="19"/>
        <v>94</v>
      </c>
      <c r="B94" s="44">
        <f t="shared" si="20"/>
        <v>89</v>
      </c>
      <c r="C94" s="48" t="s">
        <v>3360</v>
      </c>
      <c r="D94" s="48" t="s">
        <v>7</v>
      </c>
      <c r="E94" s="53" t="s">
        <v>1090</v>
      </c>
      <c r="F94" s="53" t="s">
        <v>1090</v>
      </c>
      <c r="G94" s="75">
        <v>0</v>
      </c>
      <c r="H94" s="75">
        <v>0</v>
      </c>
      <c r="I94" s="135" t="s">
        <v>3</v>
      </c>
      <c r="J94" s="53" t="s">
        <v>1347</v>
      </c>
      <c r="K94" s="54" t="s">
        <v>3817</v>
      </c>
      <c r="L94" s="57" t="s">
        <v>4614</v>
      </c>
      <c r="M94" s="52" t="s">
        <v>4670</v>
      </c>
      <c r="N94" s="52" t="s">
        <v>2155</v>
      </c>
      <c r="O94" s="57"/>
      <c r="P94" s="254" t="s">
        <v>1546</v>
      </c>
      <c r="Q94" s="13"/>
      <c r="R94"/>
      <c r="S94" t="str">
        <f t="shared" si="21"/>
        <v/>
      </c>
      <c r="T94" s="41" t="str">
        <f>IF(ISNA(VLOOKUP(P94,'NEW XEQM.c'!E:F,2,0)),"--","PRESENT")</f>
        <v>PRESENT</v>
      </c>
      <c r="U94"/>
      <c r="V94">
        <f t="shared" si="22"/>
        <v>67</v>
      </c>
      <c r="W94" s="75" t="s">
        <v>2553</v>
      </c>
      <c r="X94" s="54" t="s">
        <v>2155</v>
      </c>
      <c r="Y94" s="54" t="s">
        <v>2155</v>
      </c>
      <c r="Z94" s="22" t="str">
        <f t="shared" si="23"/>
        <v>"GCD"</v>
      </c>
      <c r="AA94" s="22" t="str">
        <f t="shared" si="32"/>
        <v>GCD</v>
      </c>
      <c r="AB94" s="1">
        <f t="shared" si="25"/>
        <v>89</v>
      </c>
      <c r="AC94" t="str">
        <f t="shared" si="26"/>
        <v>ITM_GCD</v>
      </c>
      <c r="AD94" s="125" t="str">
        <f>IF(ISNA(VLOOKUP(AA94,'XEQM Shortlist'!J:J,1,0)),"//","")</f>
        <v/>
      </c>
      <c r="AF94" s="88" t="str">
        <f t="shared" si="27"/>
        <v>GCD</v>
      </c>
      <c r="AG94" t="b">
        <f t="shared" si="28"/>
        <v>1</v>
      </c>
    </row>
    <row r="95" spans="1:33">
      <c r="A95" s="45">
        <f t="shared" si="19"/>
        <v>95</v>
      </c>
      <c r="B95" s="44">
        <f t="shared" si="20"/>
        <v>90</v>
      </c>
      <c r="C95" s="48" t="s">
        <v>3361</v>
      </c>
      <c r="D95" s="48" t="s">
        <v>7</v>
      </c>
      <c r="E95" s="53" t="s">
        <v>1114</v>
      </c>
      <c r="F95" s="53" t="s">
        <v>1114</v>
      </c>
      <c r="G95" s="75">
        <v>0</v>
      </c>
      <c r="H95" s="75">
        <v>0</v>
      </c>
      <c r="I95" s="135" t="s">
        <v>3</v>
      </c>
      <c r="J95" s="53" t="s">
        <v>1347</v>
      </c>
      <c r="K95" s="54" t="s">
        <v>3817</v>
      </c>
      <c r="L95" s="52" t="s">
        <v>4614</v>
      </c>
      <c r="M95" s="52" t="s">
        <v>4670</v>
      </c>
      <c r="N95" s="52" t="s">
        <v>2155</v>
      </c>
      <c r="O95" s="52"/>
      <c r="P95" s="254" t="s">
        <v>1613</v>
      </c>
      <c r="Q95" s="13"/>
      <c r="R95"/>
      <c r="S95" t="str">
        <f t="shared" si="21"/>
        <v/>
      </c>
      <c r="T95" s="41" t="str">
        <f>IF(ISNA(VLOOKUP(P95,'NEW XEQM.c'!E:F,2,0)),"--","PRESENT")</f>
        <v>PRESENT</v>
      </c>
      <c r="U95"/>
      <c r="V95">
        <f t="shared" si="22"/>
        <v>68</v>
      </c>
      <c r="W95" s="75" t="s">
        <v>2553</v>
      </c>
      <c r="X95" s="54" t="s">
        <v>2155</v>
      </c>
      <c r="Y95" s="54" t="s">
        <v>2155</v>
      </c>
      <c r="Z95" s="22" t="str">
        <f t="shared" si="23"/>
        <v>"LCM"</v>
      </c>
      <c r="AA95" s="22" t="str">
        <f t="shared" si="32"/>
        <v>LCM</v>
      </c>
      <c r="AB95" s="1">
        <f t="shared" si="25"/>
        <v>90</v>
      </c>
      <c r="AC95" t="str">
        <f t="shared" si="26"/>
        <v>ITM_LCM</v>
      </c>
      <c r="AD95" s="125" t="str">
        <f>IF(ISNA(VLOOKUP(AA95,'XEQM Shortlist'!J:J,1,0)),"//","")</f>
        <v/>
      </c>
      <c r="AF95" s="88" t="str">
        <f t="shared" si="27"/>
        <v>LCM</v>
      </c>
      <c r="AG95" t="b">
        <f t="shared" si="28"/>
        <v>1</v>
      </c>
    </row>
    <row r="96" spans="1:33">
      <c r="A96" s="45">
        <f t="shared" si="19"/>
        <v>96</v>
      </c>
      <c r="B96" s="44">
        <f t="shared" si="20"/>
        <v>91</v>
      </c>
      <c r="C96" s="48" t="s">
        <v>3362</v>
      </c>
      <c r="D96" s="48" t="s">
        <v>2195</v>
      </c>
      <c r="E96" s="53" t="s">
        <v>5413</v>
      </c>
      <c r="F96" s="53" t="s">
        <v>1051</v>
      </c>
      <c r="G96" s="75">
        <v>0</v>
      </c>
      <c r="H96" s="75">
        <v>99</v>
      </c>
      <c r="I96" s="135" t="s">
        <v>3</v>
      </c>
      <c r="J96" s="53" t="s">
        <v>1347</v>
      </c>
      <c r="K96" s="54" t="s">
        <v>3817</v>
      </c>
      <c r="L96" s="52" t="s">
        <v>4614</v>
      </c>
      <c r="M96" s="52" t="s">
        <v>4675</v>
      </c>
      <c r="N96" s="52" t="s">
        <v>2155</v>
      </c>
      <c r="O96" s="52"/>
      <c r="P96" s="254" t="s">
        <v>1461</v>
      </c>
      <c r="Q96" s="13"/>
      <c r="R96"/>
      <c r="S96" t="str">
        <f t="shared" si="21"/>
        <v>NOT EQUAL</v>
      </c>
      <c r="T96" s="41" t="str">
        <f>IF(ISNA(VLOOKUP(P96,'NEW XEQM.c'!E:F,2,0)),"--","PRESENT")</f>
        <v>PRESENT</v>
      </c>
      <c r="U96"/>
      <c r="V96">
        <f t="shared" si="22"/>
        <v>69</v>
      </c>
      <c r="W96" s="75" t="s">
        <v>2553</v>
      </c>
      <c r="X96" s="54" t="s">
        <v>2155</v>
      </c>
      <c r="Y96" s="54" t="s">
        <v>2155</v>
      </c>
      <c r="Z96" s="22" t="str">
        <f t="shared" si="23"/>
        <v>"DECR"</v>
      </c>
      <c r="AA96" s="22" t="str">
        <f t="shared" si="32"/>
        <v>DECR</v>
      </c>
      <c r="AB96" s="1">
        <f t="shared" si="25"/>
        <v>91</v>
      </c>
      <c r="AC96" t="str">
        <f t="shared" si="26"/>
        <v>ITM_DEC</v>
      </c>
      <c r="AD96" s="125" t="str">
        <f>IF(ISNA(VLOOKUP(AA96,'XEQM Shortlist'!J:J,1,0)),"//","")</f>
        <v>//</v>
      </c>
      <c r="AF96" s="88" t="str">
        <f t="shared" si="27"/>
        <v>DECR</v>
      </c>
      <c r="AG96" t="b">
        <f t="shared" si="28"/>
        <v>1</v>
      </c>
    </row>
    <row r="97" spans="1:33">
      <c r="A97" s="45">
        <f t="shared" si="19"/>
        <v>97</v>
      </c>
      <c r="B97" s="44">
        <f t="shared" si="20"/>
        <v>92</v>
      </c>
      <c r="C97" s="48" t="s">
        <v>3363</v>
      </c>
      <c r="D97" s="48" t="s">
        <v>2195</v>
      </c>
      <c r="E97" s="53" t="s">
        <v>3819</v>
      </c>
      <c r="F97" s="53" t="s">
        <v>3819</v>
      </c>
      <c r="G97" s="75">
        <v>0</v>
      </c>
      <c r="H97" s="75">
        <v>99</v>
      </c>
      <c r="I97" s="135" t="s">
        <v>3</v>
      </c>
      <c r="J97" s="53" t="s">
        <v>1347</v>
      </c>
      <c r="K97" s="54" t="s">
        <v>3817</v>
      </c>
      <c r="L97" s="52" t="s">
        <v>4614</v>
      </c>
      <c r="M97" s="52" t="s">
        <v>4675</v>
      </c>
      <c r="N97" s="52" t="s">
        <v>2155</v>
      </c>
      <c r="O97" s="52"/>
      <c r="P97" s="254" t="s">
        <v>1574</v>
      </c>
      <c r="Q97" s="13"/>
      <c r="R97"/>
      <c r="S97" t="str">
        <f t="shared" si="21"/>
        <v/>
      </c>
      <c r="T97" s="41" t="str">
        <f>IF(ISNA(VLOOKUP(P97,'NEW XEQM.c'!E:F,2,0)),"--","PRESENT")</f>
        <v>PRESENT</v>
      </c>
      <c r="U97"/>
      <c r="V97">
        <f t="shared" si="22"/>
        <v>70</v>
      </c>
      <c r="W97" s="75" t="s">
        <v>2553</v>
      </c>
      <c r="X97" s="54" t="s">
        <v>2155</v>
      </c>
      <c r="Y97" s="54" t="s">
        <v>2155</v>
      </c>
      <c r="Z97" s="22" t="str">
        <f t="shared" si="23"/>
        <v>"INC"</v>
      </c>
      <c r="AA97" s="22" t="str">
        <f t="shared" si="32"/>
        <v>INC</v>
      </c>
      <c r="AB97" s="1">
        <f t="shared" si="25"/>
        <v>92</v>
      </c>
      <c r="AC97" t="str">
        <f t="shared" si="26"/>
        <v>ITM_INC</v>
      </c>
      <c r="AD97" s="125" t="str">
        <f>IF(ISNA(VLOOKUP(AA97,'XEQM Shortlist'!J:J,1,0)),"//","")</f>
        <v/>
      </c>
      <c r="AF97" s="88" t="str">
        <f t="shared" si="27"/>
        <v>INC</v>
      </c>
      <c r="AG97" t="b">
        <f t="shared" si="28"/>
        <v>1</v>
      </c>
    </row>
    <row r="98" spans="1:33">
      <c r="A98" s="45">
        <f t="shared" si="19"/>
        <v>98</v>
      </c>
      <c r="B98" s="44">
        <f t="shared" si="20"/>
        <v>93</v>
      </c>
      <c r="C98" s="48" t="s">
        <v>3364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1347</v>
      </c>
      <c r="K98" s="54" t="s">
        <v>3817</v>
      </c>
      <c r="L98" s="52" t="s">
        <v>4614</v>
      </c>
      <c r="M98" s="52" t="s">
        <v>4670</v>
      </c>
      <c r="N98" s="52" t="s">
        <v>2155</v>
      </c>
      <c r="O98" s="52"/>
      <c r="P98" s="254" t="s">
        <v>1580</v>
      </c>
      <c r="Q98" s="13"/>
      <c r="R98"/>
      <c r="S98" t="str">
        <f t="shared" si="21"/>
        <v/>
      </c>
      <c r="T98" s="41" t="str">
        <f>IF(ISNA(VLOOKUP(P98,'NEW XEQM.c'!E:F,2,0)),"--","PRESENT")</f>
        <v>PRESENT</v>
      </c>
      <c r="U98"/>
      <c r="V98">
        <f t="shared" si="22"/>
        <v>71</v>
      </c>
      <c r="W98" s="75" t="s">
        <v>2553</v>
      </c>
      <c r="X98" s="54" t="s">
        <v>2155</v>
      </c>
      <c r="Y98" s="54" t="s">
        <v>2155</v>
      </c>
      <c r="Z98" s="22" t="str">
        <f t="shared" si="23"/>
        <v>"IP"</v>
      </c>
      <c r="AA98" s="22" t="str">
        <f t="shared" si="32"/>
        <v>IP</v>
      </c>
      <c r="AB98" s="1">
        <f t="shared" si="25"/>
        <v>93</v>
      </c>
      <c r="AC98" t="str">
        <f t="shared" si="26"/>
        <v>ITM_IP</v>
      </c>
      <c r="AD98" s="125" t="str">
        <f>IF(ISNA(VLOOKUP(AA98,'XEQM Shortlist'!J:J,1,0)),"//","")</f>
        <v/>
      </c>
      <c r="AF98" s="88" t="str">
        <f t="shared" si="27"/>
        <v>IP</v>
      </c>
      <c r="AG98" t="b">
        <f t="shared" si="28"/>
        <v>1</v>
      </c>
    </row>
    <row r="99" spans="1:33">
      <c r="A99" s="45">
        <f t="shared" si="19"/>
        <v>99</v>
      </c>
      <c r="B99" s="44">
        <f t="shared" si="20"/>
        <v>94</v>
      </c>
      <c r="C99" s="48" t="s">
        <v>3365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1347</v>
      </c>
      <c r="K99" s="54" t="s">
        <v>3817</v>
      </c>
      <c r="L99" s="52" t="s">
        <v>4614</v>
      </c>
      <c r="M99" s="52" t="s">
        <v>4670</v>
      </c>
      <c r="N99" s="52" t="s">
        <v>2155</v>
      </c>
      <c r="O99" s="52"/>
      <c r="P99" s="254" t="s">
        <v>1522</v>
      </c>
      <c r="Q99" s="13"/>
      <c r="R99"/>
      <c r="S99" t="str">
        <f t="shared" si="21"/>
        <v/>
      </c>
      <c r="T99" s="41" t="str">
        <f>IF(ISNA(VLOOKUP(P99,'NEW XEQM.c'!E:F,2,0)),"--","PRESENT")</f>
        <v>PRESENT</v>
      </c>
      <c r="U99"/>
      <c r="V99">
        <f t="shared" si="22"/>
        <v>72</v>
      </c>
      <c r="W99" s="75" t="s">
        <v>2553</v>
      </c>
      <c r="X99" s="54" t="s">
        <v>2155</v>
      </c>
      <c r="Y99" s="54" t="s">
        <v>2155</v>
      </c>
      <c r="Z99" s="22" t="str">
        <f t="shared" si="23"/>
        <v>"FP"</v>
      </c>
      <c r="AA99" s="22" t="str">
        <f t="shared" si="32"/>
        <v>FP</v>
      </c>
      <c r="AB99" s="1">
        <f t="shared" si="25"/>
        <v>94</v>
      </c>
      <c r="AC99" t="str">
        <f t="shared" si="26"/>
        <v>ITM_FP</v>
      </c>
      <c r="AD99" s="125" t="str">
        <f>IF(ISNA(VLOOKUP(AA99,'XEQM Shortlist'!J:J,1,0)),"//","")</f>
        <v/>
      </c>
      <c r="AF99" s="88" t="str">
        <f t="shared" si="27"/>
        <v>FP</v>
      </c>
      <c r="AG99" t="b">
        <f t="shared" si="28"/>
        <v>1</v>
      </c>
    </row>
    <row r="100" spans="1:33">
      <c r="A100" s="45">
        <f t="shared" ref="A100:A126" si="33">IF(B100=INT(B100),ROW(),"")</f>
        <v>100</v>
      </c>
      <c r="B100" s="44">
        <f t="shared" si="20"/>
        <v>95</v>
      </c>
      <c r="C100" s="48" t="s">
        <v>3366</v>
      </c>
      <c r="D100" s="48" t="s">
        <v>979</v>
      </c>
      <c r="E100" s="53" t="s">
        <v>1293</v>
      </c>
      <c r="F100" s="53" t="s">
        <v>1293</v>
      </c>
      <c r="G100" s="55">
        <v>0</v>
      </c>
      <c r="H100" s="55">
        <v>0</v>
      </c>
      <c r="I100" s="135" t="s">
        <v>3</v>
      </c>
      <c r="J100" s="53" t="s">
        <v>1347</v>
      </c>
      <c r="K100" s="54" t="s">
        <v>3817</v>
      </c>
      <c r="L100" s="52" t="s">
        <v>4614</v>
      </c>
      <c r="M100" s="52" t="s">
        <v>4670</v>
      </c>
      <c r="N100" s="52" t="s">
        <v>2155</v>
      </c>
      <c r="O100" s="52"/>
      <c r="P100" s="254" t="s">
        <v>979</v>
      </c>
      <c r="Q100" s="13"/>
      <c r="R100"/>
      <c r="S100" t="str">
        <f t="shared" si="21"/>
        <v/>
      </c>
      <c r="T100" s="41" t="str">
        <f>IF(ISNA(VLOOKUP(P100,'NEW XEQM.c'!E:F,2,0)),"--","PRESENT")</f>
        <v>PRESENT</v>
      </c>
      <c r="U100"/>
      <c r="V100">
        <f t="shared" si="22"/>
        <v>73</v>
      </c>
      <c r="W100" s="75" t="s">
        <v>2553</v>
      </c>
      <c r="X100" s="54" t="s">
        <v>2155</v>
      </c>
      <c r="Y100" s="54" t="s">
        <v>2155</v>
      </c>
      <c r="Z100" s="22" t="str">
        <f t="shared" si="23"/>
        <v>"+"</v>
      </c>
      <c r="AA100" s="22" t="str">
        <f t="shared" si="32"/>
        <v>+</v>
      </c>
      <c r="AB100" s="1">
        <f t="shared" si="25"/>
        <v>95</v>
      </c>
      <c r="AC100" t="str">
        <f t="shared" si="26"/>
        <v>ITM_ADD</v>
      </c>
      <c r="AD100" s="125" t="str">
        <f>IF(ISNA(VLOOKUP(AA100,'XEQM Shortlist'!J:J,1,0)),"//","")</f>
        <v/>
      </c>
      <c r="AF100" s="88" t="str">
        <f t="shared" si="27"/>
        <v>+</v>
      </c>
      <c r="AG100" t="b">
        <f t="shared" si="28"/>
        <v>1</v>
      </c>
    </row>
    <row r="101" spans="1:33">
      <c r="A101" s="45">
        <f t="shared" si="33"/>
        <v>101</v>
      </c>
      <c r="B101" s="44">
        <f t="shared" si="20"/>
        <v>96</v>
      </c>
      <c r="C101" s="48" t="s">
        <v>3367</v>
      </c>
      <c r="D101" s="48" t="s">
        <v>423</v>
      </c>
      <c r="E101" s="53" t="s">
        <v>1295</v>
      </c>
      <c r="F101" s="53" t="s">
        <v>1295</v>
      </c>
      <c r="G101" s="55">
        <v>0</v>
      </c>
      <c r="H101" s="55">
        <v>0</v>
      </c>
      <c r="I101" s="135" t="s">
        <v>3</v>
      </c>
      <c r="J101" s="53" t="s">
        <v>1347</v>
      </c>
      <c r="K101" s="54" t="s">
        <v>3817</v>
      </c>
      <c r="L101" s="52" t="s">
        <v>4614</v>
      </c>
      <c r="M101" s="52" t="s">
        <v>4670</v>
      </c>
      <c r="N101" s="52" t="s">
        <v>2155</v>
      </c>
      <c r="O101" s="52"/>
      <c r="P101" s="254" t="s">
        <v>423</v>
      </c>
      <c r="Q101" s="13"/>
      <c r="R101"/>
      <c r="S101" t="str">
        <f t="shared" si="21"/>
        <v/>
      </c>
      <c r="T101" s="41" t="str">
        <f>IF(ISNA(VLOOKUP(P101,'NEW XEQM.c'!E:F,2,0)),"--","PRESENT")</f>
        <v>PRESENT</v>
      </c>
      <c r="U101"/>
      <c r="V101">
        <f t="shared" si="22"/>
        <v>74</v>
      </c>
      <c r="W101" s="75" t="s">
        <v>2553</v>
      </c>
      <c r="X101" s="54" t="s">
        <v>2155</v>
      </c>
      <c r="Y101" s="54" t="s">
        <v>2155</v>
      </c>
      <c r="Z101" s="22" t="str">
        <f t="shared" si="23"/>
        <v>"-"</v>
      </c>
      <c r="AA101" s="22" t="str">
        <f t="shared" si="32"/>
        <v>-</v>
      </c>
      <c r="AB101" s="1">
        <f t="shared" si="25"/>
        <v>96</v>
      </c>
      <c r="AC101" t="str">
        <f t="shared" si="26"/>
        <v>ITM_SUB</v>
      </c>
      <c r="AD101" s="125" t="str">
        <f>IF(ISNA(VLOOKUP(AA101,'XEQM Shortlist'!J:J,1,0)),"//","")</f>
        <v/>
      </c>
      <c r="AF101" s="88" t="str">
        <f t="shared" si="27"/>
        <v>-</v>
      </c>
      <c r="AG101" t="b">
        <f t="shared" si="28"/>
        <v>1</v>
      </c>
    </row>
    <row r="102" spans="1:33">
      <c r="A102" s="45">
        <f t="shared" si="33"/>
        <v>102</v>
      </c>
      <c r="B102" s="44">
        <f t="shared" si="20"/>
        <v>97</v>
      </c>
      <c r="C102" s="48" t="s">
        <v>3368</v>
      </c>
      <c r="D102" s="56" t="s">
        <v>2685</v>
      </c>
      <c r="E102" s="53" t="s">
        <v>1294</v>
      </c>
      <c r="F102" s="53" t="s">
        <v>1294</v>
      </c>
      <c r="G102" s="55">
        <v>0</v>
      </c>
      <c r="H102" s="55">
        <v>0</v>
      </c>
      <c r="I102" s="135" t="s">
        <v>3</v>
      </c>
      <c r="J102" s="53" t="s">
        <v>1347</v>
      </c>
      <c r="K102" s="54" t="s">
        <v>3817</v>
      </c>
      <c r="L102" s="52" t="s">
        <v>4614</v>
      </c>
      <c r="M102" s="52" t="s">
        <v>4670</v>
      </c>
      <c r="N102" s="52" t="s">
        <v>2155</v>
      </c>
      <c r="O102" s="48" t="s">
        <v>422</v>
      </c>
      <c r="P102" s="254" t="s">
        <v>421</v>
      </c>
      <c r="Q102" s="13"/>
      <c r="R102"/>
      <c r="S102" t="str">
        <f t="shared" ref="S102:S126" si="34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5">IF(AA102&lt;&gt;"",V101+1,V101)</f>
        <v>75</v>
      </c>
      <c r="W102" s="75" t="s">
        <v>2553</v>
      </c>
      <c r="X102" s="54" t="s">
        <v>2155</v>
      </c>
      <c r="Y102" s="54" t="s">
        <v>2155</v>
      </c>
      <c r="Z102" s="22" t="str">
        <f t="shared" ref="Z102:Z126" si="36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2"/>
        <v>CHS</v>
      </c>
      <c r="AB102" s="1">
        <f t="shared" ref="AB102:AB126" si="37">B102</f>
        <v>97</v>
      </c>
      <c r="AC102" t="str">
        <f t="shared" ref="AC102:AC126" si="38">P102</f>
        <v>ITM_CHS</v>
      </c>
      <c r="AD102" s="125" t="str">
        <f>IF(ISNA(VLOOKUP(AA102,'XEQM Shortlist'!J:J,1,0)),"//","")</f>
        <v/>
      </c>
      <c r="AF102" s="88" t="str">
        <f t="shared" ref="AF102:AF126" si="39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0">AA102=AF102</f>
        <v>1</v>
      </c>
    </row>
    <row r="103" spans="1:33">
      <c r="A103" s="45">
        <f t="shared" si="33"/>
        <v>103</v>
      </c>
      <c r="B103" s="44">
        <f t="shared" si="20"/>
        <v>98</v>
      </c>
      <c r="C103" s="48" t="s">
        <v>3369</v>
      </c>
      <c r="D103" s="48" t="s">
        <v>425</v>
      </c>
      <c r="E103" s="53" t="s">
        <v>426</v>
      </c>
      <c r="F103" s="53" t="s">
        <v>426</v>
      </c>
      <c r="G103" s="58">
        <v>0</v>
      </c>
      <c r="H103" s="58">
        <v>0</v>
      </c>
      <c r="I103" s="135" t="s">
        <v>3</v>
      </c>
      <c r="J103" s="53" t="s">
        <v>1347</v>
      </c>
      <c r="K103" s="54" t="s">
        <v>3817</v>
      </c>
      <c r="L103" s="52" t="s">
        <v>4614</v>
      </c>
      <c r="M103" s="52" t="s">
        <v>4670</v>
      </c>
      <c r="N103" s="52" t="s">
        <v>2155</v>
      </c>
      <c r="O103" s="52"/>
      <c r="P103" s="254" t="s">
        <v>425</v>
      </c>
      <c r="Q103" s="13"/>
      <c r="R103"/>
      <c r="S103" t="str">
        <f t="shared" si="34"/>
        <v/>
      </c>
      <c r="T103" s="41" t="str">
        <f>IF(ISNA(VLOOKUP(P103,'NEW XEQM.c'!E:F,2,0)),"--","PRESENT")</f>
        <v>PRESENT</v>
      </c>
      <c r="U103"/>
      <c r="V103">
        <f t="shared" si="35"/>
        <v>76</v>
      </c>
      <c r="W103" s="75" t="s">
        <v>2553</v>
      </c>
      <c r="X103" s="54" t="s">
        <v>2155</v>
      </c>
      <c r="Y103" s="54" t="s">
        <v>2509</v>
      </c>
      <c r="Z103" s="22" t="str">
        <f t="shared" si="36"/>
        <v>STD_CROSS</v>
      </c>
      <c r="AA103" s="22" t="str">
        <f t="shared" si="32"/>
        <v>*</v>
      </c>
      <c r="AB103" s="1">
        <f t="shared" si="37"/>
        <v>98</v>
      </c>
      <c r="AC103" t="str">
        <f t="shared" si="38"/>
        <v>ITM_MULT</v>
      </c>
      <c r="AD103" s="125" t="str">
        <f>IF(ISNA(VLOOKUP(AA103,'XEQM Shortlist'!J:J,1,0)),"//","")</f>
        <v/>
      </c>
      <c r="AF103" s="88" t="str">
        <f t="shared" si="39"/>
        <v>*</v>
      </c>
      <c r="AG103" t="b">
        <f t="shared" si="40"/>
        <v>1</v>
      </c>
    </row>
    <row r="104" spans="1:33">
      <c r="A104" s="45">
        <f t="shared" si="33"/>
        <v>104</v>
      </c>
      <c r="B104" s="44">
        <f t="shared" si="20"/>
        <v>99</v>
      </c>
      <c r="C104" s="48" t="s">
        <v>3370</v>
      </c>
      <c r="D104" s="56" t="s">
        <v>2686</v>
      </c>
      <c r="E104" s="53" t="s">
        <v>750</v>
      </c>
      <c r="F104" s="53" t="s">
        <v>750</v>
      </c>
      <c r="G104" s="55">
        <v>0</v>
      </c>
      <c r="H104" s="55">
        <v>0</v>
      </c>
      <c r="I104" s="135" t="s">
        <v>3</v>
      </c>
      <c r="J104" s="53" t="s">
        <v>1347</v>
      </c>
      <c r="K104" s="54" t="s">
        <v>3817</v>
      </c>
      <c r="L104" s="52" t="s">
        <v>4614</v>
      </c>
      <c r="M104" s="52" t="s">
        <v>4670</v>
      </c>
      <c r="N104" s="52" t="s">
        <v>2155</v>
      </c>
      <c r="O104" s="52"/>
      <c r="P104" s="254" t="s">
        <v>427</v>
      </c>
      <c r="Q104" s="13"/>
      <c r="R104"/>
      <c r="S104" t="str">
        <f t="shared" si="34"/>
        <v/>
      </c>
      <c r="T104" s="41" t="str">
        <f>IF(ISNA(VLOOKUP(P104,'NEW XEQM.c'!E:F,2,0)),"--","PRESENT")</f>
        <v>PRESENT</v>
      </c>
      <c r="U104"/>
      <c r="V104">
        <f t="shared" si="35"/>
        <v>77</v>
      </c>
      <c r="W104" s="75" t="s">
        <v>2553</v>
      </c>
      <c r="X104" s="54" t="s">
        <v>2155</v>
      </c>
      <c r="Y104" s="54" t="s">
        <v>2155</v>
      </c>
      <c r="Z104" s="22" t="str">
        <f t="shared" si="36"/>
        <v>STD_DIVIDE</v>
      </c>
      <c r="AA104" s="22" t="str">
        <f t="shared" si="32"/>
        <v>/</v>
      </c>
      <c r="AB104" s="1">
        <f t="shared" si="37"/>
        <v>99</v>
      </c>
      <c r="AC104" t="str">
        <f t="shared" si="38"/>
        <v>ITM_DIV</v>
      </c>
      <c r="AD104" s="125" t="str">
        <f>IF(ISNA(VLOOKUP(AA104,'XEQM Shortlist'!J:J,1,0)),"//","")</f>
        <v/>
      </c>
      <c r="AF104" s="88" t="str">
        <f t="shared" si="39"/>
        <v>/</v>
      </c>
      <c r="AG104" t="b">
        <f t="shared" si="40"/>
        <v>1</v>
      </c>
    </row>
    <row r="105" spans="1:33">
      <c r="A105" s="45">
        <f t="shared" si="33"/>
        <v>105</v>
      </c>
      <c r="B105" s="44">
        <f t="shared" si="20"/>
        <v>100</v>
      </c>
      <c r="C105" s="48" t="s">
        <v>3371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1347</v>
      </c>
      <c r="K105" s="54" t="s">
        <v>3817</v>
      </c>
      <c r="L105" s="52" t="s">
        <v>4615</v>
      </c>
      <c r="M105" s="52" t="s">
        <v>4670</v>
      </c>
      <c r="N105" s="52" t="s">
        <v>2155</v>
      </c>
      <c r="O105" s="52"/>
      <c r="P105" s="254" t="s">
        <v>1572</v>
      </c>
      <c r="Q105" s="13"/>
      <c r="R105"/>
      <c r="S105" t="str">
        <f t="shared" si="34"/>
        <v/>
      </c>
      <c r="T105" s="41" t="str">
        <f>IF(ISNA(VLOOKUP(P105,'NEW XEQM.c'!E:F,2,0)),"--","PRESENT")</f>
        <v>PRESENT</v>
      </c>
      <c r="U105"/>
      <c r="V105">
        <f t="shared" si="35"/>
        <v>78</v>
      </c>
      <c r="W105" s="75" t="s">
        <v>2553</v>
      </c>
      <c r="X105" s="54" t="s">
        <v>2155</v>
      </c>
      <c r="Y105" s="54" t="s">
        <v>2155</v>
      </c>
      <c r="Z105" s="22" t="str">
        <f t="shared" si="36"/>
        <v>"IDIV"</v>
      </c>
      <c r="AA105" s="22" t="str">
        <f t="shared" si="32"/>
        <v>IDIV</v>
      </c>
      <c r="AB105" s="1">
        <f t="shared" si="37"/>
        <v>100</v>
      </c>
      <c r="AC105" t="str">
        <f t="shared" si="38"/>
        <v>ITM_IDIV</v>
      </c>
      <c r="AD105" s="125" t="str">
        <f>IF(ISNA(VLOOKUP(AA105,'XEQM Shortlist'!J:J,1,0)),"//","")</f>
        <v/>
      </c>
      <c r="AF105" s="88" t="str">
        <f t="shared" si="39"/>
        <v>IDIV</v>
      </c>
      <c r="AG105" t="b">
        <f t="shared" si="40"/>
        <v>1</v>
      </c>
    </row>
    <row r="106" spans="1:33">
      <c r="A106" s="45">
        <f t="shared" si="33"/>
        <v>106</v>
      </c>
      <c r="B106" s="44">
        <f t="shared" si="20"/>
        <v>101</v>
      </c>
      <c r="C106" s="48" t="s">
        <v>4487</v>
      </c>
      <c r="D106" s="48" t="s">
        <v>4371</v>
      </c>
      <c r="E106" s="53" t="s">
        <v>358</v>
      </c>
      <c r="F106" s="53" t="s">
        <v>358</v>
      </c>
      <c r="G106" s="142">
        <v>0</v>
      </c>
      <c r="H106" s="142">
        <v>99</v>
      </c>
      <c r="I106" s="135" t="s">
        <v>3</v>
      </c>
      <c r="J106" s="53" t="s">
        <v>1348</v>
      </c>
      <c r="K106" s="54" t="s">
        <v>3656</v>
      </c>
      <c r="L106" s="52" t="s">
        <v>4614</v>
      </c>
      <c r="M106" s="52" t="s">
        <v>4675</v>
      </c>
      <c r="N106" s="52" t="s">
        <v>2155</v>
      </c>
      <c r="O106" s="52"/>
      <c r="P106" s="254" t="s">
        <v>1893</v>
      </c>
      <c r="Q106" s="13"/>
      <c r="R106"/>
      <c r="S106" t="str">
        <f t="shared" si="34"/>
        <v/>
      </c>
      <c r="T106" s="41" t="str">
        <f>IF(ISNA(VLOOKUP(P106,'NEW XEQM.c'!E:F,2,0)),"--","PRESENT")</f>
        <v>PRESENT</v>
      </c>
      <c r="U106"/>
      <c r="V106">
        <f t="shared" si="35"/>
        <v>79</v>
      </c>
      <c r="W106" s="75" t="s">
        <v>2155</v>
      </c>
      <c r="X106" s="54" t="s">
        <v>2500</v>
      </c>
      <c r="Y106" s="54" t="s">
        <v>2155</v>
      </c>
      <c r="Z106" s="22" t="str">
        <f t="shared" si="36"/>
        <v>"VIEW"</v>
      </c>
      <c r="AA106" s="22" t="str">
        <f t="shared" si="32"/>
        <v>VIEW</v>
      </c>
      <c r="AB106" s="1">
        <f t="shared" si="37"/>
        <v>101</v>
      </c>
      <c r="AC106" t="str">
        <f t="shared" si="38"/>
        <v>ITM_VIEW</v>
      </c>
      <c r="AF106" s="88" t="str">
        <f t="shared" si="39"/>
        <v>VIEW</v>
      </c>
      <c r="AG106" t="b">
        <f t="shared" si="40"/>
        <v>1</v>
      </c>
    </row>
    <row r="107" spans="1:33">
      <c r="A107" s="45">
        <f t="shared" si="33"/>
        <v>107</v>
      </c>
      <c r="B107" s="44">
        <f t="shared" si="20"/>
        <v>102</v>
      </c>
      <c r="C107" s="48" t="s">
        <v>3373</v>
      </c>
      <c r="D107" s="48" t="s">
        <v>7</v>
      </c>
      <c r="E107" s="53" t="s">
        <v>1138</v>
      </c>
      <c r="F107" s="53" t="s">
        <v>1138</v>
      </c>
      <c r="G107" s="75">
        <v>0</v>
      </c>
      <c r="H107" s="75">
        <v>0</v>
      </c>
      <c r="I107" s="135" t="s">
        <v>3</v>
      </c>
      <c r="J107" s="53" t="s">
        <v>1347</v>
      </c>
      <c r="K107" s="54" t="s">
        <v>3817</v>
      </c>
      <c r="L107" s="52" t="s">
        <v>4615</v>
      </c>
      <c r="M107" s="52" t="s">
        <v>4670</v>
      </c>
      <c r="N107" s="52" t="s">
        <v>2155</v>
      </c>
      <c r="O107" s="52"/>
      <c r="P107" s="254" t="s">
        <v>1660</v>
      </c>
      <c r="Q107" s="13"/>
      <c r="R107"/>
      <c r="S107" t="str">
        <f t="shared" si="34"/>
        <v/>
      </c>
      <c r="T107" s="41" t="str">
        <f>IF(ISNA(VLOOKUP(P107,'NEW XEQM.c'!E:F,2,0)),"--","PRESENT")</f>
        <v>PRESENT</v>
      </c>
      <c r="U107"/>
      <c r="V107">
        <f t="shared" si="35"/>
        <v>80</v>
      </c>
      <c r="W107" s="75" t="s">
        <v>2553</v>
      </c>
      <c r="X107" s="54" t="s">
        <v>2155</v>
      </c>
      <c r="Y107" s="54" t="s">
        <v>2155</v>
      </c>
      <c r="Z107" s="22" t="str">
        <f t="shared" si="36"/>
        <v>"MOD"</v>
      </c>
      <c r="AA107" s="22" t="str">
        <f t="shared" si="32"/>
        <v>MOD</v>
      </c>
      <c r="AB107" s="1">
        <f t="shared" si="37"/>
        <v>102</v>
      </c>
      <c r="AC107" t="str">
        <f t="shared" si="38"/>
        <v>ITM_MOD</v>
      </c>
      <c r="AD107" s="125" t="str">
        <f>IF(ISNA(VLOOKUP(AA107,'XEQM Shortlist'!J:J,1,0)),"//","")</f>
        <v/>
      </c>
      <c r="AF107" s="88" t="str">
        <f t="shared" si="39"/>
        <v>MOD</v>
      </c>
      <c r="AG107" t="b">
        <f t="shared" si="40"/>
        <v>1</v>
      </c>
    </row>
    <row r="108" spans="1:33">
      <c r="A108" s="45">
        <f t="shared" si="33"/>
        <v>108</v>
      </c>
      <c r="B108" s="44">
        <f t="shared" si="20"/>
        <v>103</v>
      </c>
      <c r="C108" s="48" t="s">
        <v>3374</v>
      </c>
      <c r="D108" s="48" t="s">
        <v>7</v>
      </c>
      <c r="E108" s="53" t="s">
        <v>1135</v>
      </c>
      <c r="F108" s="53" t="s">
        <v>1135</v>
      </c>
      <c r="G108" s="75">
        <v>0</v>
      </c>
      <c r="H108" s="75">
        <v>0</v>
      </c>
      <c r="I108" s="135" t="s">
        <v>3</v>
      </c>
      <c r="J108" s="53" t="s">
        <v>1347</v>
      </c>
      <c r="K108" s="54" t="s">
        <v>3817</v>
      </c>
      <c r="L108" s="52" t="s">
        <v>4615</v>
      </c>
      <c r="M108" s="52" t="s">
        <v>4670</v>
      </c>
      <c r="N108" s="52" t="s">
        <v>2155</v>
      </c>
      <c r="O108" s="52"/>
      <c r="P108" s="254" t="s">
        <v>1650</v>
      </c>
      <c r="Q108" s="13"/>
      <c r="R108"/>
      <c r="S108" t="str">
        <f t="shared" si="34"/>
        <v/>
      </c>
      <c r="T108" s="41" t="str">
        <f>IF(ISNA(VLOOKUP(P108,'NEW XEQM.c'!E:F,2,0)),"--","PRESENT")</f>
        <v>PRESENT</v>
      </c>
      <c r="U108"/>
      <c r="V108">
        <f t="shared" si="35"/>
        <v>81</v>
      </c>
      <c r="W108" s="75" t="s">
        <v>2553</v>
      </c>
      <c r="X108" s="54" t="s">
        <v>2155</v>
      </c>
      <c r="Y108" s="54" t="s">
        <v>2155</v>
      </c>
      <c r="Z108" s="22" t="str">
        <f t="shared" si="36"/>
        <v>"MAX"</v>
      </c>
      <c r="AA108" s="22" t="str">
        <f t="shared" si="32"/>
        <v>MAX</v>
      </c>
      <c r="AB108" s="1">
        <f t="shared" si="37"/>
        <v>103</v>
      </c>
      <c r="AC108" t="str">
        <f t="shared" si="38"/>
        <v>ITM_MAX</v>
      </c>
      <c r="AD108" s="125" t="str">
        <f>IF(ISNA(VLOOKUP(AA108,'XEQM Shortlist'!J:J,1,0)),"//","")</f>
        <v/>
      </c>
      <c r="AF108" s="88" t="str">
        <f t="shared" si="39"/>
        <v>MAX</v>
      </c>
      <c r="AG108" t="b">
        <f t="shared" si="40"/>
        <v>1</v>
      </c>
    </row>
    <row r="109" spans="1:33">
      <c r="A109" s="45">
        <f t="shared" si="33"/>
        <v>109</v>
      </c>
      <c r="B109" s="44">
        <f t="shared" si="20"/>
        <v>104</v>
      </c>
      <c r="C109" s="48" t="s">
        <v>3375</v>
      </c>
      <c r="D109" s="48" t="s">
        <v>7</v>
      </c>
      <c r="E109" s="53" t="s">
        <v>1137</v>
      </c>
      <c r="F109" s="53" t="s">
        <v>1137</v>
      </c>
      <c r="G109" s="75">
        <v>0</v>
      </c>
      <c r="H109" s="75">
        <v>0</v>
      </c>
      <c r="I109" s="135" t="s">
        <v>3</v>
      </c>
      <c r="J109" s="53" t="s">
        <v>1347</v>
      </c>
      <c r="K109" s="54" t="s">
        <v>3817</v>
      </c>
      <c r="L109" s="52" t="s">
        <v>4615</v>
      </c>
      <c r="M109" s="52" t="s">
        <v>4670</v>
      </c>
      <c r="N109" s="52" t="s">
        <v>2155</v>
      </c>
      <c r="O109" s="52"/>
      <c r="P109" s="254" t="s">
        <v>1655</v>
      </c>
      <c r="Q109" s="13"/>
      <c r="R109"/>
      <c r="S109" t="str">
        <f t="shared" si="34"/>
        <v/>
      </c>
      <c r="T109" s="41" t="str">
        <f>IF(ISNA(VLOOKUP(P109,'NEW XEQM.c'!E:F,2,0)),"--","PRESENT")</f>
        <v>PRESENT</v>
      </c>
      <c r="U109"/>
      <c r="V109">
        <f t="shared" si="35"/>
        <v>82</v>
      </c>
      <c r="W109" s="75" t="s">
        <v>2553</v>
      </c>
      <c r="X109" s="54" t="s">
        <v>2155</v>
      </c>
      <c r="Y109" s="54" t="s">
        <v>2155</v>
      </c>
      <c r="Z109" s="22" t="str">
        <f t="shared" si="36"/>
        <v>"MIN"</v>
      </c>
      <c r="AA109" s="22" t="str">
        <f t="shared" si="32"/>
        <v>MIN</v>
      </c>
      <c r="AB109" s="1">
        <f t="shared" si="37"/>
        <v>104</v>
      </c>
      <c r="AC109" t="str">
        <f t="shared" si="38"/>
        <v>ITM_MIN</v>
      </c>
      <c r="AD109" s="125" t="str">
        <f>IF(ISNA(VLOOKUP(AA109,'XEQM Shortlist'!J:J,1,0)),"//","")</f>
        <v/>
      </c>
      <c r="AF109" s="88" t="str">
        <f t="shared" si="39"/>
        <v>MIN</v>
      </c>
      <c r="AG109" t="b">
        <f t="shared" si="40"/>
        <v>1</v>
      </c>
    </row>
    <row r="110" spans="1:33">
      <c r="A110" s="45">
        <f t="shared" si="33"/>
        <v>110</v>
      </c>
      <c r="B110" s="44">
        <f t="shared" si="20"/>
        <v>105</v>
      </c>
      <c r="C110" s="48" t="s">
        <v>3376</v>
      </c>
      <c r="D110" s="48" t="s">
        <v>7</v>
      </c>
      <c r="E110" s="53" t="s">
        <v>1306</v>
      </c>
      <c r="F110" s="53" t="s">
        <v>1306</v>
      </c>
      <c r="G110" s="75">
        <v>0</v>
      </c>
      <c r="H110" s="75">
        <v>0</v>
      </c>
      <c r="I110" s="135" t="s">
        <v>3</v>
      </c>
      <c r="J110" s="53" t="s">
        <v>1347</v>
      </c>
      <c r="K110" s="54" t="s">
        <v>3817</v>
      </c>
      <c r="L110" s="52" t="s">
        <v>4615</v>
      </c>
      <c r="M110" s="52" t="s">
        <v>4670</v>
      </c>
      <c r="N110" s="52" t="s">
        <v>5265</v>
      </c>
      <c r="O110" s="52"/>
      <c r="P110" s="266" t="s">
        <v>2032</v>
      </c>
      <c r="Q110" s="13"/>
      <c r="R110"/>
      <c r="S110" t="str">
        <f t="shared" si="34"/>
        <v/>
      </c>
      <c r="T110" s="41" t="str">
        <f>IF(ISNA(VLOOKUP(P110,'NEW XEQM.c'!E:F,2,0)),"--","PRESENT")</f>
        <v>PRESENT</v>
      </c>
      <c r="U110"/>
      <c r="V110">
        <f t="shared" si="35"/>
        <v>83</v>
      </c>
      <c r="W110" s="75" t="s">
        <v>2553</v>
      </c>
      <c r="X110" s="54" t="s">
        <v>2155</v>
      </c>
      <c r="Y110" s="54" t="s">
        <v>2497</v>
      </c>
      <c r="Z110" s="22" t="str">
        <f t="shared" si="36"/>
        <v>"|X|"</v>
      </c>
      <c r="AA110" s="22" t="str">
        <f t="shared" si="32"/>
        <v>ABS</v>
      </c>
      <c r="AB110" s="1">
        <f t="shared" si="37"/>
        <v>105</v>
      </c>
      <c r="AC110" t="str">
        <f t="shared" si="38"/>
        <v>ITM_MAGNITUDE</v>
      </c>
      <c r="AD110" s="125" t="str">
        <f>IF(ISNA(VLOOKUP(AA110,'XEQM Shortlist'!J:J,1,0)),"//","")</f>
        <v/>
      </c>
      <c r="AF110" s="88" t="str">
        <f t="shared" si="39"/>
        <v>|X|</v>
      </c>
      <c r="AG110" t="b">
        <f t="shared" si="40"/>
        <v>0</v>
      </c>
    </row>
    <row r="111" spans="1:33">
      <c r="A111" s="45">
        <f t="shared" si="33"/>
        <v>111</v>
      </c>
      <c r="B111" s="44">
        <f t="shared" si="20"/>
        <v>106</v>
      </c>
      <c r="C111" s="48" t="s">
        <v>3377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1347</v>
      </c>
      <c r="K111" s="54" t="s">
        <v>3817</v>
      </c>
      <c r="L111" s="52" t="s">
        <v>4614</v>
      </c>
      <c r="M111" s="52" t="s">
        <v>4670</v>
      </c>
      <c r="N111" s="52" t="s">
        <v>2155</v>
      </c>
      <c r="O111" s="52"/>
      <c r="P111" s="254" t="s">
        <v>1707</v>
      </c>
      <c r="Q111" s="13"/>
      <c r="R111"/>
      <c r="S111" t="str">
        <f t="shared" si="34"/>
        <v/>
      </c>
      <c r="T111" s="41" t="str">
        <f>IF(ISNA(VLOOKUP(P111,'NEW XEQM.c'!E:F,2,0)),"--","PRESENT")</f>
        <v>--</v>
      </c>
      <c r="U111"/>
      <c r="V111">
        <f t="shared" si="35"/>
        <v>84</v>
      </c>
      <c r="W111" s="75" t="s">
        <v>2572</v>
      </c>
      <c r="X111" s="54" t="s">
        <v>2155</v>
      </c>
      <c r="Y111" s="54" t="s">
        <v>2155</v>
      </c>
      <c r="Z111" s="22" t="str">
        <f t="shared" si="36"/>
        <v>"NEIGHB"</v>
      </c>
      <c r="AA111" s="22" t="str">
        <f t="shared" si="32"/>
        <v>NEIGHB</v>
      </c>
      <c r="AB111" s="1">
        <f t="shared" si="37"/>
        <v>106</v>
      </c>
      <c r="AC111" t="str">
        <f t="shared" si="38"/>
        <v>ITM_NEIGHB</v>
      </c>
      <c r="AD111" s="125" t="str">
        <f>IF(ISNA(VLOOKUP(AA111,'XEQM Shortlist'!J:J,1,0)),"//","")</f>
        <v>//</v>
      </c>
      <c r="AF111" s="88" t="str">
        <f t="shared" si="39"/>
        <v>NEIGHB</v>
      </c>
      <c r="AG111" t="b">
        <f t="shared" si="40"/>
        <v>1</v>
      </c>
    </row>
    <row r="112" spans="1:33">
      <c r="A112" s="45">
        <f t="shared" si="33"/>
        <v>112</v>
      </c>
      <c r="B112" s="44">
        <f t="shared" si="20"/>
        <v>107</v>
      </c>
      <c r="C112" s="48" t="s">
        <v>3378</v>
      </c>
      <c r="D112" s="48" t="s">
        <v>7</v>
      </c>
      <c r="E112" s="53" t="s">
        <v>1163</v>
      </c>
      <c r="F112" s="53" t="s">
        <v>1163</v>
      </c>
      <c r="G112" s="75">
        <v>0</v>
      </c>
      <c r="H112" s="75">
        <v>0</v>
      </c>
      <c r="I112" s="135" t="s">
        <v>3</v>
      </c>
      <c r="J112" s="53" t="s">
        <v>1347</v>
      </c>
      <c r="K112" s="54" t="s">
        <v>3817</v>
      </c>
      <c r="L112" s="52" t="s">
        <v>4614</v>
      </c>
      <c r="M112" s="52" t="s">
        <v>4670</v>
      </c>
      <c r="N112" s="52" t="s">
        <v>2155</v>
      </c>
      <c r="O112" s="52"/>
      <c r="P112" s="254" t="s">
        <v>1708</v>
      </c>
      <c r="Q112" s="13"/>
      <c r="R112"/>
      <c r="S112" t="str">
        <f t="shared" si="34"/>
        <v/>
      </c>
      <c r="T112" s="41" t="str">
        <f>IF(ISNA(VLOOKUP(P112,'NEW XEQM.c'!E:F,2,0)),"--","PRESENT")</f>
        <v>PRESENT</v>
      </c>
      <c r="U112"/>
      <c r="V112">
        <f t="shared" si="35"/>
        <v>85</v>
      </c>
      <c r="W112" s="75" t="s">
        <v>2553</v>
      </c>
      <c r="X112" s="54" t="s">
        <v>2155</v>
      </c>
      <c r="Y112" s="54" t="s">
        <v>2155</v>
      </c>
      <c r="Z112" s="22" t="str">
        <f t="shared" si="36"/>
        <v>"NEXTP"</v>
      </c>
      <c r="AA112" s="22" t="str">
        <f t="shared" si="32"/>
        <v>NEXTP</v>
      </c>
      <c r="AB112" s="1">
        <f t="shared" si="37"/>
        <v>107</v>
      </c>
      <c r="AC112" t="str">
        <f t="shared" si="38"/>
        <v>ITM_NEXTP</v>
      </c>
      <c r="AD112" s="125" t="str">
        <f>IF(ISNA(VLOOKUP(AA112,'XEQM Shortlist'!J:J,1,0)),"//","")</f>
        <v/>
      </c>
      <c r="AF112" s="88" t="str">
        <f t="shared" si="39"/>
        <v>NEXTP</v>
      </c>
      <c r="AG112" t="b">
        <f t="shared" si="40"/>
        <v>1</v>
      </c>
    </row>
    <row r="113" spans="1:33">
      <c r="A113" s="45">
        <f t="shared" si="33"/>
        <v>113</v>
      </c>
      <c r="B113" s="44">
        <f t="shared" si="20"/>
        <v>108</v>
      </c>
      <c r="C113" s="48" t="s">
        <v>3379</v>
      </c>
      <c r="D113" s="48" t="s">
        <v>7</v>
      </c>
      <c r="E113" s="53" t="s">
        <v>372</v>
      </c>
      <c r="F113" s="53" t="s">
        <v>372</v>
      </c>
      <c r="G113" s="75">
        <v>0</v>
      </c>
      <c r="H113" s="75">
        <v>0</v>
      </c>
      <c r="I113" s="135" t="s">
        <v>3</v>
      </c>
      <c r="J113" s="53" t="s">
        <v>1347</v>
      </c>
      <c r="K113" s="54" t="s">
        <v>3817</v>
      </c>
      <c r="L113" s="52" t="s">
        <v>4615</v>
      </c>
      <c r="M113" s="52" t="s">
        <v>4670</v>
      </c>
      <c r="N113" s="52" t="s">
        <v>2155</v>
      </c>
      <c r="O113" s="52"/>
      <c r="P113" s="254" t="s">
        <v>1921</v>
      </c>
      <c r="Q113" s="13"/>
      <c r="R113"/>
      <c r="S113" t="str">
        <f t="shared" si="34"/>
        <v/>
      </c>
      <c r="T113" s="41" t="str">
        <f>IF(ISNA(VLOOKUP(P113,'NEW XEQM.c'!E:F,2,0)),"--","PRESENT")</f>
        <v>PRESENT</v>
      </c>
      <c r="U113"/>
      <c r="V113">
        <f t="shared" si="35"/>
        <v>86</v>
      </c>
      <c r="W113" s="75" t="s">
        <v>2553</v>
      </c>
      <c r="X113" s="54" t="s">
        <v>2155</v>
      </c>
      <c r="Y113" s="54" t="s">
        <v>2155</v>
      </c>
      <c r="Z113" s="22" t="str">
        <f t="shared" si="36"/>
        <v>"X!"</v>
      </c>
      <c r="AA113" s="22" t="str">
        <f t="shared" si="32"/>
        <v>X!</v>
      </c>
      <c r="AB113" s="1">
        <f t="shared" si="37"/>
        <v>108</v>
      </c>
      <c r="AC113" t="str">
        <f t="shared" si="38"/>
        <v>ITM_XFACT</v>
      </c>
      <c r="AD113" s="125" t="str">
        <f>IF(ISNA(VLOOKUP(AA113,'XEQM Shortlist'!J:J,1,0)),"//","")</f>
        <v>//</v>
      </c>
      <c r="AF113" s="88" t="str">
        <f t="shared" si="39"/>
        <v>X!</v>
      </c>
      <c r="AG113" t="b">
        <f t="shared" si="40"/>
        <v>1</v>
      </c>
    </row>
    <row r="114" spans="1:33">
      <c r="A114" s="45">
        <f t="shared" si="33"/>
        <v>114</v>
      </c>
      <c r="B114" s="44">
        <f t="shared" si="20"/>
        <v>109</v>
      </c>
      <c r="C114" s="48" t="s">
        <v>3380</v>
      </c>
      <c r="D114" s="48" t="s">
        <v>7</v>
      </c>
      <c r="E114" s="53" t="s">
        <v>409</v>
      </c>
      <c r="F114" s="53" t="s">
        <v>409</v>
      </c>
      <c r="G114" s="142">
        <v>0</v>
      </c>
      <c r="H114" s="142">
        <v>0</v>
      </c>
      <c r="I114" s="53" t="s">
        <v>1</v>
      </c>
      <c r="J114" s="53" t="s">
        <v>1347</v>
      </c>
      <c r="K114" s="54" t="s">
        <v>3817</v>
      </c>
      <c r="L114" s="52" t="s">
        <v>4614</v>
      </c>
      <c r="M114" s="52" t="s">
        <v>4670</v>
      </c>
      <c r="N114" s="52" t="s">
        <v>2155</v>
      </c>
      <c r="O114" s="52"/>
      <c r="P114" s="254" t="s">
        <v>3093</v>
      </c>
      <c r="Q114" s="13"/>
      <c r="R114"/>
      <c r="S114" t="str">
        <f t="shared" si="34"/>
        <v/>
      </c>
      <c r="T114" s="41" t="str">
        <f>IF(ISNA(VLOOKUP(P114,'NEW XEQM.c'!E:F,2,0)),"--","PRESENT")</f>
        <v>PRESENT</v>
      </c>
      <c r="U114"/>
      <c r="V114">
        <f t="shared" si="35"/>
        <v>87</v>
      </c>
      <c r="W114" s="75" t="s">
        <v>2555</v>
      </c>
      <c r="X114" s="54" t="s">
        <v>2500</v>
      </c>
      <c r="Y114" s="54" t="s">
        <v>2155</v>
      </c>
      <c r="Z114" s="22" t="str">
        <f t="shared" si="36"/>
        <v>STD_PI</v>
      </c>
      <c r="AA114" s="22" t="str">
        <f t="shared" si="32"/>
        <v>PI</v>
      </c>
      <c r="AB114" s="1">
        <f t="shared" si="37"/>
        <v>109</v>
      </c>
      <c r="AC114" t="str">
        <f t="shared" si="38"/>
        <v>ITM_CONSTpi</v>
      </c>
      <c r="AD114" s="125" t="str">
        <f>IF(ISNA(VLOOKUP(AA114,'XEQM Shortlist'!J:J,1,0)),"//","")</f>
        <v/>
      </c>
      <c r="AF114" s="88" t="str">
        <f t="shared" si="39"/>
        <v>PI</v>
      </c>
      <c r="AG114" t="b">
        <f t="shared" si="40"/>
        <v>1</v>
      </c>
    </row>
    <row r="115" spans="1:33">
      <c r="A115" s="45">
        <f t="shared" si="33"/>
        <v>115</v>
      </c>
      <c r="B115" s="44">
        <f t="shared" si="20"/>
        <v>110</v>
      </c>
      <c r="C115" s="48" t="s">
        <v>3381</v>
      </c>
      <c r="D115" s="48" t="s">
        <v>2267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1347</v>
      </c>
      <c r="K115" s="54" t="s">
        <v>3817</v>
      </c>
      <c r="L115" s="52" t="s">
        <v>4614</v>
      </c>
      <c r="M115" s="52" t="s">
        <v>4677</v>
      </c>
      <c r="N115" s="52" t="s">
        <v>2155</v>
      </c>
      <c r="O115" s="52"/>
      <c r="P115" s="254" t="s">
        <v>1424</v>
      </c>
      <c r="Q115" s="13"/>
      <c r="R115"/>
      <c r="S115" t="str">
        <f t="shared" si="34"/>
        <v/>
      </c>
      <c r="T115" s="41" t="str">
        <f>IF(ISNA(VLOOKUP(P115,'NEW XEQM.c'!E:F,2,0)),"--","PRESENT")</f>
        <v>PRESENT</v>
      </c>
      <c r="U115"/>
      <c r="V115">
        <f t="shared" si="35"/>
        <v>88</v>
      </c>
      <c r="W115" s="75" t="s">
        <v>2155</v>
      </c>
      <c r="X115" s="54" t="s">
        <v>2155</v>
      </c>
      <c r="Y115" s="54" t="s">
        <v>2155</v>
      </c>
      <c r="Z115" s="22" t="str">
        <f t="shared" si="36"/>
        <v>"CF"</v>
      </c>
      <c r="AA115" s="22" t="str">
        <f t="shared" si="32"/>
        <v>CF</v>
      </c>
      <c r="AB115" s="1">
        <f t="shared" si="37"/>
        <v>110</v>
      </c>
      <c r="AC115" t="str">
        <f t="shared" si="38"/>
        <v>ITM_CF</v>
      </c>
      <c r="AD115" s="125" t="str">
        <f>IF(ISNA(VLOOKUP(AA115,'XEQM Shortlist'!J:J,1,0)),"//","")</f>
        <v>//</v>
      </c>
      <c r="AF115" s="88" t="str">
        <f t="shared" si="39"/>
        <v>CF</v>
      </c>
      <c r="AG115" t="b">
        <f t="shared" si="40"/>
        <v>1</v>
      </c>
    </row>
    <row r="116" spans="1:33">
      <c r="A116" s="45">
        <f t="shared" si="33"/>
        <v>116</v>
      </c>
      <c r="B116" s="44">
        <f t="shared" si="20"/>
        <v>111</v>
      </c>
      <c r="C116" s="48" t="s">
        <v>3382</v>
      </c>
      <c r="D116" s="48" t="s">
        <v>2267</v>
      </c>
      <c r="E116" s="53" t="s">
        <v>309</v>
      </c>
      <c r="F116" s="53" t="s">
        <v>309</v>
      </c>
      <c r="G116" s="75">
        <v>0</v>
      </c>
      <c r="H116" s="75">
        <v>99</v>
      </c>
      <c r="I116" s="135" t="s">
        <v>3</v>
      </c>
      <c r="J116" s="53" t="s">
        <v>1347</v>
      </c>
      <c r="K116" s="54" t="s">
        <v>3817</v>
      </c>
      <c r="L116" s="52" t="s">
        <v>4614</v>
      </c>
      <c r="M116" s="52" t="s">
        <v>4677</v>
      </c>
      <c r="N116" s="52" t="s">
        <v>2155</v>
      </c>
      <c r="O116" s="52"/>
      <c r="P116" s="254" t="s">
        <v>1826</v>
      </c>
      <c r="Q116" s="13"/>
      <c r="R116"/>
      <c r="S116" t="str">
        <f t="shared" si="34"/>
        <v/>
      </c>
      <c r="T116" s="41" t="str">
        <f>IF(ISNA(VLOOKUP(P116,'NEW XEQM.c'!E:F,2,0)),"--","PRESENT")</f>
        <v>PRESENT</v>
      </c>
      <c r="U116"/>
      <c r="V116">
        <f t="shared" si="35"/>
        <v>89</v>
      </c>
      <c r="W116" s="75" t="s">
        <v>2155</v>
      </c>
      <c r="X116" s="54" t="s">
        <v>2155</v>
      </c>
      <c r="Y116" s="54" t="s">
        <v>2155</v>
      </c>
      <c r="Z116" s="22" t="str">
        <f t="shared" si="36"/>
        <v>"SF"</v>
      </c>
      <c r="AA116" s="22" t="str">
        <f t="shared" si="32"/>
        <v>SF</v>
      </c>
      <c r="AB116" s="1">
        <f t="shared" si="37"/>
        <v>111</v>
      </c>
      <c r="AC116" t="str">
        <f t="shared" si="38"/>
        <v>ITM_SF</v>
      </c>
      <c r="AD116" s="125" t="str">
        <f>IF(ISNA(VLOOKUP(AA116,'XEQM Shortlist'!J:J,1,0)),"//","")</f>
        <v>//</v>
      </c>
      <c r="AF116" s="88" t="str">
        <f t="shared" si="39"/>
        <v>SF</v>
      </c>
      <c r="AG116" t="b">
        <f t="shared" si="40"/>
        <v>1</v>
      </c>
    </row>
    <row r="117" spans="1:33">
      <c r="A117" s="45">
        <f t="shared" si="33"/>
        <v>117</v>
      </c>
      <c r="B117" s="44">
        <f t="shared" si="20"/>
        <v>112</v>
      </c>
      <c r="C117" s="48" t="s">
        <v>3383</v>
      </c>
      <c r="D117" s="48" t="s">
        <v>2267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1347</v>
      </c>
      <c r="K117" s="54" t="s">
        <v>3817</v>
      </c>
      <c r="L117" s="52" t="s">
        <v>4614</v>
      </c>
      <c r="M117" s="52" t="s">
        <v>4677</v>
      </c>
      <c r="N117" s="52" t="s">
        <v>2155</v>
      </c>
      <c r="O117" s="52"/>
      <c r="P117" s="254" t="s">
        <v>1513</v>
      </c>
      <c r="Q117" s="13"/>
      <c r="R117"/>
      <c r="S117" t="str">
        <f t="shared" si="34"/>
        <v/>
      </c>
      <c r="T117" s="41" t="str">
        <f>IF(ISNA(VLOOKUP(P117,'NEW XEQM.c'!E:F,2,0)),"--","PRESENT")</f>
        <v>--</v>
      </c>
      <c r="U117"/>
      <c r="V117">
        <f t="shared" si="35"/>
        <v>90</v>
      </c>
      <c r="W117" s="75" t="s">
        <v>2155</v>
      </c>
      <c r="X117" s="54" t="s">
        <v>2155</v>
      </c>
      <c r="Y117" s="54" t="s">
        <v>2155</v>
      </c>
      <c r="Z117" s="22" t="str">
        <f t="shared" si="36"/>
        <v>"FF"</v>
      </c>
      <c r="AA117" s="22" t="str">
        <f t="shared" si="32"/>
        <v>FF</v>
      </c>
      <c r="AB117" s="1">
        <f t="shared" si="37"/>
        <v>112</v>
      </c>
      <c r="AC117" t="str">
        <f t="shared" si="38"/>
        <v>ITM_FF</v>
      </c>
      <c r="AD117" s="125" t="str">
        <f>IF(ISNA(VLOOKUP(AA117,'XEQM Shortlist'!J:J,1,0)),"//","")</f>
        <v>//</v>
      </c>
      <c r="AF117" s="88" t="str">
        <f t="shared" si="39"/>
        <v>FF</v>
      </c>
      <c r="AG117" t="b">
        <f t="shared" si="40"/>
        <v>1</v>
      </c>
    </row>
    <row r="118" spans="1:33" s="101" customFormat="1">
      <c r="A118" s="45">
        <f t="shared" si="33"/>
        <v>118</v>
      </c>
      <c r="B118" s="44">
        <f t="shared" si="20"/>
        <v>113</v>
      </c>
      <c r="C118" s="98" t="s">
        <v>4153</v>
      </c>
      <c r="D118" s="98" t="s">
        <v>4354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1347</v>
      </c>
      <c r="K118" s="54" t="s">
        <v>3656</v>
      </c>
      <c r="L118" s="52" t="s">
        <v>4614</v>
      </c>
      <c r="M118" s="52" t="s">
        <v>4670</v>
      </c>
      <c r="N118" s="52" t="s">
        <v>2155</v>
      </c>
      <c r="P118" s="254" t="s">
        <v>1687</v>
      </c>
      <c r="Q118" s="13"/>
      <c r="R118"/>
      <c r="S118" t="str">
        <f t="shared" si="34"/>
        <v/>
      </c>
      <c r="T118" s="41" t="str">
        <f>IF(ISNA(VLOOKUP(P118,'NEW XEQM.c'!E:F,2,0)),"--","PRESENT")</f>
        <v>--</v>
      </c>
      <c r="U118"/>
      <c r="V118">
        <f t="shared" si="35"/>
        <v>91</v>
      </c>
      <c r="W118" s="97" t="s">
        <v>2155</v>
      </c>
      <c r="X118" s="100" t="s">
        <v>2155</v>
      </c>
      <c r="Y118" s="100" t="s">
        <v>2155</v>
      </c>
      <c r="Z118" s="22" t="str">
        <f t="shared" si="36"/>
        <v>"M.SQR?"</v>
      </c>
      <c r="AA118" s="22" t="str">
        <f t="shared" si="32"/>
        <v>M.SQR?</v>
      </c>
      <c r="AB118" s="1">
        <f t="shared" si="37"/>
        <v>113</v>
      </c>
      <c r="AC118" t="str">
        <f t="shared" si="38"/>
        <v>ITM_M_SQR</v>
      </c>
      <c r="AD118" s="125" t="str">
        <f>IF(ISNA(VLOOKUP(AA118,'XEQM Shortlist'!J:J,1,0)),"//","")</f>
        <v>//</v>
      </c>
      <c r="AE118"/>
      <c r="AF118" s="88" t="str">
        <f t="shared" si="39"/>
        <v>M.SQR?</v>
      </c>
      <c r="AG118" t="b">
        <f t="shared" si="40"/>
        <v>1</v>
      </c>
    </row>
    <row r="119" spans="1:33">
      <c r="A119" s="45">
        <f t="shared" si="33"/>
        <v>119</v>
      </c>
      <c r="B119" s="44">
        <f t="shared" si="20"/>
        <v>114</v>
      </c>
      <c r="C119" s="48" t="s">
        <v>3642</v>
      </c>
      <c r="D119" s="48" t="s">
        <v>7</v>
      </c>
      <c r="E119" s="106" t="s">
        <v>3665</v>
      </c>
      <c r="F119" s="106" t="s">
        <v>3665</v>
      </c>
      <c r="G119" s="60">
        <v>0</v>
      </c>
      <c r="H119" s="60">
        <v>0</v>
      </c>
      <c r="I119" s="53" t="s">
        <v>1</v>
      </c>
      <c r="J119" s="53" t="s">
        <v>1347</v>
      </c>
      <c r="K119" s="54" t="s">
        <v>3656</v>
      </c>
      <c r="L119" s="52" t="s">
        <v>4614</v>
      </c>
      <c r="M119" s="52" t="s">
        <v>4678</v>
      </c>
      <c r="N119" s="52" t="s">
        <v>2155</v>
      </c>
      <c r="O119" s="52" t="s">
        <v>3820</v>
      </c>
      <c r="P119" s="254" t="s">
        <v>3671</v>
      </c>
      <c r="Q119" s="13"/>
      <c r="R119"/>
      <c r="S119" t="str">
        <f t="shared" si="34"/>
        <v/>
      </c>
      <c r="T119" s="41" t="str">
        <f>IF(ISNA(VLOOKUP(P119,'NEW XEQM.c'!E:F,2,0)),"--","PRESENT")</f>
        <v>--</v>
      </c>
      <c r="U119"/>
      <c r="V119">
        <f t="shared" si="35"/>
        <v>91</v>
      </c>
      <c r="W119" s="75"/>
      <c r="X119" s="54"/>
      <c r="Y119" s="54"/>
      <c r="Z119" s="22" t="str">
        <f t="shared" si="36"/>
        <v/>
      </c>
      <c r="AA119" s="22" t="str">
        <f t="shared" si="32"/>
        <v/>
      </c>
      <c r="AB119" s="1">
        <f t="shared" si="37"/>
        <v>114</v>
      </c>
      <c r="AC119" t="str">
        <f t="shared" si="38"/>
        <v>ITM_LITERAL</v>
      </c>
      <c r="AD119" s="125" t="str">
        <f>IF(ISNA(VLOOKUP(AA119,'XEQM Shortlist'!J:J,1,0)),"//","")</f>
        <v/>
      </c>
      <c r="AF119" s="88" t="str">
        <f t="shared" si="39"/>
        <v/>
      </c>
      <c r="AG119" t="b">
        <f t="shared" si="40"/>
        <v>1</v>
      </c>
    </row>
    <row r="120" spans="1:33">
      <c r="A120" s="45">
        <f t="shared" si="33"/>
        <v>120</v>
      </c>
      <c r="B120" s="44">
        <f t="shared" si="20"/>
        <v>115</v>
      </c>
      <c r="C120" s="80" t="s">
        <v>3622</v>
      </c>
      <c r="D120" s="80" t="s">
        <v>4267</v>
      </c>
      <c r="E120" s="81" t="s">
        <v>5240</v>
      </c>
      <c r="F120" s="81" t="s">
        <v>5240</v>
      </c>
      <c r="G120" s="82">
        <v>0</v>
      </c>
      <c r="H120" s="82">
        <v>0</v>
      </c>
      <c r="I120" s="264" t="s">
        <v>3</v>
      </c>
      <c r="J120" s="81" t="s">
        <v>1347</v>
      </c>
      <c r="K120" s="83" t="s">
        <v>3817</v>
      </c>
      <c r="L120" s="84" t="s">
        <v>4614</v>
      </c>
      <c r="M120" s="84" t="s">
        <v>4670</v>
      </c>
      <c r="N120" s="52"/>
      <c r="O120" s="80"/>
      <c r="P120" s="261" t="s">
        <v>2544</v>
      </c>
      <c r="Q120" s="13"/>
      <c r="R120"/>
      <c r="S120" t="str">
        <f t="shared" si="34"/>
        <v/>
      </c>
      <c r="T120" s="41" t="str">
        <f>IF(ISNA(VLOOKUP(P120,'NEW XEQM.c'!E:F,2,0)),"--","PRESENT")</f>
        <v>PRESENT</v>
      </c>
      <c r="U120"/>
      <c r="V120">
        <f t="shared" si="35"/>
        <v>92</v>
      </c>
      <c r="W120" s="75" t="s">
        <v>2552</v>
      </c>
      <c r="X120" s="54" t="s">
        <v>2500</v>
      </c>
      <c r="Y120" s="54" t="s">
        <v>2560</v>
      </c>
      <c r="Z120" s="22" t="str">
        <f t="shared" si="36"/>
        <v>STD_RIGHT_DOUBLE_ARROW "DEG"</v>
      </c>
      <c r="AA120" s="22" t="str">
        <f t="shared" si="32"/>
        <v>&gt;&gt;DEG</v>
      </c>
      <c r="AB120" s="1">
        <f t="shared" si="37"/>
        <v>115</v>
      </c>
      <c r="AC120" t="str">
        <f t="shared" si="38"/>
        <v>ITM_DEG2</v>
      </c>
      <c r="AD120" s="125" t="str">
        <f>IF(ISNA(VLOOKUP(AA120,'XEQM Shortlist'!J:J,1,0)),"//","")</f>
        <v>//</v>
      </c>
      <c r="AF120" s="88" t="str">
        <f t="shared" si="39"/>
        <v>RIGHT_DOUBLE_ARROWDEG</v>
      </c>
      <c r="AG120" t="b">
        <f t="shared" si="40"/>
        <v>0</v>
      </c>
    </row>
    <row r="121" spans="1:33">
      <c r="A121" s="45">
        <f t="shared" si="33"/>
        <v>121</v>
      </c>
      <c r="B121" s="44">
        <f t="shared" si="20"/>
        <v>116</v>
      </c>
      <c r="C121" s="80" t="s">
        <v>3622</v>
      </c>
      <c r="D121" s="80" t="s">
        <v>4307</v>
      </c>
      <c r="E121" s="81" t="s">
        <v>5241</v>
      </c>
      <c r="F121" s="160" t="s">
        <v>5241</v>
      </c>
      <c r="G121" s="82">
        <v>0</v>
      </c>
      <c r="H121" s="82">
        <v>0</v>
      </c>
      <c r="I121" s="264" t="s">
        <v>3</v>
      </c>
      <c r="J121" s="81" t="s">
        <v>1347</v>
      </c>
      <c r="K121" s="83" t="s">
        <v>3817</v>
      </c>
      <c r="L121" s="84" t="s">
        <v>4614</v>
      </c>
      <c r="M121" s="84" t="s">
        <v>4670</v>
      </c>
      <c r="N121" s="52"/>
      <c r="O121" s="80"/>
      <c r="P121" s="262" t="s">
        <v>2546</v>
      </c>
      <c r="Q121" s="13"/>
      <c r="R121"/>
      <c r="S121" t="str">
        <f t="shared" si="34"/>
        <v/>
      </c>
      <c r="T121" s="41" t="str">
        <f>IF(ISNA(VLOOKUP(P121,'NEW XEQM.c'!E:F,2,0)),"--","PRESENT")</f>
        <v>--</v>
      </c>
      <c r="U121"/>
      <c r="V121">
        <f t="shared" si="35"/>
        <v>93</v>
      </c>
      <c r="W121" s="75" t="s">
        <v>2552</v>
      </c>
      <c r="X121" s="54" t="s">
        <v>2500</v>
      </c>
      <c r="Y121" s="54" t="s">
        <v>2561</v>
      </c>
      <c r="Z121" s="22" t="str">
        <f t="shared" si="36"/>
        <v>STD_RIGHT_DOUBLE_ARROW "D.MS"</v>
      </c>
      <c r="AA121" s="22" t="str">
        <f t="shared" si="32"/>
        <v>&gt;&gt;D.MS</v>
      </c>
      <c r="AB121" s="1">
        <f t="shared" si="37"/>
        <v>116</v>
      </c>
      <c r="AC121" t="str">
        <f t="shared" si="38"/>
        <v>ITM_DMS2</v>
      </c>
      <c r="AD121" s="125" t="str">
        <f>IF(ISNA(VLOOKUP(AA121,'XEQM Shortlist'!J:J,1,0)),"//","")</f>
        <v>//</v>
      </c>
      <c r="AF121" s="88" t="str">
        <f t="shared" si="39"/>
        <v>RIGHT_DOUBLE_ARROWD.MS</v>
      </c>
      <c r="AG121" t="b">
        <f t="shared" si="40"/>
        <v>0</v>
      </c>
    </row>
    <row r="122" spans="1:33">
      <c r="A122" s="45">
        <f t="shared" si="33"/>
        <v>122</v>
      </c>
      <c r="B122" s="44">
        <f t="shared" si="20"/>
        <v>117</v>
      </c>
      <c r="C122" s="80" t="s">
        <v>3622</v>
      </c>
      <c r="D122" s="80" t="s">
        <v>4269</v>
      </c>
      <c r="E122" s="81" t="s">
        <v>5242</v>
      </c>
      <c r="F122" s="81" t="s">
        <v>5242</v>
      </c>
      <c r="G122" s="82">
        <v>0</v>
      </c>
      <c r="H122" s="82">
        <v>0</v>
      </c>
      <c r="I122" s="264" t="s">
        <v>3</v>
      </c>
      <c r="J122" s="81" t="s">
        <v>1347</v>
      </c>
      <c r="K122" s="83" t="s">
        <v>3817</v>
      </c>
      <c r="L122" s="84" t="s">
        <v>4614</v>
      </c>
      <c r="M122" s="84" t="s">
        <v>4670</v>
      </c>
      <c r="N122" s="52"/>
      <c r="O122" s="80"/>
      <c r="P122" s="261" t="s">
        <v>2548</v>
      </c>
      <c r="Q122" s="13"/>
      <c r="R122"/>
      <c r="S122" t="str">
        <f t="shared" si="34"/>
        <v/>
      </c>
      <c r="T122" s="41" t="str">
        <f>IF(ISNA(VLOOKUP(P122,'NEW XEQM.c'!E:F,2,0)),"--","PRESENT")</f>
        <v>PRESENT</v>
      </c>
      <c r="U122"/>
      <c r="V122">
        <f t="shared" si="35"/>
        <v>94</v>
      </c>
      <c r="W122" s="75" t="s">
        <v>2552</v>
      </c>
      <c r="X122" s="54" t="s">
        <v>2500</v>
      </c>
      <c r="Y122" s="54" t="s">
        <v>2562</v>
      </c>
      <c r="Z122" s="22" t="str">
        <f t="shared" si="36"/>
        <v>STD_RIGHT_DOUBLE_ARROW "GRAD"</v>
      </c>
      <c r="AA122" s="22" t="str">
        <f t="shared" si="32"/>
        <v>&gt;&gt;GRAD</v>
      </c>
      <c r="AB122" s="1">
        <f t="shared" si="37"/>
        <v>117</v>
      </c>
      <c r="AC122" t="str">
        <f t="shared" si="38"/>
        <v>ITM_GRAD2</v>
      </c>
      <c r="AD122" s="125" t="str">
        <f>IF(ISNA(VLOOKUP(AA122,'XEQM Shortlist'!J:J,1,0)),"//","")</f>
        <v>//</v>
      </c>
      <c r="AF122" s="88" t="str">
        <f t="shared" si="39"/>
        <v>RIGHT_DOUBLE_ARROWGRAD</v>
      </c>
      <c r="AG122" t="b">
        <f t="shared" si="40"/>
        <v>0</v>
      </c>
    </row>
    <row r="123" spans="1:33">
      <c r="A123" s="45">
        <f t="shared" si="33"/>
        <v>123</v>
      </c>
      <c r="B123" s="44">
        <f t="shared" si="20"/>
        <v>118</v>
      </c>
      <c r="C123" s="80" t="s">
        <v>3622</v>
      </c>
      <c r="D123" s="80" t="s">
        <v>4270</v>
      </c>
      <c r="E123" s="81" t="s">
        <v>5243</v>
      </c>
      <c r="F123" s="81" t="s">
        <v>5243</v>
      </c>
      <c r="G123" s="82">
        <v>0</v>
      </c>
      <c r="H123" s="82">
        <v>0</v>
      </c>
      <c r="I123" s="264" t="s">
        <v>3</v>
      </c>
      <c r="J123" s="81" t="s">
        <v>1347</v>
      </c>
      <c r="K123" s="83" t="s">
        <v>3817</v>
      </c>
      <c r="L123" s="84" t="s">
        <v>4614</v>
      </c>
      <c r="M123" s="84" t="s">
        <v>4670</v>
      </c>
      <c r="N123" s="52"/>
      <c r="O123" s="80"/>
      <c r="P123" s="262" t="s">
        <v>2545</v>
      </c>
      <c r="Q123" s="13"/>
      <c r="R123"/>
      <c r="S123" t="str">
        <f t="shared" si="34"/>
        <v/>
      </c>
      <c r="T123" s="41" t="str">
        <f>IF(ISNA(VLOOKUP(P123,'NEW XEQM.c'!E:F,2,0)),"--","PRESENT")</f>
        <v>--</v>
      </c>
      <c r="U123"/>
      <c r="V123">
        <f t="shared" si="35"/>
        <v>95</v>
      </c>
      <c r="W123" s="75" t="s">
        <v>2552</v>
      </c>
      <c r="X123" s="54" t="s">
        <v>2500</v>
      </c>
      <c r="Y123" s="54" t="s">
        <v>2564</v>
      </c>
      <c r="Z123" s="22" t="str">
        <f t="shared" si="36"/>
        <v>STD_RIGHT_DOUBLE_ARROW "MUL" STD_PI</v>
      </c>
      <c r="AA123" s="22" t="str">
        <f t="shared" si="32"/>
        <v>&gt;&gt;MULPI</v>
      </c>
      <c r="AB123" s="1">
        <f t="shared" si="37"/>
        <v>118</v>
      </c>
      <c r="AC123" t="str">
        <f t="shared" si="38"/>
        <v>ITM_MULPI2</v>
      </c>
      <c r="AD123" s="125" t="str">
        <f>IF(ISNA(VLOOKUP(AA123,'XEQM Shortlist'!J:J,1,0)),"//","")</f>
        <v>//</v>
      </c>
      <c r="AF123" s="88" t="str">
        <f t="shared" si="39"/>
        <v>RIGHT_DOUBLE_ARROWMULPI</v>
      </c>
      <c r="AG123" t="b">
        <f t="shared" si="40"/>
        <v>0</v>
      </c>
    </row>
    <row r="124" spans="1:33">
      <c r="A124" s="45">
        <f t="shared" si="33"/>
        <v>124</v>
      </c>
      <c r="B124" s="44">
        <f t="shared" si="20"/>
        <v>119</v>
      </c>
      <c r="C124" s="80" t="s">
        <v>3622</v>
      </c>
      <c r="D124" s="80" t="s">
        <v>4268</v>
      </c>
      <c r="E124" s="81" t="s">
        <v>5244</v>
      </c>
      <c r="F124" s="81" t="s">
        <v>5244</v>
      </c>
      <c r="G124" s="82">
        <v>0</v>
      </c>
      <c r="H124" s="82">
        <v>0</v>
      </c>
      <c r="I124" s="264" t="s">
        <v>3</v>
      </c>
      <c r="J124" s="81" t="s">
        <v>1347</v>
      </c>
      <c r="K124" s="83" t="s">
        <v>3817</v>
      </c>
      <c r="L124" s="84" t="s">
        <v>4614</v>
      </c>
      <c r="M124" s="84" t="s">
        <v>4670</v>
      </c>
      <c r="N124" s="52"/>
      <c r="O124" s="80"/>
      <c r="P124" s="261" t="s">
        <v>2547</v>
      </c>
      <c r="Q124" s="13"/>
      <c r="R124"/>
      <c r="S124" t="str">
        <f t="shared" si="34"/>
        <v/>
      </c>
      <c r="T124" s="41" t="str">
        <f>IF(ISNA(VLOOKUP(P124,'NEW XEQM.c'!E:F,2,0)),"--","PRESENT")</f>
        <v>PRESENT</v>
      </c>
      <c r="U124"/>
      <c r="V124">
        <f t="shared" si="35"/>
        <v>96</v>
      </c>
      <c r="W124" s="75" t="s">
        <v>2552</v>
      </c>
      <c r="X124" s="54" t="s">
        <v>2500</v>
      </c>
      <c r="Y124" s="54" t="s">
        <v>2563</v>
      </c>
      <c r="Z124" s="22" t="str">
        <f t="shared" si="36"/>
        <v>STD_RIGHT_DOUBLE_ARROW "RAD"</v>
      </c>
      <c r="AA124" s="22" t="str">
        <f t="shared" si="32"/>
        <v>&gt;&gt;RAD</v>
      </c>
      <c r="AB124" s="1">
        <f t="shared" si="37"/>
        <v>119</v>
      </c>
      <c r="AC124" t="str">
        <f t="shared" si="38"/>
        <v>ITM_RAD2</v>
      </c>
      <c r="AD124" s="125" t="str">
        <f>IF(ISNA(VLOOKUP(AA124,'XEQM Shortlist'!J:J,1,0)),"//","")</f>
        <v>//</v>
      </c>
      <c r="AF124" s="88" t="str">
        <f t="shared" si="39"/>
        <v>RIGHT_DOUBLE_ARROWRAD</v>
      </c>
      <c r="AG124" t="b">
        <f t="shared" si="40"/>
        <v>0</v>
      </c>
    </row>
    <row r="125" spans="1:33" s="17" customFormat="1">
      <c r="A125" s="45">
        <f t="shared" si="33"/>
        <v>125</v>
      </c>
      <c r="B125" s="44">
        <f t="shared" si="20"/>
        <v>120</v>
      </c>
      <c r="C125" s="89" t="s">
        <v>3642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1347</v>
      </c>
      <c r="K125" s="92" t="s">
        <v>3656</v>
      </c>
      <c r="L125" s="17" t="s">
        <v>4614</v>
      </c>
      <c r="M125" s="52" t="s">
        <v>4672</v>
      </c>
      <c r="N125" s="52" t="s">
        <v>2155</v>
      </c>
      <c r="P125" s="254" t="str">
        <f>"ITM_"&amp;IF(B125&lt;10,"000",IF(B125&lt;100,"00",IF(B125&lt;1000,"0","")))&amp;$B125</f>
        <v>ITM_0120</v>
      </c>
      <c r="Q125" s="13"/>
      <c r="R125"/>
      <c r="S125" t="str">
        <f t="shared" si="34"/>
        <v/>
      </c>
      <c r="T125" s="41" t="str">
        <f>IF(ISNA(VLOOKUP(P125,'NEW XEQM.c'!E:F,2,0)),"--","PRESENT")</f>
        <v>--</v>
      </c>
      <c r="U125"/>
      <c r="V125">
        <f t="shared" si="35"/>
        <v>96</v>
      </c>
      <c r="W125" s="88" t="s">
        <v>2155</v>
      </c>
      <c r="X125" s="92" t="s">
        <v>2155</v>
      </c>
      <c r="Y125" s="92" t="s">
        <v>2155</v>
      </c>
      <c r="Z125" s="22" t="str">
        <f t="shared" si="36"/>
        <v/>
      </c>
      <c r="AA125" s="22" t="str">
        <f t="shared" si="32"/>
        <v/>
      </c>
      <c r="AB125" s="1">
        <f t="shared" si="37"/>
        <v>120</v>
      </c>
      <c r="AC125" t="str">
        <f t="shared" si="38"/>
        <v>ITM_0120</v>
      </c>
      <c r="AD125" s="125" t="str">
        <f>IF(ISNA(VLOOKUP(AA125,'XEQM Shortlist'!J:J,1,0)),"//","")</f>
        <v/>
      </c>
      <c r="AE125"/>
      <c r="AF125" s="88" t="str">
        <f t="shared" si="39"/>
        <v/>
      </c>
      <c r="AG125" t="b">
        <f t="shared" si="40"/>
        <v>1</v>
      </c>
    </row>
    <row r="126" spans="1:33">
      <c r="A126" s="45">
        <f t="shared" si="33"/>
        <v>126</v>
      </c>
      <c r="B126" s="44">
        <f t="shared" si="20"/>
        <v>121</v>
      </c>
      <c r="C126" s="80" t="s">
        <v>4128</v>
      </c>
      <c r="D126" s="80" t="s">
        <v>12</v>
      </c>
      <c r="E126" s="53" t="s">
        <v>2170</v>
      </c>
      <c r="F126" s="53" t="s">
        <v>2170</v>
      </c>
      <c r="G126" s="142">
        <v>0</v>
      </c>
      <c r="H126" s="145">
        <v>6</v>
      </c>
      <c r="I126" s="178" t="s">
        <v>3</v>
      </c>
      <c r="J126" s="53" t="s">
        <v>1347</v>
      </c>
      <c r="K126" s="54" t="s">
        <v>3817</v>
      </c>
      <c r="L126" s="52" t="s">
        <v>4614</v>
      </c>
      <c r="M126" s="52" t="s">
        <v>4671</v>
      </c>
      <c r="N126" s="52"/>
      <c r="O126" s="52"/>
      <c r="P126" s="165" t="s">
        <v>4758</v>
      </c>
      <c r="Q126" s="13"/>
      <c r="R126"/>
      <c r="S126" t="str">
        <f t="shared" si="34"/>
        <v/>
      </c>
      <c r="T126" s="41" t="str">
        <f>IF(ISNA(VLOOKUP(P126,'NEW XEQM.c'!E:F,2,0)),"--","PRESENT")</f>
        <v>--</v>
      </c>
      <c r="U126"/>
      <c r="V126">
        <f t="shared" si="35"/>
        <v>97</v>
      </c>
      <c r="W126" s="75" t="s">
        <v>2155</v>
      </c>
      <c r="X126" s="54" t="s">
        <v>2155</v>
      </c>
      <c r="Y126" s="54" t="s">
        <v>2155</v>
      </c>
      <c r="Z126" s="22" t="str">
        <f t="shared" si="36"/>
        <v>"RMODE"</v>
      </c>
      <c r="AA126" s="22" t="str">
        <f t="shared" si="32"/>
        <v>RMODE</v>
      </c>
      <c r="AB126" s="1">
        <f t="shared" si="37"/>
        <v>121</v>
      </c>
      <c r="AC126" t="str">
        <f t="shared" si="38"/>
        <v>ITM_RMODE</v>
      </c>
      <c r="AD126" s="125" t="str">
        <f>IF(ISNA(VLOOKUP(AA126,'XEQM Shortlist'!J:J,1,0)),"//","")</f>
        <v>//</v>
      </c>
      <c r="AF126" s="88" t="str">
        <f t="shared" si="39"/>
        <v>RMODE</v>
      </c>
      <c r="AG126" t="b">
        <f t="shared" si="40"/>
        <v>1</v>
      </c>
    </row>
    <row r="127" spans="1:33" s="101" customFormat="1">
      <c r="A127" s="45">
        <f t="shared" ref="A127:A190" si="41">IF(B127=INT(B127),ROW(),"")</f>
        <v>127</v>
      </c>
      <c r="B127" s="44">
        <f t="shared" si="20"/>
        <v>122</v>
      </c>
      <c r="C127" s="98" t="s">
        <v>3510</v>
      </c>
      <c r="D127" s="107" t="s">
        <v>7</v>
      </c>
      <c r="E127" s="103" t="s">
        <v>1200</v>
      </c>
      <c r="F127" s="103" t="s">
        <v>1200</v>
      </c>
      <c r="G127" s="141">
        <v>0</v>
      </c>
      <c r="H127" s="141">
        <v>0</v>
      </c>
      <c r="I127" s="135" t="s">
        <v>3</v>
      </c>
      <c r="J127" s="99" t="s">
        <v>1347</v>
      </c>
      <c r="K127" s="100" t="s">
        <v>3817</v>
      </c>
      <c r="L127" s="101" t="s">
        <v>4615</v>
      </c>
      <c r="M127" s="52" t="s">
        <v>4670</v>
      </c>
      <c r="N127" s="52" t="s">
        <v>2155</v>
      </c>
      <c r="P127" s="254" t="s">
        <v>1785</v>
      </c>
      <c r="Q127" s="13"/>
      <c r="R127"/>
      <c r="S127" t="str">
        <f t="shared" ref="S127:S132" si="42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3">IF(AA127&lt;&gt;"",V126+1,V126)</f>
        <v>98</v>
      </c>
      <c r="W127" s="97" t="s">
        <v>2553</v>
      </c>
      <c r="X127" s="100" t="s">
        <v>2155</v>
      </c>
      <c r="Y127" s="100" t="s">
        <v>2155</v>
      </c>
      <c r="Z127" s="22" t="str">
        <f t="shared" ref="Z127:Z190" si="44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5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6">B127</f>
        <v>122</v>
      </c>
      <c r="AC127" t="str">
        <f t="shared" ref="AC127:AC190" si="47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48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49">AA127=AF127</f>
        <v>1</v>
      </c>
    </row>
    <row r="128" spans="1:33" s="101" customFormat="1">
      <c r="A128" s="45">
        <f t="shared" si="41"/>
        <v>128</v>
      </c>
      <c r="B128" s="44">
        <f t="shared" si="20"/>
        <v>123</v>
      </c>
      <c r="C128" s="98" t="s">
        <v>3426</v>
      </c>
      <c r="D128" s="98" t="s">
        <v>7</v>
      </c>
      <c r="E128" s="99" t="s">
        <v>1168</v>
      </c>
      <c r="F128" s="99" t="s">
        <v>1168</v>
      </c>
      <c r="G128" s="97">
        <v>0</v>
      </c>
      <c r="H128" s="97">
        <v>0</v>
      </c>
      <c r="I128" s="135" t="s">
        <v>3</v>
      </c>
      <c r="J128" s="99" t="s">
        <v>1347</v>
      </c>
      <c r="K128" s="100" t="s">
        <v>3817</v>
      </c>
      <c r="L128" s="101" t="s">
        <v>4614</v>
      </c>
      <c r="M128" s="52" t="s">
        <v>4670</v>
      </c>
      <c r="N128" s="52" t="s">
        <v>2155</v>
      </c>
      <c r="P128" s="254" t="s">
        <v>3106</v>
      </c>
      <c r="Q128" s="13"/>
      <c r="R128"/>
      <c r="S128" t="str">
        <f t="shared" si="42"/>
        <v/>
      </c>
      <c r="T128" s="41" t="str">
        <f>IF(ISNA(VLOOKUP(P128,'NEW XEQM.c'!E:F,2,0)),"--","PRESENT")</f>
        <v>--</v>
      </c>
      <c r="U128"/>
      <c r="V128">
        <f t="shared" si="43"/>
        <v>99</v>
      </c>
      <c r="W128" s="97" t="s">
        <v>2554</v>
      </c>
      <c r="X128" s="100" t="s">
        <v>2155</v>
      </c>
      <c r="Y128" s="100" t="s">
        <v>2155</v>
      </c>
      <c r="Z128" s="22" t="str">
        <f t="shared" si="44"/>
        <v>"NOT"</v>
      </c>
      <c r="AA128" s="22" t="str">
        <f t="shared" si="45"/>
        <v>NOT</v>
      </c>
      <c r="AB128" s="1">
        <f t="shared" si="46"/>
        <v>123</v>
      </c>
      <c r="AC128" t="str">
        <f t="shared" si="47"/>
        <v>ITM_LOGICALNOT</v>
      </c>
      <c r="AD128" s="125" t="str">
        <f>IF(ISNA(VLOOKUP(AA128,'XEQM Shortlist'!J:J,1,0)),"//","")</f>
        <v>//</v>
      </c>
      <c r="AE128"/>
      <c r="AF128" s="88" t="str">
        <f t="shared" si="48"/>
        <v>NOT</v>
      </c>
      <c r="AG128" t="b">
        <f t="shared" si="49"/>
        <v>1</v>
      </c>
    </row>
    <row r="129" spans="1:33" s="101" customFormat="1">
      <c r="A129" s="45">
        <f t="shared" si="41"/>
        <v>129</v>
      </c>
      <c r="B129" s="44">
        <f t="shared" si="20"/>
        <v>124</v>
      </c>
      <c r="C129" s="98" t="s">
        <v>3427</v>
      </c>
      <c r="D129" s="98" t="s">
        <v>7</v>
      </c>
      <c r="E129" s="99" t="s">
        <v>1007</v>
      </c>
      <c r="F129" s="99" t="s">
        <v>1007</v>
      </c>
      <c r="G129" s="97">
        <v>0</v>
      </c>
      <c r="H129" s="97">
        <v>0</v>
      </c>
      <c r="I129" s="135" t="s">
        <v>3</v>
      </c>
      <c r="J129" s="99" t="s">
        <v>1347</v>
      </c>
      <c r="K129" s="100" t="s">
        <v>3817</v>
      </c>
      <c r="L129" s="101" t="s">
        <v>4614</v>
      </c>
      <c r="M129" s="52" t="s">
        <v>4670</v>
      </c>
      <c r="N129" s="52" t="s">
        <v>2155</v>
      </c>
      <c r="P129" s="254" t="s">
        <v>3107</v>
      </c>
      <c r="Q129" s="13"/>
      <c r="R129"/>
      <c r="S129" t="str">
        <f t="shared" si="42"/>
        <v/>
      </c>
      <c r="T129" s="41" t="str">
        <f>IF(ISNA(VLOOKUP(P129,'NEW XEQM.c'!E:F,2,0)),"--","PRESENT")</f>
        <v>--</v>
      </c>
      <c r="U129"/>
      <c r="V129">
        <f t="shared" si="43"/>
        <v>100</v>
      </c>
      <c r="W129" s="97" t="s">
        <v>2554</v>
      </c>
      <c r="X129" s="100" t="s">
        <v>2155</v>
      </c>
      <c r="Y129" s="100" t="s">
        <v>2155</v>
      </c>
      <c r="Z129" s="22" t="str">
        <f t="shared" si="44"/>
        <v>"AND"</v>
      </c>
      <c r="AA129" s="22" t="str">
        <f t="shared" si="45"/>
        <v>AND</v>
      </c>
      <c r="AB129" s="1">
        <f t="shared" si="46"/>
        <v>124</v>
      </c>
      <c r="AC129" t="str">
        <f t="shared" si="47"/>
        <v>ITM_LOGICALAND</v>
      </c>
      <c r="AD129" s="125" t="str">
        <f>IF(ISNA(VLOOKUP(AA129,'XEQM Shortlist'!J:J,1,0)),"//","")</f>
        <v>//</v>
      </c>
      <c r="AE129"/>
      <c r="AF129" s="88" t="str">
        <f t="shared" si="48"/>
        <v>AND</v>
      </c>
      <c r="AG129" t="b">
        <f t="shared" si="49"/>
        <v>1</v>
      </c>
    </row>
    <row r="130" spans="1:33" s="101" customFormat="1">
      <c r="A130" s="45">
        <f t="shared" si="41"/>
        <v>130</v>
      </c>
      <c r="B130" s="44">
        <f t="shared" si="20"/>
        <v>125</v>
      </c>
      <c r="C130" s="98" t="s">
        <v>3428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1347</v>
      </c>
      <c r="K130" s="100" t="s">
        <v>3817</v>
      </c>
      <c r="L130" s="101" t="s">
        <v>4614</v>
      </c>
      <c r="M130" s="52" t="s">
        <v>4670</v>
      </c>
      <c r="N130" s="52" t="s">
        <v>2155</v>
      </c>
      <c r="P130" s="254" t="s">
        <v>3108</v>
      </c>
      <c r="Q130" s="13"/>
      <c r="R130"/>
      <c r="S130" t="str">
        <f t="shared" si="42"/>
        <v/>
      </c>
      <c r="T130" s="41" t="str">
        <f>IF(ISNA(VLOOKUP(P130,'NEW XEQM.c'!E:F,2,0)),"--","PRESENT")</f>
        <v>--</v>
      </c>
      <c r="U130"/>
      <c r="V130">
        <f t="shared" si="43"/>
        <v>101</v>
      </c>
      <c r="W130" s="97" t="s">
        <v>2554</v>
      </c>
      <c r="X130" s="100" t="s">
        <v>2155</v>
      </c>
      <c r="Y130" s="100" t="s">
        <v>2155</v>
      </c>
      <c r="Z130" s="22" t="str">
        <f t="shared" si="44"/>
        <v>"OR"</v>
      </c>
      <c r="AA130" s="22" t="str">
        <f t="shared" si="45"/>
        <v>OR</v>
      </c>
      <c r="AB130" s="1">
        <f t="shared" si="46"/>
        <v>125</v>
      </c>
      <c r="AC130" t="str">
        <f t="shared" si="47"/>
        <v>ITM_LOGICALOR</v>
      </c>
      <c r="AD130" s="125" t="str">
        <f>IF(ISNA(VLOOKUP(AA130,'XEQM Shortlist'!J:J,1,0)),"//","")</f>
        <v>//</v>
      </c>
      <c r="AE130"/>
      <c r="AF130" s="88" t="str">
        <f t="shared" si="48"/>
        <v>OR</v>
      </c>
      <c r="AG130" t="b">
        <f t="shared" si="49"/>
        <v>1</v>
      </c>
    </row>
    <row r="131" spans="1:33" s="101" customFormat="1">
      <c r="A131" s="45">
        <f t="shared" si="41"/>
        <v>131</v>
      </c>
      <c r="B131" s="44">
        <f t="shared" si="20"/>
        <v>126</v>
      </c>
      <c r="C131" s="98" t="s">
        <v>3429</v>
      </c>
      <c r="D131" s="98" t="s">
        <v>7</v>
      </c>
      <c r="E131" s="99" t="s">
        <v>1258</v>
      </c>
      <c r="F131" s="99" t="s">
        <v>1258</v>
      </c>
      <c r="G131" s="97">
        <v>0</v>
      </c>
      <c r="H131" s="97">
        <v>0</v>
      </c>
      <c r="I131" s="135" t="s">
        <v>3</v>
      </c>
      <c r="J131" s="99" t="s">
        <v>1347</v>
      </c>
      <c r="K131" s="100" t="s">
        <v>3817</v>
      </c>
      <c r="L131" s="101" t="s">
        <v>4614</v>
      </c>
      <c r="M131" s="52" t="s">
        <v>4670</v>
      </c>
      <c r="N131" s="52" t="s">
        <v>2155</v>
      </c>
      <c r="P131" s="254" t="s">
        <v>3109</v>
      </c>
      <c r="Q131" s="13"/>
      <c r="R131"/>
      <c r="S131" t="str">
        <f t="shared" si="42"/>
        <v/>
      </c>
      <c r="T131" s="41" t="str">
        <f>IF(ISNA(VLOOKUP(P131,'NEW XEQM.c'!E:F,2,0)),"--","PRESENT")</f>
        <v>--</v>
      </c>
      <c r="U131"/>
      <c r="V131">
        <f t="shared" si="43"/>
        <v>102</v>
      </c>
      <c r="W131" s="97" t="s">
        <v>2554</v>
      </c>
      <c r="X131" s="100" t="s">
        <v>2155</v>
      </c>
      <c r="Y131" s="100" t="s">
        <v>2155</v>
      </c>
      <c r="Z131" s="22" t="str">
        <f t="shared" si="44"/>
        <v>"XOR"</v>
      </c>
      <c r="AA131" s="22" t="str">
        <f t="shared" si="45"/>
        <v>XOR</v>
      </c>
      <c r="AB131" s="1">
        <f t="shared" si="46"/>
        <v>126</v>
      </c>
      <c r="AC131" t="str">
        <f t="shared" si="47"/>
        <v>ITM_LOGICALXOR</v>
      </c>
      <c r="AD131" s="125" t="str">
        <f>IF(ISNA(VLOOKUP(AA131,'XEQM Shortlist'!J:J,1,0)),"//","")</f>
        <v>//</v>
      </c>
      <c r="AE131"/>
      <c r="AF131" s="88" t="str">
        <f t="shared" si="48"/>
        <v>XOR</v>
      </c>
      <c r="AG131" t="b">
        <f t="shared" si="49"/>
        <v>1</v>
      </c>
    </row>
    <row r="132" spans="1:33" s="101" customFormat="1">
      <c r="A132" s="45">
        <f t="shared" si="41"/>
        <v>132</v>
      </c>
      <c r="B132" s="44">
        <f t="shared" ref="B132:B195" si="50">IF(AND(MID(C132,2,1)&lt;&gt;"/",MID(C132,1,1)="/"),INT(B131)+1,B131+0.01)</f>
        <v>127</v>
      </c>
      <c r="C132" s="102" t="s">
        <v>3540</v>
      </c>
      <c r="D132" s="98" t="s">
        <v>2195</v>
      </c>
      <c r="E132" s="99" t="s">
        <v>1262</v>
      </c>
      <c r="F132" s="99" t="s">
        <v>1262</v>
      </c>
      <c r="G132" s="141">
        <v>0</v>
      </c>
      <c r="H132" s="141">
        <v>99</v>
      </c>
      <c r="I132" s="135" t="s">
        <v>3</v>
      </c>
      <c r="J132" s="99" t="s">
        <v>1347</v>
      </c>
      <c r="K132" s="100" t="s">
        <v>4430</v>
      </c>
      <c r="L132" s="101" t="s">
        <v>4614</v>
      </c>
      <c r="M132" s="52" t="s">
        <v>4675</v>
      </c>
      <c r="N132" s="52" t="s">
        <v>2155</v>
      </c>
      <c r="P132" s="254" t="s">
        <v>1925</v>
      </c>
      <c r="Q132" s="13"/>
      <c r="S132" s="101" t="str">
        <f t="shared" si="42"/>
        <v/>
      </c>
      <c r="T132" s="41" t="str">
        <f>IF(ISNA(VLOOKUP(P132,'NEW XEQM.c'!E:F,2,0)),"--","PRESENT")</f>
        <v>--</v>
      </c>
      <c r="V132">
        <f t="shared" si="43"/>
        <v>103</v>
      </c>
      <c r="W132" s="97" t="s">
        <v>2568</v>
      </c>
      <c r="X132" s="100" t="s">
        <v>2155</v>
      </c>
      <c r="Y132" s="100" t="s">
        <v>2155</v>
      </c>
      <c r="Z132" s="22" t="str">
        <f t="shared" si="44"/>
        <v>"X" STD_LEFT_RIGHT_ARROWS</v>
      </c>
      <c r="AA132" s="22" t="str">
        <f t="shared" si="45"/>
        <v>X&lt;&gt;</v>
      </c>
      <c r="AB132" s="1">
        <f t="shared" si="46"/>
        <v>127</v>
      </c>
      <c r="AC132" t="str">
        <f t="shared" si="47"/>
        <v>ITM_Xex</v>
      </c>
      <c r="AD132" s="125" t="str">
        <f>IF(ISNA(VLOOKUP(AA132,'XEQM Shortlist'!J:J,1,0)),"//","")</f>
        <v>//</v>
      </c>
      <c r="AF132" s="88" t="str">
        <f t="shared" si="48"/>
        <v>X&lt;&gt;</v>
      </c>
      <c r="AG132" t="b">
        <f t="shared" si="49"/>
        <v>1</v>
      </c>
    </row>
    <row r="133" spans="1:33" s="39" customFormat="1">
      <c r="A133" s="45" t="str">
        <f t="shared" si="41"/>
        <v/>
      </c>
      <c r="B133" s="44">
        <f t="shared" si="50"/>
        <v>127.01</v>
      </c>
      <c r="C133" s="47" t="s">
        <v>2155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2155</v>
      </c>
      <c r="O133" s="47"/>
      <c r="P133" s="254" t="s">
        <v>2155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3"/>
        <v>103</v>
      </c>
      <c r="W133" s="75" t="s">
        <v>2155</v>
      </c>
      <c r="X133" s="74" t="s">
        <v>2155</v>
      </c>
      <c r="Y133" s="74" t="s">
        <v>2155</v>
      </c>
      <c r="Z133" s="22" t="str">
        <f t="shared" si="44"/>
        <v/>
      </c>
      <c r="AA133" s="22" t="str">
        <f t="shared" si="45"/>
        <v/>
      </c>
      <c r="AB133" s="1">
        <f t="shared" si="46"/>
        <v>127.01</v>
      </c>
      <c r="AC133" t="str">
        <f t="shared" si="47"/>
        <v/>
      </c>
      <c r="AD133" s="125" t="str">
        <f>IF(ISNA(VLOOKUP(AA133,'XEQM Shortlist'!J:J,1,0)),"//","")</f>
        <v/>
      </c>
      <c r="AF133" s="88" t="str">
        <f t="shared" si="48"/>
        <v/>
      </c>
      <c r="AG133" t="b">
        <f t="shared" si="49"/>
        <v>1</v>
      </c>
    </row>
    <row r="134" spans="1:33" s="39" customFormat="1">
      <c r="A134" s="45" t="str">
        <f t="shared" si="41"/>
        <v/>
      </c>
      <c r="B134" s="44">
        <f t="shared" si="50"/>
        <v>127.02000000000001</v>
      </c>
      <c r="C134" s="47" t="s">
        <v>2155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2155</v>
      </c>
      <c r="O134" s="47"/>
      <c r="P134" s="254" t="s">
        <v>2155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3"/>
        <v>103</v>
      </c>
      <c r="W134" s="75" t="s">
        <v>2155</v>
      </c>
      <c r="X134" s="74" t="s">
        <v>2155</v>
      </c>
      <c r="Y134" s="74" t="s">
        <v>2155</v>
      </c>
      <c r="Z134" s="22" t="str">
        <f t="shared" si="44"/>
        <v/>
      </c>
      <c r="AA134" s="22" t="str">
        <f t="shared" si="45"/>
        <v/>
      </c>
      <c r="AB134" s="1">
        <f t="shared" si="46"/>
        <v>127.02000000000001</v>
      </c>
      <c r="AC134" t="str">
        <f t="shared" si="47"/>
        <v/>
      </c>
      <c r="AD134" s="125" t="str">
        <f>IF(ISNA(VLOOKUP(AA134,'XEQM Shortlist'!J:J,1,0)),"//","")</f>
        <v/>
      </c>
      <c r="AF134" s="88" t="str">
        <f t="shared" si="48"/>
        <v/>
      </c>
      <c r="AG134" t="b">
        <f t="shared" si="49"/>
        <v>1</v>
      </c>
    </row>
    <row r="135" spans="1:33" s="39" customFormat="1">
      <c r="A135" s="45" t="str">
        <f t="shared" si="41"/>
        <v/>
      </c>
      <c r="B135" s="44">
        <f t="shared" si="50"/>
        <v>127.03000000000002</v>
      </c>
      <c r="C135" s="47" t="s">
        <v>2579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2155</v>
      </c>
      <c r="O135" s="47"/>
      <c r="P135" s="254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3"/>
        <v>103</v>
      </c>
      <c r="W135" s="75" t="s">
        <v>2155</v>
      </c>
      <c r="X135" s="74" t="s">
        <v>2155</v>
      </c>
      <c r="Y135" s="74" t="s">
        <v>2155</v>
      </c>
      <c r="Z135" s="22" t="str">
        <f t="shared" si="44"/>
        <v/>
      </c>
      <c r="AA135" s="22" t="str">
        <f t="shared" si="45"/>
        <v/>
      </c>
      <c r="AB135" s="1">
        <f t="shared" si="46"/>
        <v>127.03000000000002</v>
      </c>
      <c r="AC135" t="str">
        <f t="shared" si="47"/>
        <v>// Items from 128 to ... are 2 byte OP codes</v>
      </c>
      <c r="AD135" s="125" t="str">
        <f>IF(ISNA(VLOOKUP(AA135,'XEQM Shortlist'!J:J,1,0)),"//","")</f>
        <v/>
      </c>
      <c r="AF135" s="88" t="str">
        <f t="shared" si="48"/>
        <v/>
      </c>
      <c r="AG135" t="b">
        <f t="shared" si="49"/>
        <v>1</v>
      </c>
    </row>
    <row r="136" spans="1:33" s="39" customFormat="1">
      <c r="A136" s="45" t="str">
        <f t="shared" si="41"/>
        <v/>
      </c>
      <c r="B136" s="44">
        <f t="shared" si="50"/>
        <v>127.04000000000002</v>
      </c>
      <c r="C136" s="47" t="s">
        <v>2580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2155</v>
      </c>
      <c r="O136" s="47"/>
      <c r="P136" s="254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3"/>
        <v>103</v>
      </c>
      <c r="W136" s="75" t="s">
        <v>2155</v>
      </c>
      <c r="X136" s="74" t="s">
        <v>2155</v>
      </c>
      <c r="Y136" s="74" t="s">
        <v>2155</v>
      </c>
      <c r="Z136" s="22" t="str">
        <f t="shared" si="44"/>
        <v/>
      </c>
      <c r="AA136" s="22" t="str">
        <f t="shared" si="45"/>
        <v/>
      </c>
      <c r="AB136" s="1">
        <f t="shared" si="46"/>
        <v>127.04000000000002</v>
      </c>
      <c r="AC136" t="str">
        <f t="shared" si="47"/>
        <v>// Constants</v>
      </c>
      <c r="AD136" s="125" t="str">
        <f>IF(ISNA(VLOOKUP(AA136,'XEQM Shortlist'!J:J,1,0)),"//","")</f>
        <v/>
      </c>
      <c r="AF136" s="88" t="str">
        <f t="shared" si="48"/>
        <v/>
      </c>
      <c r="AG136" t="b">
        <f t="shared" si="49"/>
        <v>1</v>
      </c>
    </row>
    <row r="137" spans="1:33">
      <c r="A137" s="45">
        <f t="shared" si="41"/>
        <v>137</v>
      </c>
      <c r="B137" s="44">
        <f t="shared" si="50"/>
        <v>128</v>
      </c>
      <c r="C137" s="48" t="s">
        <v>3385</v>
      </c>
      <c r="D137" s="48">
        <v>0</v>
      </c>
      <c r="E137" s="53" t="s">
        <v>481</v>
      </c>
      <c r="F137" s="54" t="s">
        <v>5613</v>
      </c>
      <c r="G137" s="75">
        <v>0</v>
      </c>
      <c r="H137" s="75">
        <v>0</v>
      </c>
      <c r="I137" s="133" t="s">
        <v>6</v>
      </c>
      <c r="J137" s="53" t="s">
        <v>1347</v>
      </c>
      <c r="K137" s="54" t="s">
        <v>3817</v>
      </c>
      <c r="L137" s="52" t="s">
        <v>4614</v>
      </c>
      <c r="M137" s="52" t="s">
        <v>4670</v>
      </c>
      <c r="N137" s="52" t="s">
        <v>2155</v>
      </c>
      <c r="O137" s="52"/>
      <c r="P137" s="254" t="s">
        <v>1372</v>
      </c>
      <c r="Q137" s="13"/>
      <c r="R137"/>
      <c r="S137" t="str">
        <f t="shared" ref="S137:S168" si="51">IF(E137=F137,"","NOT EQUAL")</f>
        <v>NOT EQUAL</v>
      </c>
      <c r="T137" s="41" t="str">
        <f>IF(ISNA(VLOOKUP(P137,'NEW XEQM.c'!E:F,2,0)),"--","PRESENT")</f>
        <v>--</v>
      </c>
      <c r="U137"/>
      <c r="V137">
        <f t="shared" si="43"/>
        <v>103</v>
      </c>
      <c r="W137" s="75" t="s">
        <v>2155</v>
      </c>
      <c r="X137" s="54" t="s">
        <v>2155</v>
      </c>
      <c r="Y137" s="54" t="s">
        <v>2155</v>
      </c>
      <c r="Z137" s="22" t="str">
        <f t="shared" si="44"/>
        <v/>
      </c>
      <c r="AA137" s="22" t="str">
        <f t="shared" si="45"/>
        <v/>
      </c>
      <c r="AB137" s="1">
        <f t="shared" si="46"/>
        <v>128</v>
      </c>
      <c r="AC137" t="str">
        <f t="shared" si="47"/>
        <v>CST_01</v>
      </c>
      <c r="AD137" s="125" t="str">
        <f>IF(ISNA(VLOOKUP(AA137,'XEQM Shortlist'!J:J,1,0)),"//","")</f>
        <v/>
      </c>
      <c r="AF137" s="88" t="str">
        <f t="shared" si="48"/>
        <v/>
      </c>
      <c r="AG137" t="b">
        <f t="shared" si="49"/>
        <v>1</v>
      </c>
    </row>
    <row r="138" spans="1:33">
      <c r="A138" s="45">
        <f t="shared" si="41"/>
        <v>138</v>
      </c>
      <c r="B138" s="44">
        <f t="shared" si="50"/>
        <v>129</v>
      </c>
      <c r="C138" s="48" t="s">
        <v>3385</v>
      </c>
      <c r="D138" s="48">
        <v>1</v>
      </c>
      <c r="E138" s="53" t="s">
        <v>1000</v>
      </c>
      <c r="F138" s="53" t="s">
        <v>5614</v>
      </c>
      <c r="G138" s="75">
        <v>0</v>
      </c>
      <c r="H138" s="75">
        <v>0</v>
      </c>
      <c r="I138" s="133" t="s">
        <v>6</v>
      </c>
      <c r="J138" s="53" t="s">
        <v>1347</v>
      </c>
      <c r="K138" s="54" t="s">
        <v>3817</v>
      </c>
      <c r="L138" s="52" t="s">
        <v>4614</v>
      </c>
      <c r="M138" s="52" t="s">
        <v>4670</v>
      </c>
      <c r="N138" s="52" t="s">
        <v>2155</v>
      </c>
      <c r="O138" s="52"/>
      <c r="P138" s="254" t="s">
        <v>1373</v>
      </c>
      <c r="Q138" s="13"/>
      <c r="R138"/>
      <c r="S138" t="str">
        <f t="shared" si="51"/>
        <v>NOT EQUAL</v>
      </c>
      <c r="T138" s="41" t="str">
        <f>IF(ISNA(VLOOKUP(P138,'NEW XEQM.c'!E:F,2,0)),"--","PRESENT")</f>
        <v>--</v>
      </c>
      <c r="U138"/>
      <c r="V138">
        <f t="shared" si="43"/>
        <v>103</v>
      </c>
      <c r="W138" s="75" t="s">
        <v>2155</v>
      </c>
      <c r="X138" s="54" t="s">
        <v>2155</v>
      </c>
      <c r="Y138" s="54" t="s">
        <v>2155</v>
      </c>
      <c r="Z138" s="22" t="str">
        <f t="shared" si="44"/>
        <v/>
      </c>
      <c r="AA138" s="22" t="str">
        <f t="shared" si="45"/>
        <v/>
      </c>
      <c r="AB138" s="1">
        <f t="shared" si="46"/>
        <v>129</v>
      </c>
      <c r="AC138" t="str">
        <f t="shared" si="47"/>
        <v>CST_02</v>
      </c>
      <c r="AD138" s="125" t="str">
        <f>IF(ISNA(VLOOKUP(AA138,'XEQM Shortlist'!J:J,1,0)),"//","")</f>
        <v/>
      </c>
      <c r="AF138" s="88" t="str">
        <f t="shared" si="48"/>
        <v/>
      </c>
      <c r="AG138" t="b">
        <f t="shared" si="49"/>
        <v>1</v>
      </c>
    </row>
    <row r="139" spans="1:33">
      <c r="A139" s="45">
        <f t="shared" si="41"/>
        <v>139</v>
      </c>
      <c r="B139" s="44">
        <f t="shared" si="50"/>
        <v>130</v>
      </c>
      <c r="C139" s="48" t="s">
        <v>3385</v>
      </c>
      <c r="D139" s="48">
        <v>2</v>
      </c>
      <c r="E139" s="53" t="s">
        <v>1006</v>
      </c>
      <c r="F139" s="53" t="s">
        <v>5615</v>
      </c>
      <c r="G139" s="75">
        <v>0</v>
      </c>
      <c r="H139" s="75">
        <v>0</v>
      </c>
      <c r="I139" s="133" t="s">
        <v>6</v>
      </c>
      <c r="J139" s="53" t="s">
        <v>1347</v>
      </c>
      <c r="K139" s="54" t="s">
        <v>3817</v>
      </c>
      <c r="L139" s="52" t="s">
        <v>4614</v>
      </c>
      <c r="M139" s="52" t="s">
        <v>4670</v>
      </c>
      <c r="N139" s="52" t="s">
        <v>2155</v>
      </c>
      <c r="O139" s="52"/>
      <c r="P139" s="254" t="s">
        <v>1379</v>
      </c>
      <c r="Q139" s="13"/>
      <c r="R139"/>
      <c r="S139" t="str">
        <f t="shared" si="51"/>
        <v>NOT EQUAL</v>
      </c>
      <c r="T139" s="41" t="str">
        <f>IF(ISNA(VLOOKUP(P139,'NEW XEQM.c'!E:F,2,0)),"--","PRESENT")</f>
        <v>--</v>
      </c>
      <c r="U139"/>
      <c r="V139">
        <f t="shared" si="43"/>
        <v>103</v>
      </c>
      <c r="W139" s="75" t="s">
        <v>2155</v>
      </c>
      <c r="X139" s="54" t="s">
        <v>2155</v>
      </c>
      <c r="Y139" s="54" t="s">
        <v>2155</v>
      </c>
      <c r="Z139" s="22" t="str">
        <f t="shared" si="44"/>
        <v/>
      </c>
      <c r="AA139" s="22" t="str">
        <f t="shared" si="45"/>
        <v/>
      </c>
      <c r="AB139" s="1">
        <f t="shared" si="46"/>
        <v>130</v>
      </c>
      <c r="AC139" t="str">
        <f t="shared" si="47"/>
        <v>CST_03</v>
      </c>
      <c r="AD139" s="125" t="str">
        <f>IF(ISNA(VLOOKUP(AA139,'XEQM Shortlist'!J:J,1,0)),"//","")</f>
        <v/>
      </c>
      <c r="AF139" s="88" t="str">
        <f t="shared" si="48"/>
        <v/>
      </c>
      <c r="AG139" t="b">
        <f t="shared" si="49"/>
        <v>1</v>
      </c>
    </row>
    <row r="140" spans="1:33">
      <c r="A140" s="45">
        <f t="shared" si="41"/>
        <v>140</v>
      </c>
      <c r="B140" s="44">
        <f t="shared" si="50"/>
        <v>131</v>
      </c>
      <c r="C140" s="48" t="s">
        <v>3385</v>
      </c>
      <c r="D140" s="48">
        <v>3</v>
      </c>
      <c r="E140" s="53" t="s">
        <v>1012</v>
      </c>
      <c r="F140" s="53" t="s">
        <v>5616</v>
      </c>
      <c r="G140" s="75">
        <v>0</v>
      </c>
      <c r="H140" s="75">
        <v>0</v>
      </c>
      <c r="I140" s="133" t="s">
        <v>6</v>
      </c>
      <c r="J140" s="53" t="s">
        <v>1347</v>
      </c>
      <c r="K140" s="54" t="s">
        <v>3817</v>
      </c>
      <c r="L140" s="52" t="s">
        <v>4614</v>
      </c>
      <c r="M140" s="52" t="s">
        <v>4670</v>
      </c>
      <c r="N140" s="52" t="s">
        <v>2155</v>
      </c>
      <c r="O140" s="52"/>
      <c r="P140" s="254" t="s">
        <v>1393</v>
      </c>
      <c r="Q140" s="13"/>
      <c r="R140"/>
      <c r="S140" t="str">
        <f t="shared" si="51"/>
        <v>NOT EQUAL</v>
      </c>
      <c r="T140" s="41" t="str">
        <f>IF(ISNA(VLOOKUP(P140,'NEW XEQM.c'!E:F,2,0)),"--","PRESENT")</f>
        <v>--</v>
      </c>
      <c r="U140"/>
      <c r="V140">
        <f t="shared" si="43"/>
        <v>103</v>
      </c>
      <c r="W140" s="75" t="s">
        <v>2155</v>
      </c>
      <c r="X140" s="54" t="s">
        <v>2155</v>
      </c>
      <c r="Y140" s="54" t="s">
        <v>2155</v>
      </c>
      <c r="Z140" s="22" t="str">
        <f t="shared" si="44"/>
        <v/>
      </c>
      <c r="AA140" s="22" t="str">
        <f t="shared" si="45"/>
        <v/>
      </c>
      <c r="AB140" s="1">
        <f t="shared" si="46"/>
        <v>131</v>
      </c>
      <c r="AC140" t="str">
        <f t="shared" si="47"/>
        <v>CST_04</v>
      </c>
      <c r="AD140" s="125" t="str">
        <f>IF(ISNA(VLOOKUP(AA140,'XEQM Shortlist'!J:J,1,0)),"//","")</f>
        <v/>
      </c>
      <c r="AF140" s="88" t="str">
        <f t="shared" si="48"/>
        <v/>
      </c>
      <c r="AG140" t="b">
        <f t="shared" si="49"/>
        <v>1</v>
      </c>
    </row>
    <row r="141" spans="1:33">
      <c r="A141" s="45">
        <f t="shared" si="41"/>
        <v>141</v>
      </c>
      <c r="B141" s="44">
        <f t="shared" si="50"/>
        <v>132</v>
      </c>
      <c r="C141" s="48" t="s">
        <v>3385</v>
      </c>
      <c r="D141" s="48">
        <v>4</v>
      </c>
      <c r="E141" s="53" t="s">
        <v>483</v>
      </c>
      <c r="F141" s="53" t="s">
        <v>5550</v>
      </c>
      <c r="G141" s="75">
        <v>0</v>
      </c>
      <c r="H141" s="75">
        <v>0</v>
      </c>
      <c r="I141" s="133" t="s">
        <v>6</v>
      </c>
      <c r="J141" s="53" t="s">
        <v>1347</v>
      </c>
      <c r="K141" s="54" t="s">
        <v>3817</v>
      </c>
      <c r="L141" s="52" t="s">
        <v>4614</v>
      </c>
      <c r="M141" s="52" t="s">
        <v>4670</v>
      </c>
      <c r="N141" s="52" t="s">
        <v>2155</v>
      </c>
      <c r="O141" s="52"/>
      <c r="P141" s="254" t="s">
        <v>1411</v>
      </c>
      <c r="Q141" s="13"/>
      <c r="R141"/>
      <c r="S141" t="str">
        <f t="shared" si="51"/>
        <v>NOT EQUAL</v>
      </c>
      <c r="T141" s="41" t="str">
        <f>IF(ISNA(VLOOKUP(P141,'NEW XEQM.c'!E:F,2,0)),"--","PRESENT")</f>
        <v>PRESENT</v>
      </c>
      <c r="U141"/>
      <c r="V141">
        <f t="shared" si="43"/>
        <v>104</v>
      </c>
      <c r="W141" s="75" t="s">
        <v>2555</v>
      </c>
      <c r="X141" s="54" t="s">
        <v>2506</v>
      </c>
      <c r="Y141" s="77" t="s">
        <v>2155</v>
      </c>
      <c r="Z141" s="22" t="str">
        <f t="shared" si="44"/>
        <v>"c"</v>
      </c>
      <c r="AA141" s="22" t="str">
        <f t="shared" si="45"/>
        <v>c</v>
      </c>
      <c r="AB141" s="1">
        <f t="shared" si="46"/>
        <v>132</v>
      </c>
      <c r="AC141" t="str">
        <f t="shared" si="47"/>
        <v>CST_05</v>
      </c>
      <c r="AD141" s="125" t="str">
        <f>IF(ISNA(VLOOKUP(AA141,'XEQM Shortlist'!J:J,1,0)),"//","")</f>
        <v/>
      </c>
      <c r="AF141" s="88" t="str">
        <f t="shared" si="48"/>
        <v>c</v>
      </c>
      <c r="AG141" t="b">
        <f t="shared" si="49"/>
        <v>1</v>
      </c>
    </row>
    <row r="142" spans="1:33">
      <c r="A142" s="45">
        <f t="shared" si="41"/>
        <v>142</v>
      </c>
      <c r="B142" s="44">
        <f t="shared" si="50"/>
        <v>133</v>
      </c>
      <c r="C142" s="48" t="s">
        <v>3385</v>
      </c>
      <c r="D142" s="48">
        <v>5</v>
      </c>
      <c r="E142" s="53" t="s">
        <v>1021</v>
      </c>
      <c r="F142" s="53" t="s">
        <v>5617</v>
      </c>
      <c r="G142" s="75">
        <v>0</v>
      </c>
      <c r="H142" s="75">
        <v>0</v>
      </c>
      <c r="I142" s="133" t="s">
        <v>6</v>
      </c>
      <c r="J142" s="53" t="s">
        <v>1347</v>
      </c>
      <c r="K142" s="54" t="s">
        <v>3817</v>
      </c>
      <c r="L142" s="52" t="s">
        <v>4614</v>
      </c>
      <c r="M142" s="52" t="s">
        <v>4670</v>
      </c>
      <c r="N142" s="52" t="s">
        <v>2155</v>
      </c>
      <c r="O142" s="52"/>
      <c r="P142" s="254" t="s">
        <v>1412</v>
      </c>
      <c r="Q142" s="13"/>
      <c r="R142"/>
      <c r="S142" t="str">
        <f t="shared" si="51"/>
        <v>NOT EQUAL</v>
      </c>
      <c r="T142" s="41" t="str">
        <f>IF(ISNA(VLOOKUP(P142,'NEW XEQM.c'!E:F,2,0)),"--","PRESENT")</f>
        <v>--</v>
      </c>
      <c r="U142"/>
      <c r="V142">
        <f t="shared" si="43"/>
        <v>104</v>
      </c>
      <c r="W142" s="75" t="s">
        <v>2155</v>
      </c>
      <c r="X142" s="54" t="s">
        <v>2155</v>
      </c>
      <c r="Y142" s="54" t="s">
        <v>2155</v>
      </c>
      <c r="Z142" s="22" t="str">
        <f t="shared" si="44"/>
        <v/>
      </c>
      <c r="AA142" s="22" t="str">
        <f t="shared" si="45"/>
        <v/>
      </c>
      <c r="AB142" s="1">
        <f t="shared" si="46"/>
        <v>133</v>
      </c>
      <c r="AC142" t="str">
        <f t="shared" si="47"/>
        <v>CST_06</v>
      </c>
      <c r="AD142" s="125" t="str">
        <f>IF(ISNA(VLOOKUP(AA142,'XEQM Shortlist'!J:J,1,0)),"//","")</f>
        <v/>
      </c>
      <c r="AF142" s="88" t="str">
        <f t="shared" si="48"/>
        <v/>
      </c>
      <c r="AG142" t="b">
        <f t="shared" si="49"/>
        <v>1</v>
      </c>
    </row>
    <row r="143" spans="1:33">
      <c r="A143" s="45">
        <f t="shared" si="41"/>
        <v>143</v>
      </c>
      <c r="B143" s="44">
        <f t="shared" si="50"/>
        <v>134</v>
      </c>
      <c r="C143" s="48" t="s">
        <v>3385</v>
      </c>
      <c r="D143" s="48">
        <v>6</v>
      </c>
      <c r="E143" s="53" t="s">
        <v>1022</v>
      </c>
      <c r="F143" s="53" t="s">
        <v>5618</v>
      </c>
      <c r="G143" s="75">
        <v>0</v>
      </c>
      <c r="H143" s="75">
        <v>0</v>
      </c>
      <c r="I143" s="133" t="s">
        <v>6</v>
      </c>
      <c r="J143" s="53" t="s">
        <v>1347</v>
      </c>
      <c r="K143" s="54" t="s">
        <v>3817</v>
      </c>
      <c r="L143" s="52" t="s">
        <v>4614</v>
      </c>
      <c r="M143" s="52" t="s">
        <v>4670</v>
      </c>
      <c r="N143" s="52" t="s">
        <v>2155</v>
      </c>
      <c r="O143" s="52"/>
      <c r="P143" s="254" t="s">
        <v>1413</v>
      </c>
      <c r="Q143" s="13"/>
      <c r="R143"/>
      <c r="S143" t="str">
        <f t="shared" si="51"/>
        <v>NOT EQUAL</v>
      </c>
      <c r="T143" s="41" t="str">
        <f>IF(ISNA(VLOOKUP(P143,'NEW XEQM.c'!E:F,2,0)),"--","PRESENT")</f>
        <v>--</v>
      </c>
      <c r="U143"/>
      <c r="V143">
        <f t="shared" si="43"/>
        <v>104</v>
      </c>
      <c r="W143" s="75" t="s">
        <v>2155</v>
      </c>
      <c r="X143" s="54" t="s">
        <v>2155</v>
      </c>
      <c r="Y143" s="54" t="s">
        <v>2155</v>
      </c>
      <c r="Z143" s="22" t="str">
        <f t="shared" si="44"/>
        <v/>
      </c>
      <c r="AA143" s="22" t="str">
        <f t="shared" si="45"/>
        <v/>
      </c>
      <c r="AB143" s="1">
        <f t="shared" si="46"/>
        <v>134</v>
      </c>
      <c r="AC143" t="str">
        <f t="shared" si="47"/>
        <v>CST_07</v>
      </c>
      <c r="AD143" s="125" t="str">
        <f>IF(ISNA(VLOOKUP(AA143,'XEQM Shortlist'!J:J,1,0)),"//","")</f>
        <v/>
      </c>
      <c r="AF143" s="88" t="str">
        <f t="shared" si="48"/>
        <v/>
      </c>
      <c r="AG143" t="b">
        <f t="shared" si="49"/>
        <v>1</v>
      </c>
    </row>
    <row r="144" spans="1:33">
      <c r="A144" s="45">
        <f t="shared" si="41"/>
        <v>144</v>
      </c>
      <c r="B144" s="44">
        <f t="shared" si="50"/>
        <v>135</v>
      </c>
      <c r="C144" s="48" t="s">
        <v>3385</v>
      </c>
      <c r="D144" s="48">
        <v>7</v>
      </c>
      <c r="E144" s="53" t="s">
        <v>485</v>
      </c>
      <c r="F144" s="53" t="s">
        <v>5484</v>
      </c>
      <c r="G144" s="75">
        <v>0</v>
      </c>
      <c r="H144" s="75">
        <v>0</v>
      </c>
      <c r="I144" s="133" t="s">
        <v>6</v>
      </c>
      <c r="J144" s="53" t="s">
        <v>1347</v>
      </c>
      <c r="K144" s="54" t="s">
        <v>3817</v>
      </c>
      <c r="L144" s="52" t="s">
        <v>4614</v>
      </c>
      <c r="M144" s="52" t="s">
        <v>4670</v>
      </c>
      <c r="N144" s="52" t="s">
        <v>2155</v>
      </c>
      <c r="O144" s="52"/>
      <c r="P144" s="254" t="s">
        <v>1476</v>
      </c>
      <c r="Q144" s="13"/>
      <c r="R144"/>
      <c r="S144" t="str">
        <f t="shared" si="51"/>
        <v>NOT EQUAL</v>
      </c>
      <c r="T144" s="41" t="str">
        <f>IF(ISNA(VLOOKUP(P144,'NEW XEQM.c'!E:F,2,0)),"--","PRESENT")</f>
        <v>--</v>
      </c>
      <c r="U144"/>
      <c r="V144">
        <f t="shared" si="43"/>
        <v>105</v>
      </c>
      <c r="W144" s="75" t="s">
        <v>2555</v>
      </c>
      <c r="X144" s="54" t="s">
        <v>2506</v>
      </c>
      <c r="Y144" s="77" t="s">
        <v>2155</v>
      </c>
      <c r="Z144" s="22" t="str">
        <f t="shared" si="44"/>
        <v>"e"</v>
      </c>
      <c r="AA144" s="22" t="str">
        <f t="shared" si="45"/>
        <v>e</v>
      </c>
      <c r="AB144" s="1">
        <f t="shared" si="46"/>
        <v>135</v>
      </c>
      <c r="AC144" t="str">
        <f t="shared" si="47"/>
        <v>CST_08</v>
      </c>
      <c r="AD144" s="125" t="str">
        <f>IF(ISNA(VLOOKUP(AA144,'XEQM Shortlist'!J:J,1,0)),"//","")</f>
        <v>//</v>
      </c>
      <c r="AF144" s="88" t="str">
        <f t="shared" si="48"/>
        <v>e</v>
      </c>
      <c r="AG144" t="b">
        <f t="shared" si="49"/>
        <v>1</v>
      </c>
    </row>
    <row r="145" spans="1:33">
      <c r="A145" s="45">
        <f t="shared" si="41"/>
        <v>145</v>
      </c>
      <c r="B145" s="44">
        <f t="shared" si="50"/>
        <v>136</v>
      </c>
      <c r="C145" s="48" t="s">
        <v>3385</v>
      </c>
      <c r="D145" s="48">
        <v>8</v>
      </c>
      <c r="E145" s="53" t="s">
        <v>1061</v>
      </c>
      <c r="F145" s="53" t="s">
        <v>5485</v>
      </c>
      <c r="G145" s="75">
        <v>0</v>
      </c>
      <c r="H145" s="75">
        <v>0</v>
      </c>
      <c r="I145" s="133" t="s">
        <v>6</v>
      </c>
      <c r="J145" s="53" t="s">
        <v>1347</v>
      </c>
      <c r="K145" s="54" t="s">
        <v>3817</v>
      </c>
      <c r="L145" s="52" t="s">
        <v>4614</v>
      </c>
      <c r="M145" s="52" t="s">
        <v>4670</v>
      </c>
      <c r="N145" s="52" t="s">
        <v>2155</v>
      </c>
      <c r="O145" s="52"/>
      <c r="P145" s="254" t="s">
        <v>1477</v>
      </c>
      <c r="Q145" s="13"/>
      <c r="R145"/>
      <c r="S145" t="str">
        <f t="shared" si="51"/>
        <v>NOT EQUAL</v>
      </c>
      <c r="T145" s="41" t="str">
        <f>IF(ISNA(VLOOKUP(P145,'NEW XEQM.c'!E:F,2,0)),"--","PRESENT")</f>
        <v>--</v>
      </c>
      <c r="U145"/>
      <c r="V145">
        <f t="shared" si="43"/>
        <v>105</v>
      </c>
      <c r="W145" s="75" t="s">
        <v>2155</v>
      </c>
      <c r="X145" s="54" t="s">
        <v>2155</v>
      </c>
      <c r="Y145" s="54" t="s">
        <v>2155</v>
      </c>
      <c r="Z145" s="22" t="str">
        <f t="shared" si="44"/>
        <v/>
      </c>
      <c r="AA145" s="22" t="str">
        <f t="shared" si="45"/>
        <v/>
      </c>
      <c r="AB145" s="1">
        <f t="shared" si="46"/>
        <v>136</v>
      </c>
      <c r="AC145" t="str">
        <f t="shared" si="47"/>
        <v>CST_09</v>
      </c>
      <c r="AD145" s="125" t="str">
        <f>IF(ISNA(VLOOKUP(AA145,'XEQM Shortlist'!J:J,1,0)),"//","")</f>
        <v/>
      </c>
      <c r="AF145" s="88" t="str">
        <f t="shared" si="48"/>
        <v/>
      </c>
      <c r="AG145" t="b">
        <f t="shared" si="49"/>
        <v>1</v>
      </c>
    </row>
    <row r="146" spans="1:33">
      <c r="A146" s="45">
        <f t="shared" si="41"/>
        <v>146</v>
      </c>
      <c r="B146" s="44">
        <f t="shared" si="50"/>
        <v>137</v>
      </c>
      <c r="C146" s="48" t="s">
        <v>3385</v>
      </c>
      <c r="D146" s="48">
        <v>9</v>
      </c>
      <c r="E146" s="53" t="s">
        <v>92</v>
      </c>
      <c r="F146" s="53" t="s">
        <v>5619</v>
      </c>
      <c r="G146" s="75">
        <v>0</v>
      </c>
      <c r="H146" s="75">
        <v>0</v>
      </c>
      <c r="I146" s="133" t="s">
        <v>6</v>
      </c>
      <c r="J146" s="53" t="s">
        <v>1347</v>
      </c>
      <c r="K146" s="54" t="s">
        <v>3817</v>
      </c>
      <c r="L146" s="52" t="s">
        <v>4614</v>
      </c>
      <c r="M146" s="52" t="s">
        <v>4670</v>
      </c>
      <c r="N146" s="52" t="s">
        <v>2155</v>
      </c>
      <c r="O146" s="52"/>
      <c r="P146" s="254" t="s">
        <v>1503</v>
      </c>
      <c r="Q146" s="13"/>
      <c r="R146"/>
      <c r="S146" t="str">
        <f t="shared" si="51"/>
        <v>NOT EQUAL</v>
      </c>
      <c r="T146" s="41" t="str">
        <f>IF(ISNA(VLOOKUP(P146,'NEW XEQM.c'!E:F,2,0)),"--","PRESENT")</f>
        <v>--</v>
      </c>
      <c r="U146"/>
      <c r="V146">
        <f t="shared" si="43"/>
        <v>105</v>
      </c>
      <c r="W146" s="75" t="s">
        <v>2155</v>
      </c>
      <c r="X146" s="54" t="s">
        <v>2155</v>
      </c>
      <c r="Y146" s="54" t="s">
        <v>2155</v>
      </c>
      <c r="Z146" s="22" t="str">
        <f t="shared" si="44"/>
        <v/>
      </c>
      <c r="AA146" s="22" t="str">
        <f t="shared" si="45"/>
        <v/>
      </c>
      <c r="AB146" s="1">
        <f t="shared" si="46"/>
        <v>137</v>
      </c>
      <c r="AC146" t="str">
        <f t="shared" si="47"/>
        <v>CST_10</v>
      </c>
      <c r="AD146" s="125" t="str">
        <f>IF(ISNA(VLOOKUP(AA146,'XEQM Shortlist'!J:J,1,0)),"//","")</f>
        <v/>
      </c>
      <c r="AF146" s="88" t="str">
        <f t="shared" si="48"/>
        <v/>
      </c>
      <c r="AG146" t="b">
        <f t="shared" si="49"/>
        <v>1</v>
      </c>
    </row>
    <row r="147" spans="1:33">
      <c r="A147" s="45">
        <f t="shared" si="41"/>
        <v>147</v>
      </c>
      <c r="B147" s="44">
        <f t="shared" si="50"/>
        <v>138</v>
      </c>
      <c r="C147" s="48" t="s">
        <v>3385</v>
      </c>
      <c r="D147" s="48">
        <v>10</v>
      </c>
      <c r="E147" s="53" t="s">
        <v>112</v>
      </c>
      <c r="F147" s="53" t="s">
        <v>5686</v>
      </c>
      <c r="G147" s="75">
        <v>0</v>
      </c>
      <c r="H147" s="75">
        <v>0</v>
      </c>
      <c r="I147" s="133" t="s">
        <v>6</v>
      </c>
      <c r="J147" s="53" t="s">
        <v>1347</v>
      </c>
      <c r="K147" s="54" t="s">
        <v>3817</v>
      </c>
      <c r="L147" s="52" t="s">
        <v>4614</v>
      </c>
      <c r="M147" s="52" t="s">
        <v>4670</v>
      </c>
      <c r="N147" s="52" t="s">
        <v>2155</v>
      </c>
      <c r="O147" s="52"/>
      <c r="P147" s="254" t="s">
        <v>1505</v>
      </c>
      <c r="Q147" s="13"/>
      <c r="R147"/>
      <c r="S147" t="str">
        <f t="shared" si="51"/>
        <v>NOT EQUAL</v>
      </c>
      <c r="T147" s="41" t="str">
        <f>IF(ISNA(VLOOKUP(P147,'NEW XEQM.c'!E:F,2,0)),"--","PRESENT")</f>
        <v>--</v>
      </c>
      <c r="U147"/>
      <c r="V147">
        <f t="shared" si="43"/>
        <v>105</v>
      </c>
      <c r="W147" s="75" t="s">
        <v>2155</v>
      </c>
      <c r="X147" s="54" t="s">
        <v>2155</v>
      </c>
      <c r="Y147" s="54" t="s">
        <v>2155</v>
      </c>
      <c r="Z147" s="22" t="str">
        <f t="shared" si="44"/>
        <v/>
      </c>
      <c r="AA147" s="22" t="str">
        <f t="shared" si="45"/>
        <v/>
      </c>
      <c r="AB147" s="1">
        <f t="shared" si="46"/>
        <v>138</v>
      </c>
      <c r="AC147" t="str">
        <f t="shared" si="47"/>
        <v>CST_11</v>
      </c>
      <c r="AD147" s="125" t="str">
        <f>IF(ISNA(VLOOKUP(AA147,'XEQM Shortlist'!J:J,1,0)),"//","")</f>
        <v/>
      </c>
      <c r="AF147" s="88" t="str">
        <f t="shared" si="48"/>
        <v/>
      </c>
      <c r="AG147" t="b">
        <f t="shared" si="49"/>
        <v>1</v>
      </c>
    </row>
    <row r="148" spans="1:33">
      <c r="A148" s="45">
        <f t="shared" si="41"/>
        <v>148</v>
      </c>
      <c r="B148" s="44">
        <f t="shared" si="50"/>
        <v>139</v>
      </c>
      <c r="C148" s="48" t="s">
        <v>3385</v>
      </c>
      <c r="D148" s="48">
        <v>11</v>
      </c>
      <c r="E148" s="53" t="s">
        <v>113</v>
      </c>
      <c r="F148" s="53" t="s">
        <v>5687</v>
      </c>
      <c r="G148" s="75">
        <v>0</v>
      </c>
      <c r="H148" s="75">
        <v>0</v>
      </c>
      <c r="I148" s="133" t="s">
        <v>6</v>
      </c>
      <c r="J148" s="53" t="s">
        <v>1347</v>
      </c>
      <c r="K148" s="54" t="s">
        <v>3817</v>
      </c>
      <c r="L148" s="52" t="s">
        <v>4614</v>
      </c>
      <c r="M148" s="52" t="s">
        <v>4670</v>
      </c>
      <c r="N148" s="52" t="s">
        <v>2155</v>
      </c>
      <c r="O148" s="52"/>
      <c r="P148" s="254" t="s">
        <v>1534</v>
      </c>
      <c r="Q148" s="13"/>
      <c r="R148"/>
      <c r="S148" t="str">
        <f t="shared" si="51"/>
        <v>NOT EQUAL</v>
      </c>
      <c r="T148" s="41" t="str">
        <f>IF(ISNA(VLOOKUP(P148,'NEW XEQM.c'!E:F,2,0)),"--","PRESENT")</f>
        <v>--</v>
      </c>
      <c r="U148"/>
      <c r="V148">
        <f t="shared" si="43"/>
        <v>105</v>
      </c>
      <c r="W148" s="75" t="s">
        <v>2155</v>
      </c>
      <c r="X148" s="54" t="s">
        <v>2155</v>
      </c>
      <c r="Y148" s="54" t="s">
        <v>2155</v>
      </c>
      <c r="Z148" s="22" t="str">
        <f t="shared" si="44"/>
        <v/>
      </c>
      <c r="AA148" s="22" t="str">
        <f t="shared" si="45"/>
        <v/>
      </c>
      <c r="AB148" s="1">
        <f t="shared" si="46"/>
        <v>139</v>
      </c>
      <c r="AC148" t="str">
        <f t="shared" si="47"/>
        <v>CST_12</v>
      </c>
      <c r="AD148" s="125" t="str">
        <f>IF(ISNA(VLOOKUP(AA148,'XEQM Shortlist'!J:J,1,0)),"//","")</f>
        <v/>
      </c>
      <c r="AF148" s="88" t="str">
        <f t="shared" si="48"/>
        <v/>
      </c>
      <c r="AG148" t="b">
        <f t="shared" si="49"/>
        <v>1</v>
      </c>
    </row>
    <row r="149" spans="1:33">
      <c r="A149" s="45">
        <f t="shared" si="41"/>
        <v>149</v>
      </c>
      <c r="B149" s="44">
        <f t="shared" si="50"/>
        <v>140</v>
      </c>
      <c r="C149" s="48" t="s">
        <v>3385</v>
      </c>
      <c r="D149" s="48">
        <v>12</v>
      </c>
      <c r="E149" s="53" t="s">
        <v>118</v>
      </c>
      <c r="F149" s="53" t="s">
        <v>5620</v>
      </c>
      <c r="G149" s="75">
        <v>0</v>
      </c>
      <c r="H149" s="75">
        <v>0</v>
      </c>
      <c r="I149" s="133" t="s">
        <v>6</v>
      </c>
      <c r="J149" s="53" t="s">
        <v>1347</v>
      </c>
      <c r="K149" s="54" t="s">
        <v>3817</v>
      </c>
      <c r="L149" s="52" t="s">
        <v>4614</v>
      </c>
      <c r="M149" s="52" t="s">
        <v>4670</v>
      </c>
      <c r="N149" s="52" t="s">
        <v>2155</v>
      </c>
      <c r="O149" s="52"/>
      <c r="P149" s="254" t="s">
        <v>1535</v>
      </c>
      <c r="Q149" s="13"/>
      <c r="R149"/>
      <c r="S149" t="str">
        <f t="shared" si="51"/>
        <v>NOT EQUAL</v>
      </c>
      <c r="T149" s="41" t="str">
        <f>IF(ISNA(VLOOKUP(P149,'NEW XEQM.c'!E:F,2,0)),"--","PRESENT")</f>
        <v>--</v>
      </c>
      <c r="U149"/>
      <c r="V149">
        <f t="shared" si="43"/>
        <v>105</v>
      </c>
      <c r="W149" s="75" t="s">
        <v>2155</v>
      </c>
      <c r="X149" s="54" t="s">
        <v>2155</v>
      </c>
      <c r="Y149" s="54" t="s">
        <v>2155</v>
      </c>
      <c r="Z149" s="22" t="str">
        <f t="shared" si="44"/>
        <v/>
      </c>
      <c r="AA149" s="22" t="str">
        <f t="shared" si="45"/>
        <v/>
      </c>
      <c r="AB149" s="1">
        <f t="shared" si="46"/>
        <v>140</v>
      </c>
      <c r="AC149" t="str">
        <f t="shared" si="47"/>
        <v>CST_13</v>
      </c>
      <c r="AD149" s="125" t="str">
        <f>IF(ISNA(VLOOKUP(AA149,'XEQM Shortlist'!J:J,1,0)),"//","")</f>
        <v/>
      </c>
      <c r="AF149" s="88" t="str">
        <f t="shared" si="48"/>
        <v/>
      </c>
      <c r="AG149" t="b">
        <f t="shared" si="49"/>
        <v>1</v>
      </c>
    </row>
    <row r="150" spans="1:33">
      <c r="A150" s="45">
        <f t="shared" si="41"/>
        <v>150</v>
      </c>
      <c r="B150" s="44">
        <f t="shared" si="50"/>
        <v>141</v>
      </c>
      <c r="C150" s="48" t="s">
        <v>3385</v>
      </c>
      <c r="D150" s="48">
        <v>13</v>
      </c>
      <c r="E150" s="53" t="s">
        <v>119</v>
      </c>
      <c r="F150" s="53" t="s">
        <v>5486</v>
      </c>
      <c r="G150" s="75">
        <v>0</v>
      </c>
      <c r="H150" s="75">
        <v>0</v>
      </c>
      <c r="I150" s="133" t="s">
        <v>6</v>
      </c>
      <c r="J150" s="53" t="s">
        <v>1347</v>
      </c>
      <c r="K150" s="54" t="s">
        <v>3817</v>
      </c>
      <c r="L150" s="52" t="s">
        <v>4614</v>
      </c>
      <c r="M150" s="52" t="s">
        <v>4670</v>
      </c>
      <c r="N150" s="52" t="s">
        <v>2155</v>
      </c>
      <c r="O150" s="52"/>
      <c r="P150" s="254" t="s">
        <v>1542</v>
      </c>
      <c r="Q150" s="13"/>
      <c r="R150"/>
      <c r="S150" t="str">
        <f t="shared" si="51"/>
        <v>NOT EQUAL</v>
      </c>
      <c r="T150" s="41" t="str">
        <f>IF(ISNA(VLOOKUP(P150,'NEW XEQM.c'!E:F,2,0)),"--","PRESENT")</f>
        <v>--</v>
      </c>
      <c r="U150"/>
      <c r="V150">
        <f t="shared" si="43"/>
        <v>105</v>
      </c>
      <c r="W150" s="75" t="s">
        <v>2155</v>
      </c>
      <c r="X150" s="54" t="s">
        <v>2155</v>
      </c>
      <c r="Y150" s="54" t="s">
        <v>2155</v>
      </c>
      <c r="Z150" s="22" t="str">
        <f t="shared" si="44"/>
        <v/>
      </c>
      <c r="AA150" s="22" t="str">
        <f t="shared" si="45"/>
        <v/>
      </c>
      <c r="AB150" s="1">
        <f t="shared" si="46"/>
        <v>141</v>
      </c>
      <c r="AC150" t="str">
        <f t="shared" si="47"/>
        <v>CST_14</v>
      </c>
      <c r="AD150" s="125" t="str">
        <f>IF(ISNA(VLOOKUP(AA150,'XEQM Shortlist'!J:J,1,0)),"//","")</f>
        <v/>
      </c>
      <c r="AF150" s="88" t="str">
        <f t="shared" si="48"/>
        <v/>
      </c>
      <c r="AG150" t="b">
        <f t="shared" si="49"/>
        <v>1</v>
      </c>
    </row>
    <row r="151" spans="1:33">
      <c r="A151" s="45">
        <f t="shared" si="41"/>
        <v>151</v>
      </c>
      <c r="B151" s="44">
        <f t="shared" si="50"/>
        <v>142</v>
      </c>
      <c r="C151" s="48" t="s">
        <v>3385</v>
      </c>
      <c r="D151" s="48">
        <v>14</v>
      </c>
      <c r="E151" s="53" t="s">
        <v>121</v>
      </c>
      <c r="F151" s="53" t="s">
        <v>5621</v>
      </c>
      <c r="G151" s="75">
        <v>0</v>
      </c>
      <c r="H151" s="75">
        <v>0</v>
      </c>
      <c r="I151" s="133" t="s">
        <v>6</v>
      </c>
      <c r="J151" s="53" t="s">
        <v>1347</v>
      </c>
      <c r="K151" s="54" t="s">
        <v>3817</v>
      </c>
      <c r="L151" s="52" t="s">
        <v>4614</v>
      </c>
      <c r="M151" s="52" t="s">
        <v>4670</v>
      </c>
      <c r="N151" s="52" t="s">
        <v>2155</v>
      </c>
      <c r="O151" s="52"/>
      <c r="P151" s="254" t="s">
        <v>1543</v>
      </c>
      <c r="Q151" s="13"/>
      <c r="R151"/>
      <c r="S151" t="str">
        <f t="shared" si="51"/>
        <v>NOT EQUAL</v>
      </c>
      <c r="T151" s="41" t="str">
        <f>IF(ISNA(VLOOKUP(P151,'NEW XEQM.c'!E:F,2,0)),"--","PRESENT")</f>
        <v>--</v>
      </c>
      <c r="U151"/>
      <c r="V151">
        <f t="shared" si="43"/>
        <v>105</v>
      </c>
      <c r="W151" s="75" t="s">
        <v>2155</v>
      </c>
      <c r="X151" s="54" t="s">
        <v>2155</v>
      </c>
      <c r="Y151" s="54" t="s">
        <v>2155</v>
      </c>
      <c r="Z151" s="22" t="str">
        <f t="shared" si="44"/>
        <v/>
      </c>
      <c r="AA151" s="22" t="str">
        <f t="shared" si="45"/>
        <v/>
      </c>
      <c r="AB151" s="1">
        <f t="shared" si="46"/>
        <v>142</v>
      </c>
      <c r="AC151" t="str">
        <f t="shared" si="47"/>
        <v>CST_15</v>
      </c>
      <c r="AD151" s="125" t="str">
        <f>IF(ISNA(VLOOKUP(AA151,'XEQM Shortlist'!J:J,1,0)),"//","")</f>
        <v/>
      </c>
      <c r="AF151" s="88" t="str">
        <f t="shared" si="48"/>
        <v/>
      </c>
      <c r="AG151" t="b">
        <f t="shared" si="49"/>
        <v>1</v>
      </c>
    </row>
    <row r="152" spans="1:33">
      <c r="A152" s="45">
        <f t="shared" si="41"/>
        <v>152</v>
      </c>
      <c r="B152" s="44">
        <f t="shared" si="50"/>
        <v>143</v>
      </c>
      <c r="C152" s="48" t="s">
        <v>3385</v>
      </c>
      <c r="D152" s="48">
        <v>15</v>
      </c>
      <c r="E152" s="53" t="s">
        <v>122</v>
      </c>
      <c r="F152" s="53" t="s">
        <v>5487</v>
      </c>
      <c r="G152" s="75">
        <v>0</v>
      </c>
      <c r="H152" s="75">
        <v>0</v>
      </c>
      <c r="I152" s="133" t="s">
        <v>6</v>
      </c>
      <c r="J152" s="53" t="s">
        <v>1347</v>
      </c>
      <c r="K152" s="54" t="s">
        <v>3817</v>
      </c>
      <c r="L152" s="52" t="s">
        <v>4614</v>
      </c>
      <c r="M152" s="52" t="s">
        <v>4670</v>
      </c>
      <c r="N152" s="52" t="s">
        <v>2155</v>
      </c>
      <c r="O152" s="52"/>
      <c r="P152" s="254" t="s">
        <v>1545</v>
      </c>
      <c r="Q152" s="13"/>
      <c r="R152"/>
      <c r="S152" t="str">
        <f t="shared" si="51"/>
        <v>NOT EQUAL</v>
      </c>
      <c r="T152" s="41" t="str">
        <f>IF(ISNA(VLOOKUP(P152,'NEW XEQM.c'!E:F,2,0)),"--","PRESENT")</f>
        <v>--</v>
      </c>
      <c r="U152"/>
      <c r="V152">
        <f t="shared" si="43"/>
        <v>106</v>
      </c>
      <c r="W152" s="75" t="s">
        <v>2555</v>
      </c>
      <c r="X152" s="54" t="s">
        <v>2506</v>
      </c>
      <c r="Y152" s="77" t="s">
        <v>2155</v>
      </c>
      <c r="Z152" s="22" t="str">
        <f t="shared" si="44"/>
        <v>"g" STD_SUB_e</v>
      </c>
      <c r="AA152" s="22" t="str">
        <f t="shared" si="45"/>
        <v>ge</v>
      </c>
      <c r="AB152" s="1">
        <f t="shared" si="46"/>
        <v>143</v>
      </c>
      <c r="AC152" t="str">
        <f t="shared" si="47"/>
        <v>CST_16</v>
      </c>
      <c r="AD152" s="125" t="str">
        <f>IF(ISNA(VLOOKUP(AA152,'XEQM Shortlist'!J:J,1,0)),"//","")</f>
        <v>//</v>
      </c>
      <c r="AF152" s="88" t="str">
        <f t="shared" si="48"/>
        <v>ge</v>
      </c>
      <c r="AG152" t="b">
        <f t="shared" si="49"/>
        <v>1</v>
      </c>
    </row>
    <row r="153" spans="1:33">
      <c r="A153" s="45">
        <f t="shared" si="41"/>
        <v>153</v>
      </c>
      <c r="B153" s="44">
        <f t="shared" si="50"/>
        <v>144</v>
      </c>
      <c r="C153" s="48" t="s">
        <v>3385</v>
      </c>
      <c r="D153" s="48">
        <v>16</v>
      </c>
      <c r="E153" s="53" t="s">
        <v>125</v>
      </c>
      <c r="F153" s="53" t="s">
        <v>5622</v>
      </c>
      <c r="G153" s="75">
        <v>0</v>
      </c>
      <c r="H153" s="75">
        <v>0</v>
      </c>
      <c r="I153" s="133" t="s">
        <v>6</v>
      </c>
      <c r="J153" s="53" t="s">
        <v>1347</v>
      </c>
      <c r="K153" s="54" t="s">
        <v>3817</v>
      </c>
      <c r="L153" s="52" t="s">
        <v>4614</v>
      </c>
      <c r="M153" s="52" t="s">
        <v>4670</v>
      </c>
      <c r="N153" s="52" t="s">
        <v>2155</v>
      </c>
      <c r="O153" s="52"/>
      <c r="P153" s="254" t="s">
        <v>1549</v>
      </c>
      <c r="Q153" s="13"/>
      <c r="R153"/>
      <c r="S153" t="str">
        <f t="shared" si="51"/>
        <v>NOT EQUAL</v>
      </c>
      <c r="T153" s="41" t="str">
        <f>IF(ISNA(VLOOKUP(P153,'NEW XEQM.c'!E:F,2,0)),"--","PRESENT")</f>
        <v>--</v>
      </c>
      <c r="U153"/>
      <c r="V153">
        <f t="shared" si="43"/>
        <v>106</v>
      </c>
      <c r="W153" s="75" t="s">
        <v>2155</v>
      </c>
      <c r="X153" s="54" t="s">
        <v>2155</v>
      </c>
      <c r="Y153" s="54" t="s">
        <v>2155</v>
      </c>
      <c r="Z153" s="22" t="str">
        <f t="shared" si="44"/>
        <v/>
      </c>
      <c r="AA153" s="22" t="str">
        <f t="shared" si="45"/>
        <v/>
      </c>
      <c r="AB153" s="1">
        <f t="shared" si="46"/>
        <v>144</v>
      </c>
      <c r="AC153" t="str">
        <f t="shared" si="47"/>
        <v>CST_17</v>
      </c>
      <c r="AD153" s="125" t="str">
        <f>IF(ISNA(VLOOKUP(AA153,'XEQM Shortlist'!J:J,1,0)),"//","")</f>
        <v/>
      </c>
      <c r="AF153" s="88" t="str">
        <f t="shared" si="48"/>
        <v/>
      </c>
      <c r="AG153" t="b">
        <f t="shared" si="49"/>
        <v>1</v>
      </c>
    </row>
    <row r="154" spans="1:33">
      <c r="A154" s="45">
        <f t="shared" si="41"/>
        <v>154</v>
      </c>
      <c r="B154" s="44">
        <f t="shared" si="50"/>
        <v>145</v>
      </c>
      <c r="C154" s="48" t="s">
        <v>3385</v>
      </c>
      <c r="D154" s="48">
        <v>17</v>
      </c>
      <c r="E154" s="53" t="s">
        <v>128</v>
      </c>
      <c r="F154" s="53" t="s">
        <v>5623</v>
      </c>
      <c r="G154" s="75">
        <v>0</v>
      </c>
      <c r="H154" s="75">
        <v>0</v>
      </c>
      <c r="I154" s="133" t="s">
        <v>6</v>
      </c>
      <c r="J154" s="53" t="s">
        <v>1347</v>
      </c>
      <c r="K154" s="54" t="s">
        <v>3817</v>
      </c>
      <c r="L154" s="52" t="s">
        <v>4614</v>
      </c>
      <c r="M154" s="52" t="s">
        <v>4670</v>
      </c>
      <c r="N154" s="52" t="s">
        <v>2155</v>
      </c>
      <c r="O154" s="52"/>
      <c r="P154" s="254" t="s">
        <v>1555</v>
      </c>
      <c r="Q154" s="13"/>
      <c r="R154"/>
      <c r="S154" t="str">
        <f t="shared" si="51"/>
        <v>NOT EQUAL</v>
      </c>
      <c r="T154" s="41" t="str">
        <f>IF(ISNA(VLOOKUP(P154,'NEW XEQM.c'!E:F,2,0)),"--","PRESENT")</f>
        <v>--</v>
      </c>
      <c r="U154"/>
      <c r="V154">
        <f t="shared" si="43"/>
        <v>107</v>
      </c>
      <c r="W154" s="75" t="s">
        <v>2555</v>
      </c>
      <c r="X154" s="76" t="s">
        <v>2506</v>
      </c>
      <c r="Y154" s="77" t="s">
        <v>2155</v>
      </c>
      <c r="Z154" s="22" t="str">
        <f t="shared" si="44"/>
        <v>"g" STD_SUB_EARTH</v>
      </c>
      <c r="AA154" s="22" t="str">
        <f t="shared" si="45"/>
        <v>gEARTH</v>
      </c>
      <c r="AB154" s="1">
        <f t="shared" si="46"/>
        <v>145</v>
      </c>
      <c r="AC154" t="str">
        <f t="shared" si="47"/>
        <v>CST_18</v>
      </c>
      <c r="AD154" s="125" t="str">
        <f>IF(ISNA(VLOOKUP(AA154,'XEQM Shortlist'!J:J,1,0)),"//","")</f>
        <v>//</v>
      </c>
      <c r="AF154" s="88" t="str">
        <f t="shared" si="48"/>
        <v>gEARTH</v>
      </c>
      <c r="AG154" t="b">
        <f t="shared" si="49"/>
        <v>1</v>
      </c>
    </row>
    <row r="155" spans="1:33">
      <c r="A155" s="45">
        <f t="shared" si="41"/>
        <v>155</v>
      </c>
      <c r="B155" s="44">
        <f t="shared" si="50"/>
        <v>146</v>
      </c>
      <c r="C155" s="48" t="s">
        <v>3385</v>
      </c>
      <c r="D155" s="48">
        <v>18</v>
      </c>
      <c r="E155" s="53" t="s">
        <v>129</v>
      </c>
      <c r="F155" s="53" t="s">
        <v>5624</v>
      </c>
      <c r="G155" s="142">
        <v>0</v>
      </c>
      <c r="H155" s="142">
        <v>0</v>
      </c>
      <c r="I155" s="133" t="s">
        <v>6</v>
      </c>
      <c r="J155" s="53" t="s">
        <v>1347</v>
      </c>
      <c r="K155" s="54" t="s">
        <v>3817</v>
      </c>
      <c r="L155" s="52" t="s">
        <v>4614</v>
      </c>
      <c r="M155" s="52" t="s">
        <v>4670</v>
      </c>
      <c r="N155" s="52" t="s">
        <v>2155</v>
      </c>
      <c r="O155" s="52"/>
      <c r="P155" s="254" t="s">
        <v>1559</v>
      </c>
      <c r="Q155" s="13"/>
      <c r="R155"/>
      <c r="S155" t="str">
        <f t="shared" si="51"/>
        <v>NOT EQUAL</v>
      </c>
      <c r="T155" s="41" t="str">
        <f>IF(ISNA(VLOOKUP(P155,'NEW XEQM.c'!E:F,2,0)),"--","PRESENT")</f>
        <v>--</v>
      </c>
      <c r="U155"/>
      <c r="V155">
        <f t="shared" si="43"/>
        <v>107</v>
      </c>
      <c r="W155" s="75" t="s">
        <v>2155</v>
      </c>
      <c r="X155" s="54" t="s">
        <v>2155</v>
      </c>
      <c r="Y155" s="54" t="s">
        <v>2155</v>
      </c>
      <c r="Z155" s="22" t="str">
        <f t="shared" si="44"/>
        <v/>
      </c>
      <c r="AA155" s="22" t="str">
        <f t="shared" si="45"/>
        <v/>
      </c>
      <c r="AB155" s="1">
        <f t="shared" si="46"/>
        <v>146</v>
      </c>
      <c r="AC155" t="str">
        <f t="shared" si="47"/>
        <v>CST_19</v>
      </c>
      <c r="AD155" s="125" t="str">
        <f>IF(ISNA(VLOOKUP(AA155,'XEQM Shortlist'!J:J,1,0)),"//","")</f>
        <v/>
      </c>
      <c r="AF155" s="88" t="str">
        <f t="shared" si="48"/>
        <v/>
      </c>
      <c r="AG155" t="b">
        <f t="shared" si="49"/>
        <v>1</v>
      </c>
    </row>
    <row r="156" spans="1:33">
      <c r="A156" s="45">
        <f t="shared" si="41"/>
        <v>156</v>
      </c>
      <c r="B156" s="44">
        <f t="shared" si="50"/>
        <v>147</v>
      </c>
      <c r="C156" s="48" t="s">
        <v>3385</v>
      </c>
      <c r="D156" s="48">
        <v>19</v>
      </c>
      <c r="E156" s="53" t="s">
        <v>134</v>
      </c>
      <c r="F156" s="53" t="s">
        <v>5625</v>
      </c>
      <c r="G156" s="75">
        <v>0</v>
      </c>
      <c r="H156" s="75">
        <v>0</v>
      </c>
      <c r="I156" s="133" t="s">
        <v>6</v>
      </c>
      <c r="J156" s="53" t="s">
        <v>1347</v>
      </c>
      <c r="K156" s="54" t="s">
        <v>3817</v>
      </c>
      <c r="L156" s="52" t="s">
        <v>4614</v>
      </c>
      <c r="M156" s="52" t="s">
        <v>4670</v>
      </c>
      <c r="N156" s="52" t="s">
        <v>2155</v>
      </c>
      <c r="O156" s="52"/>
      <c r="P156" s="254" t="s">
        <v>1560</v>
      </c>
      <c r="Q156" s="13"/>
      <c r="R156"/>
      <c r="S156" t="str">
        <f t="shared" si="51"/>
        <v>NOT EQUAL</v>
      </c>
      <c r="T156" s="41" t="str">
        <f>IF(ISNA(VLOOKUP(P156,'NEW XEQM.c'!E:F,2,0)),"--","PRESENT")</f>
        <v>--</v>
      </c>
      <c r="U156"/>
      <c r="V156">
        <f t="shared" si="43"/>
        <v>107</v>
      </c>
      <c r="W156" s="75" t="s">
        <v>2155</v>
      </c>
      <c r="X156" s="54" t="s">
        <v>2155</v>
      </c>
      <c r="Y156" s="54" t="s">
        <v>2155</v>
      </c>
      <c r="Z156" s="22" t="str">
        <f t="shared" si="44"/>
        <v/>
      </c>
      <c r="AA156" s="22" t="str">
        <f t="shared" si="45"/>
        <v/>
      </c>
      <c r="AB156" s="1">
        <f t="shared" si="46"/>
        <v>147</v>
      </c>
      <c r="AC156" t="str">
        <f t="shared" si="47"/>
        <v>CST_20</v>
      </c>
      <c r="AD156" s="125" t="str">
        <f>IF(ISNA(VLOOKUP(AA156,'XEQM Shortlist'!J:J,1,0)),"//","")</f>
        <v/>
      </c>
      <c r="AF156" s="88" t="str">
        <f t="shared" si="48"/>
        <v/>
      </c>
      <c r="AG156" t="b">
        <f t="shared" si="49"/>
        <v>1</v>
      </c>
    </row>
    <row r="157" spans="1:33">
      <c r="A157" s="45">
        <f t="shared" si="41"/>
        <v>157</v>
      </c>
      <c r="B157" s="44">
        <f t="shared" si="50"/>
        <v>148</v>
      </c>
      <c r="C157" s="48" t="s">
        <v>3385</v>
      </c>
      <c r="D157" s="48">
        <v>20</v>
      </c>
      <c r="E157" s="53" t="s">
        <v>156</v>
      </c>
      <c r="F157" s="53" t="s">
        <v>5626</v>
      </c>
      <c r="G157" s="75">
        <v>0</v>
      </c>
      <c r="H157" s="75">
        <v>0</v>
      </c>
      <c r="I157" s="133" t="s">
        <v>6</v>
      </c>
      <c r="J157" s="53" t="s">
        <v>1347</v>
      </c>
      <c r="K157" s="54" t="s">
        <v>3817</v>
      </c>
      <c r="L157" s="52" t="s">
        <v>4614</v>
      </c>
      <c r="M157" s="52" t="s">
        <v>4670</v>
      </c>
      <c r="N157" s="52" t="s">
        <v>2155</v>
      </c>
      <c r="O157" s="52"/>
      <c r="P157" s="254" t="s">
        <v>1571</v>
      </c>
      <c r="Q157" s="13"/>
      <c r="R157"/>
      <c r="S157" t="str">
        <f t="shared" si="51"/>
        <v>NOT EQUAL</v>
      </c>
      <c r="T157" s="41" t="str">
        <f>IF(ISNA(VLOOKUP(P157,'NEW XEQM.c'!E:F,2,0)),"--","PRESENT")</f>
        <v>--</v>
      </c>
      <c r="U157"/>
      <c r="V157">
        <f t="shared" si="43"/>
        <v>107</v>
      </c>
      <c r="W157" s="75" t="s">
        <v>2155</v>
      </c>
      <c r="X157" s="54" t="s">
        <v>2155</v>
      </c>
      <c r="Y157" s="54" t="s">
        <v>2155</v>
      </c>
      <c r="Z157" s="22" t="str">
        <f t="shared" si="44"/>
        <v/>
      </c>
      <c r="AA157" s="22" t="str">
        <f t="shared" si="45"/>
        <v/>
      </c>
      <c r="AB157" s="1">
        <f t="shared" si="46"/>
        <v>148</v>
      </c>
      <c r="AC157" t="str">
        <f t="shared" si="47"/>
        <v>CST_21</v>
      </c>
      <c r="AD157" s="125" t="str">
        <f>IF(ISNA(VLOOKUP(AA157,'XEQM Shortlist'!J:J,1,0)),"//","")</f>
        <v/>
      </c>
      <c r="AF157" s="88" t="str">
        <f t="shared" si="48"/>
        <v/>
      </c>
      <c r="AG157" t="b">
        <f t="shared" si="49"/>
        <v>1</v>
      </c>
    </row>
    <row r="158" spans="1:33">
      <c r="A158" s="45">
        <f t="shared" si="41"/>
        <v>158</v>
      </c>
      <c r="B158" s="44">
        <f t="shared" si="50"/>
        <v>149</v>
      </c>
      <c r="C158" s="48" t="s">
        <v>3385</v>
      </c>
      <c r="D158" s="48">
        <v>21</v>
      </c>
      <c r="E158" s="53" t="s">
        <v>165</v>
      </c>
      <c r="F158" s="53" t="s">
        <v>5627</v>
      </c>
      <c r="G158" s="75">
        <v>0</v>
      </c>
      <c r="H158" s="75">
        <v>0</v>
      </c>
      <c r="I158" s="133" t="s">
        <v>6</v>
      </c>
      <c r="J158" s="53" t="s">
        <v>1347</v>
      </c>
      <c r="K158" s="54" t="s">
        <v>3817</v>
      </c>
      <c r="L158" s="52" t="s">
        <v>4614</v>
      </c>
      <c r="M158" s="52" t="s">
        <v>4670</v>
      </c>
      <c r="N158" s="52" t="s">
        <v>2155</v>
      </c>
      <c r="O158" s="52"/>
      <c r="P158" s="254" t="s">
        <v>1596</v>
      </c>
      <c r="Q158" s="13"/>
      <c r="R158"/>
      <c r="S158" t="str">
        <f t="shared" si="51"/>
        <v>NOT EQUAL</v>
      </c>
      <c r="T158" s="41" t="str">
        <f>IF(ISNA(VLOOKUP(P158,'NEW XEQM.c'!E:F,2,0)),"--","PRESENT")</f>
        <v>--</v>
      </c>
      <c r="U158"/>
      <c r="V158">
        <f t="shared" si="43"/>
        <v>107</v>
      </c>
      <c r="W158" s="75" t="s">
        <v>2155</v>
      </c>
      <c r="X158" s="54" t="s">
        <v>2155</v>
      </c>
      <c r="Y158" s="54" t="s">
        <v>2155</v>
      </c>
      <c r="Z158" s="22" t="str">
        <f t="shared" si="44"/>
        <v/>
      </c>
      <c r="AA158" s="22" t="str">
        <f t="shared" si="45"/>
        <v/>
      </c>
      <c r="AB158" s="1">
        <f t="shared" si="46"/>
        <v>149</v>
      </c>
      <c r="AC158" t="str">
        <f t="shared" si="47"/>
        <v>CST_22</v>
      </c>
      <c r="AD158" s="125" t="str">
        <f>IF(ISNA(VLOOKUP(AA158,'XEQM Shortlist'!J:J,1,0)),"//","")</f>
        <v/>
      </c>
      <c r="AF158" s="88" t="str">
        <f t="shared" si="48"/>
        <v/>
      </c>
      <c r="AG158" t="b">
        <f t="shared" si="49"/>
        <v>1</v>
      </c>
    </row>
    <row r="159" spans="1:33">
      <c r="A159" s="45">
        <f t="shared" si="41"/>
        <v>159</v>
      </c>
      <c r="B159" s="44">
        <f t="shared" si="50"/>
        <v>150</v>
      </c>
      <c r="C159" s="48" t="s">
        <v>3385</v>
      </c>
      <c r="D159" s="48">
        <v>22</v>
      </c>
      <c r="E159" s="53" t="s">
        <v>185</v>
      </c>
      <c r="F159" s="53" t="s">
        <v>5628</v>
      </c>
      <c r="G159" s="75">
        <v>0</v>
      </c>
      <c r="H159" s="75">
        <v>0</v>
      </c>
      <c r="I159" s="133" t="s">
        <v>6</v>
      </c>
      <c r="J159" s="53" t="s">
        <v>1347</v>
      </c>
      <c r="K159" s="54" t="s">
        <v>3817</v>
      </c>
      <c r="L159" s="52" t="s">
        <v>4614</v>
      </c>
      <c r="M159" s="52" t="s">
        <v>4670</v>
      </c>
      <c r="N159" s="52" t="s">
        <v>2155</v>
      </c>
      <c r="O159" s="52"/>
      <c r="P159" s="254" t="s">
        <v>1606</v>
      </c>
      <c r="Q159" s="13"/>
      <c r="R159"/>
      <c r="S159" t="str">
        <f t="shared" si="51"/>
        <v>NOT EQUAL</v>
      </c>
      <c r="T159" s="41" t="str">
        <f>IF(ISNA(VLOOKUP(P159,'NEW XEQM.c'!E:F,2,0)),"--","PRESENT")</f>
        <v>--</v>
      </c>
      <c r="U159"/>
      <c r="V159">
        <f t="shared" si="43"/>
        <v>107</v>
      </c>
      <c r="W159" s="75" t="s">
        <v>2155</v>
      </c>
      <c r="X159" s="54" t="s">
        <v>2155</v>
      </c>
      <c r="Y159" s="54" t="s">
        <v>2155</v>
      </c>
      <c r="Z159" s="22" t="str">
        <f t="shared" si="44"/>
        <v/>
      </c>
      <c r="AA159" s="22" t="str">
        <f t="shared" si="45"/>
        <v/>
      </c>
      <c r="AB159" s="1">
        <f t="shared" si="46"/>
        <v>150</v>
      </c>
      <c r="AC159" t="str">
        <f t="shared" si="47"/>
        <v>CST_23</v>
      </c>
      <c r="AD159" s="125" t="str">
        <f>IF(ISNA(VLOOKUP(AA159,'XEQM Shortlist'!J:J,1,0)),"//","")</f>
        <v/>
      </c>
      <c r="AF159" s="88" t="str">
        <f t="shared" si="48"/>
        <v/>
      </c>
      <c r="AG159" t="b">
        <f t="shared" si="49"/>
        <v>1</v>
      </c>
    </row>
    <row r="160" spans="1:33">
      <c r="A160" s="45">
        <f t="shared" si="41"/>
        <v>160</v>
      </c>
      <c r="B160" s="44">
        <f t="shared" si="50"/>
        <v>151</v>
      </c>
      <c r="C160" s="48" t="s">
        <v>3385</v>
      </c>
      <c r="D160" s="48">
        <v>23</v>
      </c>
      <c r="E160" s="53" t="s">
        <v>189</v>
      </c>
      <c r="F160" s="53" t="s">
        <v>5629</v>
      </c>
      <c r="G160" s="75">
        <v>0</v>
      </c>
      <c r="H160" s="75">
        <v>0</v>
      </c>
      <c r="I160" s="133" t="s">
        <v>6</v>
      </c>
      <c r="J160" s="53" t="s">
        <v>1347</v>
      </c>
      <c r="K160" s="54" t="s">
        <v>3817</v>
      </c>
      <c r="L160" s="52" t="s">
        <v>4614</v>
      </c>
      <c r="M160" s="52" t="s">
        <v>4670</v>
      </c>
      <c r="N160" s="52" t="s">
        <v>2155</v>
      </c>
      <c r="O160" s="52"/>
      <c r="P160" s="254" t="s">
        <v>1641</v>
      </c>
      <c r="Q160" s="13"/>
      <c r="R160"/>
      <c r="S160" t="str">
        <f t="shared" si="51"/>
        <v>NOT EQUAL</v>
      </c>
      <c r="T160" s="41" t="str">
        <f>IF(ISNA(VLOOKUP(P160,'NEW XEQM.c'!E:F,2,0)),"--","PRESENT")</f>
        <v>--</v>
      </c>
      <c r="U160"/>
      <c r="V160">
        <f t="shared" si="43"/>
        <v>107</v>
      </c>
      <c r="W160" s="75" t="s">
        <v>2155</v>
      </c>
      <c r="X160" s="54" t="s">
        <v>2155</v>
      </c>
      <c r="Y160" s="54" t="s">
        <v>2155</v>
      </c>
      <c r="Z160" s="22" t="str">
        <f t="shared" si="44"/>
        <v/>
      </c>
      <c r="AA160" s="22" t="str">
        <f t="shared" si="45"/>
        <v/>
      </c>
      <c r="AB160" s="1">
        <f t="shared" si="46"/>
        <v>151</v>
      </c>
      <c r="AC160" t="str">
        <f t="shared" si="47"/>
        <v>CST_24</v>
      </c>
      <c r="AD160" s="125" t="str">
        <f>IF(ISNA(VLOOKUP(AA160,'XEQM Shortlist'!J:J,1,0)),"//","")</f>
        <v/>
      </c>
      <c r="AF160" s="88" t="str">
        <f t="shared" si="48"/>
        <v/>
      </c>
      <c r="AG160" t="b">
        <f t="shared" si="49"/>
        <v>1</v>
      </c>
    </row>
    <row r="161" spans="1:33">
      <c r="A161" s="45">
        <f t="shared" si="41"/>
        <v>161</v>
      </c>
      <c r="B161" s="44">
        <f t="shared" si="50"/>
        <v>152</v>
      </c>
      <c r="C161" s="48" t="s">
        <v>3385</v>
      </c>
      <c r="D161" s="48">
        <v>24</v>
      </c>
      <c r="E161" s="53" t="s">
        <v>193</v>
      </c>
      <c r="F161" s="53" t="s">
        <v>5488</v>
      </c>
      <c r="G161" s="75">
        <v>0</v>
      </c>
      <c r="H161" s="75">
        <v>0</v>
      </c>
      <c r="I161" s="133" t="s">
        <v>6</v>
      </c>
      <c r="J161" s="53" t="s">
        <v>1347</v>
      </c>
      <c r="K161" s="54" t="s">
        <v>3817</v>
      </c>
      <c r="L161" s="52" t="s">
        <v>4614</v>
      </c>
      <c r="M161" s="52" t="s">
        <v>4670</v>
      </c>
      <c r="N161" s="52" t="s">
        <v>2155</v>
      </c>
      <c r="O161" s="52"/>
      <c r="P161" s="254" t="s">
        <v>1651</v>
      </c>
      <c r="Q161" s="13"/>
      <c r="R161"/>
      <c r="S161" t="str">
        <f t="shared" si="51"/>
        <v>NOT EQUAL</v>
      </c>
      <c r="T161" s="41" t="str">
        <f>IF(ISNA(VLOOKUP(P161,'NEW XEQM.c'!E:F,2,0)),"--","PRESENT")</f>
        <v>--</v>
      </c>
      <c r="U161"/>
      <c r="V161">
        <f t="shared" si="43"/>
        <v>107</v>
      </c>
      <c r="W161" s="75" t="s">
        <v>2155</v>
      </c>
      <c r="X161" s="54" t="s">
        <v>2155</v>
      </c>
      <c r="Y161" s="54" t="s">
        <v>2155</v>
      </c>
      <c r="Z161" s="22" t="str">
        <f t="shared" si="44"/>
        <v/>
      </c>
      <c r="AA161" s="22" t="str">
        <f t="shared" si="45"/>
        <v/>
      </c>
      <c r="AB161" s="1">
        <f t="shared" si="46"/>
        <v>152</v>
      </c>
      <c r="AC161" t="str">
        <f t="shared" si="47"/>
        <v>CST_25</v>
      </c>
      <c r="AD161" s="125" t="str">
        <f>IF(ISNA(VLOOKUP(AA161,'XEQM Shortlist'!J:J,1,0)),"//","")</f>
        <v/>
      </c>
      <c r="AF161" s="88" t="str">
        <f t="shared" si="48"/>
        <v/>
      </c>
      <c r="AG161" t="b">
        <f t="shared" si="49"/>
        <v>1</v>
      </c>
    </row>
    <row r="162" spans="1:33">
      <c r="A162" s="45">
        <f t="shared" si="41"/>
        <v>162</v>
      </c>
      <c r="B162" s="44">
        <f t="shared" si="50"/>
        <v>153</v>
      </c>
      <c r="C162" s="48" t="s">
        <v>3385</v>
      </c>
      <c r="D162" s="48">
        <v>25</v>
      </c>
      <c r="E162" s="53" t="s">
        <v>194</v>
      </c>
      <c r="F162" s="53" t="s">
        <v>5630</v>
      </c>
      <c r="G162" s="75">
        <v>0</v>
      </c>
      <c r="H162" s="75">
        <v>0</v>
      </c>
      <c r="I162" s="133" t="s">
        <v>6</v>
      </c>
      <c r="J162" s="53" t="s">
        <v>1347</v>
      </c>
      <c r="K162" s="54" t="s">
        <v>3817</v>
      </c>
      <c r="L162" s="52" t="s">
        <v>4614</v>
      </c>
      <c r="M162" s="52" t="s">
        <v>4670</v>
      </c>
      <c r="N162" s="52" t="s">
        <v>2155</v>
      </c>
      <c r="O162" s="52"/>
      <c r="P162" s="254" t="s">
        <v>1657</v>
      </c>
      <c r="Q162" s="13"/>
      <c r="R162"/>
      <c r="S162" t="str">
        <f t="shared" si="51"/>
        <v>NOT EQUAL</v>
      </c>
      <c r="T162" s="41" t="str">
        <f>IF(ISNA(VLOOKUP(P162,'NEW XEQM.c'!E:F,2,0)),"--","PRESENT")</f>
        <v>--</v>
      </c>
      <c r="U162"/>
      <c r="V162">
        <f t="shared" si="43"/>
        <v>107</v>
      </c>
      <c r="W162" s="75" t="s">
        <v>2155</v>
      </c>
      <c r="X162" s="54" t="s">
        <v>2155</v>
      </c>
      <c r="Y162" s="54" t="s">
        <v>2155</v>
      </c>
      <c r="Z162" s="22" t="str">
        <f t="shared" si="44"/>
        <v/>
      </c>
      <c r="AA162" s="22" t="str">
        <f t="shared" si="45"/>
        <v/>
      </c>
      <c r="AB162" s="1">
        <f t="shared" si="46"/>
        <v>153</v>
      </c>
      <c r="AC162" t="str">
        <f t="shared" si="47"/>
        <v>CST_26</v>
      </c>
      <c r="AD162" s="125" t="str">
        <f>IF(ISNA(VLOOKUP(AA162,'XEQM Shortlist'!J:J,1,0)),"//","")</f>
        <v/>
      </c>
      <c r="AF162" s="88" t="str">
        <f t="shared" si="48"/>
        <v/>
      </c>
      <c r="AG162" t="b">
        <f t="shared" si="49"/>
        <v>1</v>
      </c>
    </row>
    <row r="163" spans="1:33">
      <c r="A163" s="45">
        <f t="shared" si="41"/>
        <v>163</v>
      </c>
      <c r="B163" s="44">
        <f t="shared" si="50"/>
        <v>154</v>
      </c>
      <c r="C163" s="48" t="s">
        <v>3385</v>
      </c>
      <c r="D163" s="48">
        <v>26</v>
      </c>
      <c r="E163" s="53" t="s">
        <v>195</v>
      </c>
      <c r="F163" s="53" t="s">
        <v>5631</v>
      </c>
      <c r="G163" s="75">
        <v>0</v>
      </c>
      <c r="H163" s="75">
        <v>0</v>
      </c>
      <c r="I163" s="133" t="s">
        <v>6</v>
      </c>
      <c r="J163" s="53" t="s">
        <v>1347</v>
      </c>
      <c r="K163" s="54" t="s">
        <v>3817</v>
      </c>
      <c r="L163" s="52" t="s">
        <v>4614</v>
      </c>
      <c r="M163" s="52" t="s">
        <v>4670</v>
      </c>
      <c r="N163" s="52" t="s">
        <v>2155</v>
      </c>
      <c r="O163" s="52"/>
      <c r="P163" s="254" t="s">
        <v>1658</v>
      </c>
      <c r="Q163" s="13"/>
      <c r="R163"/>
      <c r="S163" t="str">
        <f t="shared" si="51"/>
        <v>NOT EQUAL</v>
      </c>
      <c r="T163" s="41" t="str">
        <f>IF(ISNA(VLOOKUP(P163,'NEW XEQM.c'!E:F,2,0)),"--","PRESENT")</f>
        <v>--</v>
      </c>
      <c r="U163"/>
      <c r="V163">
        <f t="shared" si="43"/>
        <v>107</v>
      </c>
      <c r="W163" s="75" t="s">
        <v>2155</v>
      </c>
      <c r="X163" s="54" t="s">
        <v>2155</v>
      </c>
      <c r="Y163" s="54" t="s">
        <v>2155</v>
      </c>
      <c r="Z163" s="22" t="str">
        <f t="shared" si="44"/>
        <v/>
      </c>
      <c r="AA163" s="22" t="str">
        <f t="shared" si="45"/>
        <v/>
      </c>
      <c r="AB163" s="1">
        <f t="shared" si="46"/>
        <v>154</v>
      </c>
      <c r="AC163" t="str">
        <f t="shared" si="47"/>
        <v>CST_27</v>
      </c>
      <c r="AD163" s="125" t="str">
        <f>IF(ISNA(VLOOKUP(AA163,'XEQM Shortlist'!J:J,1,0)),"//","")</f>
        <v/>
      </c>
      <c r="AF163" s="88" t="str">
        <f t="shared" si="48"/>
        <v/>
      </c>
      <c r="AG163" t="b">
        <f t="shared" si="49"/>
        <v>1</v>
      </c>
    </row>
    <row r="164" spans="1:33">
      <c r="A164" s="45">
        <f t="shared" si="41"/>
        <v>164</v>
      </c>
      <c r="B164" s="44">
        <f t="shared" si="50"/>
        <v>155</v>
      </c>
      <c r="C164" s="48" t="s">
        <v>3385</v>
      </c>
      <c r="D164" s="48">
        <v>27</v>
      </c>
      <c r="E164" s="53" t="s">
        <v>197</v>
      </c>
      <c r="F164" s="53" t="s">
        <v>5632</v>
      </c>
      <c r="G164" s="75">
        <v>0</v>
      </c>
      <c r="H164" s="75">
        <v>0</v>
      </c>
      <c r="I164" s="133" t="s">
        <v>6</v>
      </c>
      <c r="J164" s="53" t="s">
        <v>1347</v>
      </c>
      <c r="K164" s="54" t="s">
        <v>3817</v>
      </c>
      <c r="L164" s="52" t="s">
        <v>4614</v>
      </c>
      <c r="M164" s="52" t="s">
        <v>4670</v>
      </c>
      <c r="N164" s="52" t="s">
        <v>2155</v>
      </c>
      <c r="O164" s="52"/>
      <c r="P164" s="254" t="s">
        <v>1659</v>
      </c>
      <c r="Q164" s="13"/>
      <c r="R164"/>
      <c r="S164" t="str">
        <f t="shared" si="51"/>
        <v>NOT EQUAL</v>
      </c>
      <c r="T164" s="41" t="str">
        <f>IF(ISNA(VLOOKUP(P164,'NEW XEQM.c'!E:F,2,0)),"--","PRESENT")</f>
        <v>--</v>
      </c>
      <c r="U164"/>
      <c r="V164">
        <f t="shared" si="43"/>
        <v>107</v>
      </c>
      <c r="W164" s="75" t="s">
        <v>2155</v>
      </c>
      <c r="X164" s="54" t="s">
        <v>2155</v>
      </c>
      <c r="Y164" s="54" t="s">
        <v>2155</v>
      </c>
      <c r="Z164" s="22" t="str">
        <f t="shared" si="44"/>
        <v/>
      </c>
      <c r="AA164" s="22" t="str">
        <f t="shared" si="45"/>
        <v/>
      </c>
      <c r="AB164" s="1">
        <f t="shared" si="46"/>
        <v>155</v>
      </c>
      <c r="AC164" t="str">
        <f t="shared" si="47"/>
        <v>CST_28</v>
      </c>
      <c r="AD164" s="125" t="str">
        <f>IF(ISNA(VLOOKUP(AA164,'XEQM Shortlist'!J:J,1,0)),"//","")</f>
        <v/>
      </c>
      <c r="AF164" s="88" t="str">
        <f t="shared" si="48"/>
        <v/>
      </c>
      <c r="AG164" t="b">
        <f t="shared" si="49"/>
        <v>1</v>
      </c>
    </row>
    <row r="165" spans="1:33">
      <c r="A165" s="45">
        <f t="shared" si="41"/>
        <v>165</v>
      </c>
      <c r="B165" s="44">
        <f t="shared" si="50"/>
        <v>156</v>
      </c>
      <c r="C165" s="48" t="s">
        <v>3385</v>
      </c>
      <c r="D165" s="48">
        <v>28</v>
      </c>
      <c r="E165" s="53" t="s">
        <v>198</v>
      </c>
      <c r="F165" s="53" t="s">
        <v>5489</v>
      </c>
      <c r="G165" s="75">
        <v>0</v>
      </c>
      <c r="H165" s="75">
        <v>0</v>
      </c>
      <c r="I165" s="133" t="s">
        <v>6</v>
      </c>
      <c r="J165" s="53" t="s">
        <v>1347</v>
      </c>
      <c r="K165" s="54" t="s">
        <v>3817</v>
      </c>
      <c r="L165" s="52" t="s">
        <v>4614</v>
      </c>
      <c r="M165" s="52" t="s">
        <v>4670</v>
      </c>
      <c r="N165" s="52" t="s">
        <v>2155</v>
      </c>
      <c r="O165" s="52"/>
      <c r="P165" s="254" t="s">
        <v>1663</v>
      </c>
      <c r="Q165" s="13"/>
      <c r="R165"/>
      <c r="S165" t="str">
        <f t="shared" si="51"/>
        <v>NOT EQUAL</v>
      </c>
      <c r="T165" s="41" t="str">
        <f>IF(ISNA(VLOOKUP(P165,'NEW XEQM.c'!E:F,2,0)),"--","PRESENT")</f>
        <v>--</v>
      </c>
      <c r="U165"/>
      <c r="V165">
        <f t="shared" si="43"/>
        <v>107</v>
      </c>
      <c r="W165" s="75" t="s">
        <v>2155</v>
      </c>
      <c r="X165" s="54" t="s">
        <v>2155</v>
      </c>
      <c r="Y165" s="54" t="s">
        <v>2155</v>
      </c>
      <c r="Z165" s="22" t="str">
        <f t="shared" si="44"/>
        <v/>
      </c>
      <c r="AA165" s="22" t="str">
        <f t="shared" si="45"/>
        <v/>
      </c>
      <c r="AB165" s="1">
        <f t="shared" si="46"/>
        <v>156</v>
      </c>
      <c r="AC165" t="str">
        <f t="shared" si="47"/>
        <v>CST_29</v>
      </c>
      <c r="AD165" s="125" t="str">
        <f>IF(ISNA(VLOOKUP(AA165,'XEQM Shortlist'!J:J,1,0)),"//","")</f>
        <v/>
      </c>
      <c r="AF165" s="88" t="str">
        <f t="shared" si="48"/>
        <v/>
      </c>
      <c r="AG165" t="b">
        <f t="shared" si="49"/>
        <v>1</v>
      </c>
    </row>
    <row r="166" spans="1:33">
      <c r="A166" s="45">
        <f t="shared" si="41"/>
        <v>166</v>
      </c>
      <c r="B166" s="44">
        <f t="shared" si="50"/>
        <v>157</v>
      </c>
      <c r="C166" s="48" t="s">
        <v>3385</v>
      </c>
      <c r="D166" s="48">
        <v>29</v>
      </c>
      <c r="E166" s="53" t="s">
        <v>199</v>
      </c>
      <c r="F166" s="53" t="s">
        <v>5633</v>
      </c>
      <c r="G166" s="75">
        <v>0</v>
      </c>
      <c r="H166" s="75">
        <v>0</v>
      </c>
      <c r="I166" s="133" t="s">
        <v>6</v>
      </c>
      <c r="J166" s="53" t="s">
        <v>1347</v>
      </c>
      <c r="K166" s="54" t="s">
        <v>3817</v>
      </c>
      <c r="L166" s="52" t="s">
        <v>4614</v>
      </c>
      <c r="M166" s="52" t="s">
        <v>4670</v>
      </c>
      <c r="N166" s="52" t="s">
        <v>2155</v>
      </c>
      <c r="O166" s="52"/>
      <c r="P166" s="254" t="s">
        <v>1664</v>
      </c>
      <c r="Q166" s="13"/>
      <c r="R166"/>
      <c r="S166" t="str">
        <f t="shared" si="51"/>
        <v>NOT EQUAL</v>
      </c>
      <c r="T166" s="41" t="str">
        <f>IF(ISNA(VLOOKUP(P166,'NEW XEQM.c'!E:F,2,0)),"--","PRESENT")</f>
        <v>--</v>
      </c>
      <c r="U166"/>
      <c r="V166">
        <f t="shared" si="43"/>
        <v>107</v>
      </c>
      <c r="W166" s="75" t="s">
        <v>2155</v>
      </c>
      <c r="X166" s="54" t="s">
        <v>2155</v>
      </c>
      <c r="Y166" s="54" t="s">
        <v>2155</v>
      </c>
      <c r="Z166" s="22" t="str">
        <f t="shared" si="44"/>
        <v/>
      </c>
      <c r="AA166" s="22" t="str">
        <f t="shared" si="45"/>
        <v/>
      </c>
      <c r="AB166" s="1">
        <f t="shared" si="46"/>
        <v>157</v>
      </c>
      <c r="AC166" t="str">
        <f t="shared" si="47"/>
        <v>CST_30</v>
      </c>
      <c r="AD166" s="125" t="str">
        <f>IF(ISNA(VLOOKUP(AA166,'XEQM Shortlist'!J:J,1,0)),"//","")</f>
        <v/>
      </c>
      <c r="AF166" s="88" t="str">
        <f t="shared" si="48"/>
        <v/>
      </c>
      <c r="AG166" t="b">
        <f t="shared" si="49"/>
        <v>1</v>
      </c>
    </row>
    <row r="167" spans="1:33">
      <c r="A167" s="45">
        <f t="shared" si="41"/>
        <v>167</v>
      </c>
      <c r="B167" s="44">
        <f t="shared" si="50"/>
        <v>158</v>
      </c>
      <c r="C167" s="48" t="s">
        <v>3385</v>
      </c>
      <c r="D167" s="48">
        <v>30</v>
      </c>
      <c r="E167" s="53" t="s">
        <v>200</v>
      </c>
      <c r="F167" s="53" t="s">
        <v>5490</v>
      </c>
      <c r="G167" s="75">
        <v>0</v>
      </c>
      <c r="H167" s="75">
        <v>0</v>
      </c>
      <c r="I167" s="133" t="s">
        <v>6</v>
      </c>
      <c r="J167" s="53" t="s">
        <v>1347</v>
      </c>
      <c r="K167" s="54" t="s">
        <v>3817</v>
      </c>
      <c r="L167" s="52" t="s">
        <v>4614</v>
      </c>
      <c r="M167" s="52" t="s">
        <v>4670</v>
      </c>
      <c r="N167" s="52" t="s">
        <v>2155</v>
      </c>
      <c r="O167" s="52"/>
      <c r="P167" s="254" t="s">
        <v>1665</v>
      </c>
      <c r="Q167" s="13"/>
      <c r="R167"/>
      <c r="S167" t="str">
        <f t="shared" si="51"/>
        <v>NOT EQUAL</v>
      </c>
      <c r="T167" s="41" t="str">
        <f>IF(ISNA(VLOOKUP(P167,'NEW XEQM.c'!E:F,2,0)),"--","PRESENT")</f>
        <v>--</v>
      </c>
      <c r="U167"/>
      <c r="V167">
        <f t="shared" si="43"/>
        <v>107</v>
      </c>
      <c r="W167" s="75" t="s">
        <v>2155</v>
      </c>
      <c r="X167" s="54" t="s">
        <v>2155</v>
      </c>
      <c r="Y167" s="54" t="s">
        <v>2155</v>
      </c>
      <c r="Z167" s="22" t="str">
        <f t="shared" si="44"/>
        <v/>
      </c>
      <c r="AA167" s="22" t="str">
        <f t="shared" si="45"/>
        <v/>
      </c>
      <c r="AB167" s="1">
        <f t="shared" si="46"/>
        <v>158</v>
      </c>
      <c r="AC167" t="str">
        <f t="shared" si="47"/>
        <v>CST_31</v>
      </c>
      <c r="AD167" s="125" t="str">
        <f>IF(ISNA(VLOOKUP(AA167,'XEQM Shortlist'!J:J,1,0)),"//","")</f>
        <v/>
      </c>
      <c r="AF167" s="88" t="str">
        <f t="shared" si="48"/>
        <v/>
      </c>
      <c r="AG167" t="b">
        <f t="shared" si="49"/>
        <v>1</v>
      </c>
    </row>
    <row r="168" spans="1:33">
      <c r="A168" s="45">
        <f t="shared" si="41"/>
        <v>168</v>
      </c>
      <c r="B168" s="44">
        <f t="shared" si="50"/>
        <v>159</v>
      </c>
      <c r="C168" s="48" t="s">
        <v>3385</v>
      </c>
      <c r="D168" s="48">
        <v>31</v>
      </c>
      <c r="E168" s="53" t="s">
        <v>201</v>
      </c>
      <c r="F168" s="53" t="s">
        <v>5491</v>
      </c>
      <c r="G168" s="75">
        <v>0</v>
      </c>
      <c r="H168" s="75">
        <v>0</v>
      </c>
      <c r="I168" s="133" t="s">
        <v>6</v>
      </c>
      <c r="J168" s="53" t="s">
        <v>1347</v>
      </c>
      <c r="K168" s="54" t="s">
        <v>3817</v>
      </c>
      <c r="L168" s="52" t="s">
        <v>4614</v>
      </c>
      <c r="M168" s="52" t="s">
        <v>4670</v>
      </c>
      <c r="N168" s="52" t="s">
        <v>2155</v>
      </c>
      <c r="O168" s="52"/>
      <c r="P168" s="254" t="s">
        <v>1667</v>
      </c>
      <c r="Q168" s="13"/>
      <c r="R168"/>
      <c r="S168" t="str">
        <f t="shared" si="51"/>
        <v>NOT EQUAL</v>
      </c>
      <c r="T168" s="41" t="str">
        <f>IF(ISNA(VLOOKUP(P168,'NEW XEQM.c'!E:F,2,0)),"--","PRESENT")</f>
        <v>--</v>
      </c>
      <c r="U168"/>
      <c r="V168">
        <f t="shared" si="43"/>
        <v>107</v>
      </c>
      <c r="W168" s="75" t="s">
        <v>2155</v>
      </c>
      <c r="X168" s="54" t="s">
        <v>2155</v>
      </c>
      <c r="Y168" s="54" t="s">
        <v>2155</v>
      </c>
      <c r="Z168" s="22" t="str">
        <f t="shared" si="44"/>
        <v/>
      </c>
      <c r="AA168" s="22" t="str">
        <f t="shared" si="45"/>
        <v/>
      </c>
      <c r="AB168" s="1">
        <f t="shared" si="46"/>
        <v>159</v>
      </c>
      <c r="AC168" t="str">
        <f t="shared" si="47"/>
        <v>CST_32</v>
      </c>
      <c r="AD168" s="125" t="str">
        <f>IF(ISNA(VLOOKUP(AA168,'XEQM Shortlist'!J:J,1,0)),"//","")</f>
        <v/>
      </c>
      <c r="AF168" s="88" t="str">
        <f t="shared" si="48"/>
        <v/>
      </c>
      <c r="AG168" t="b">
        <f t="shared" si="49"/>
        <v>1</v>
      </c>
    </row>
    <row r="169" spans="1:33">
      <c r="A169" s="45">
        <f t="shared" si="41"/>
        <v>169</v>
      </c>
      <c r="B169" s="44">
        <f t="shared" si="50"/>
        <v>160</v>
      </c>
      <c r="C169" s="48" t="s">
        <v>3385</v>
      </c>
      <c r="D169" s="48">
        <v>32</v>
      </c>
      <c r="E169" s="53" t="s">
        <v>207</v>
      </c>
      <c r="F169" s="53" t="s">
        <v>5492</v>
      </c>
      <c r="G169" s="75">
        <v>0</v>
      </c>
      <c r="H169" s="75">
        <v>0</v>
      </c>
      <c r="I169" s="133" t="s">
        <v>6</v>
      </c>
      <c r="J169" s="53" t="s">
        <v>1347</v>
      </c>
      <c r="K169" s="54" t="s">
        <v>3817</v>
      </c>
      <c r="L169" s="52" t="s">
        <v>4614</v>
      </c>
      <c r="M169" s="52" t="s">
        <v>4670</v>
      </c>
      <c r="N169" s="52" t="s">
        <v>2155</v>
      </c>
      <c r="O169" s="52"/>
      <c r="P169" s="254" t="s">
        <v>1668</v>
      </c>
      <c r="Q169" s="13"/>
      <c r="R169"/>
      <c r="S169" t="str">
        <f t="shared" ref="S169:S200" si="52">IF(E169=F169,"","NOT EQUAL")</f>
        <v>NOT EQUAL</v>
      </c>
      <c r="T169" s="41" t="str">
        <f>IF(ISNA(VLOOKUP(P169,'NEW XEQM.c'!E:F,2,0)),"--","PRESENT")</f>
        <v>--</v>
      </c>
      <c r="U169"/>
      <c r="V169">
        <f t="shared" si="43"/>
        <v>107</v>
      </c>
      <c r="W169" s="75" t="s">
        <v>2155</v>
      </c>
      <c r="X169" s="54" t="s">
        <v>2155</v>
      </c>
      <c r="Y169" s="54" t="s">
        <v>2155</v>
      </c>
      <c r="Z169" s="22" t="str">
        <f t="shared" si="44"/>
        <v/>
      </c>
      <c r="AA169" s="22" t="str">
        <f t="shared" si="45"/>
        <v/>
      </c>
      <c r="AB169" s="1">
        <f t="shared" si="46"/>
        <v>160</v>
      </c>
      <c r="AC169" t="str">
        <f t="shared" si="47"/>
        <v>CST_33</v>
      </c>
      <c r="AD169" s="125" t="str">
        <f>IF(ISNA(VLOOKUP(AA169,'XEQM Shortlist'!J:J,1,0)),"//","")</f>
        <v/>
      </c>
      <c r="AF169" s="88" t="str">
        <f t="shared" si="48"/>
        <v/>
      </c>
      <c r="AG169" t="b">
        <f t="shared" si="49"/>
        <v>1</v>
      </c>
    </row>
    <row r="170" spans="1:33">
      <c r="A170" s="45">
        <f t="shared" si="41"/>
        <v>170</v>
      </c>
      <c r="B170" s="44">
        <f t="shared" si="50"/>
        <v>161</v>
      </c>
      <c r="C170" s="48" t="s">
        <v>3385</v>
      </c>
      <c r="D170" s="48">
        <v>33</v>
      </c>
      <c r="E170" s="53" t="s">
        <v>223</v>
      </c>
      <c r="F170" s="53" t="s">
        <v>5493</v>
      </c>
      <c r="G170" s="75">
        <v>0</v>
      </c>
      <c r="H170" s="75">
        <v>0</v>
      </c>
      <c r="I170" s="133" t="s">
        <v>6</v>
      </c>
      <c r="J170" s="53" t="s">
        <v>1347</v>
      </c>
      <c r="K170" s="54" t="s">
        <v>3817</v>
      </c>
      <c r="L170" s="52" t="s">
        <v>4614</v>
      </c>
      <c r="M170" s="52" t="s">
        <v>4670</v>
      </c>
      <c r="N170" s="52" t="s">
        <v>2155</v>
      </c>
      <c r="O170" s="52"/>
      <c r="P170" s="254" t="s">
        <v>1673</v>
      </c>
      <c r="Q170" s="13"/>
      <c r="R170"/>
      <c r="S170" t="str">
        <f t="shared" si="52"/>
        <v>NOT EQUAL</v>
      </c>
      <c r="T170" s="41" t="str">
        <f>IF(ISNA(VLOOKUP(P170,'NEW XEQM.c'!E:F,2,0)),"--","PRESENT")</f>
        <v>--</v>
      </c>
      <c r="U170"/>
      <c r="V170">
        <f t="shared" si="43"/>
        <v>107</v>
      </c>
      <c r="W170" s="75" t="s">
        <v>2155</v>
      </c>
      <c r="X170" s="54" t="s">
        <v>2155</v>
      </c>
      <c r="Y170" s="54" t="s">
        <v>2155</v>
      </c>
      <c r="Z170" s="22" t="str">
        <f t="shared" si="44"/>
        <v/>
      </c>
      <c r="AA170" s="22" t="str">
        <f t="shared" si="45"/>
        <v/>
      </c>
      <c r="AB170" s="1">
        <f t="shared" si="46"/>
        <v>161</v>
      </c>
      <c r="AC170" t="str">
        <f t="shared" si="47"/>
        <v>CST_34</v>
      </c>
      <c r="AD170" s="125" t="str">
        <f>IF(ISNA(VLOOKUP(AA170,'XEQM Shortlist'!J:J,1,0)),"//","")</f>
        <v/>
      </c>
      <c r="AF170" s="88" t="str">
        <f t="shared" si="48"/>
        <v/>
      </c>
      <c r="AG170" t="b">
        <f t="shared" si="49"/>
        <v>1</v>
      </c>
    </row>
    <row r="171" spans="1:33">
      <c r="A171" s="45">
        <f t="shared" si="41"/>
        <v>171</v>
      </c>
      <c r="B171" s="44">
        <f t="shared" si="50"/>
        <v>162</v>
      </c>
      <c r="C171" s="48" t="s">
        <v>3385</v>
      </c>
      <c r="D171" s="48">
        <v>34</v>
      </c>
      <c r="E171" s="53" t="s">
        <v>224</v>
      </c>
      <c r="F171" s="53" t="s">
        <v>5494</v>
      </c>
      <c r="G171" s="75">
        <v>0</v>
      </c>
      <c r="H171" s="75">
        <v>0</v>
      </c>
      <c r="I171" s="133" t="s">
        <v>6</v>
      </c>
      <c r="J171" s="53" t="s">
        <v>1347</v>
      </c>
      <c r="K171" s="54" t="s">
        <v>3817</v>
      </c>
      <c r="L171" s="52" t="s">
        <v>4614</v>
      </c>
      <c r="M171" s="52" t="s">
        <v>4670</v>
      </c>
      <c r="N171" s="52" t="s">
        <v>2155</v>
      </c>
      <c r="O171" s="52"/>
      <c r="P171" s="254" t="s">
        <v>1696</v>
      </c>
      <c r="Q171" s="13"/>
      <c r="R171"/>
      <c r="S171" t="str">
        <f t="shared" si="52"/>
        <v>NOT EQUAL</v>
      </c>
      <c r="T171" s="41" t="str">
        <f>IF(ISNA(VLOOKUP(P171,'NEW XEQM.c'!E:F,2,0)),"--","PRESENT")</f>
        <v>--</v>
      </c>
      <c r="U171"/>
      <c r="V171">
        <f t="shared" si="43"/>
        <v>107</v>
      </c>
      <c r="W171" s="75" t="s">
        <v>2155</v>
      </c>
      <c r="X171" s="54" t="s">
        <v>2155</v>
      </c>
      <c r="Y171" s="54" t="s">
        <v>2155</v>
      </c>
      <c r="Z171" s="22" t="str">
        <f t="shared" si="44"/>
        <v/>
      </c>
      <c r="AA171" s="22" t="str">
        <f t="shared" si="45"/>
        <v/>
      </c>
      <c r="AB171" s="1">
        <f t="shared" si="46"/>
        <v>162</v>
      </c>
      <c r="AC171" t="str">
        <f t="shared" si="47"/>
        <v>CST_35</v>
      </c>
      <c r="AD171" s="125" t="str">
        <f>IF(ISNA(VLOOKUP(AA171,'XEQM Shortlist'!J:J,1,0)),"//","")</f>
        <v/>
      </c>
      <c r="AF171" s="88" t="str">
        <f t="shared" si="48"/>
        <v/>
      </c>
      <c r="AG171" t="b">
        <f t="shared" si="49"/>
        <v>1</v>
      </c>
    </row>
    <row r="172" spans="1:33">
      <c r="A172" s="45">
        <f t="shared" si="41"/>
        <v>172</v>
      </c>
      <c r="B172" s="44">
        <f t="shared" si="50"/>
        <v>163</v>
      </c>
      <c r="C172" s="48" t="s">
        <v>3385</v>
      </c>
      <c r="D172" s="48">
        <v>35</v>
      </c>
      <c r="E172" s="53" t="s">
        <v>225</v>
      </c>
      <c r="F172" s="53" t="s">
        <v>5495</v>
      </c>
      <c r="G172" s="75">
        <v>0</v>
      </c>
      <c r="H172" s="75">
        <v>0</v>
      </c>
      <c r="I172" s="133" t="s">
        <v>6</v>
      </c>
      <c r="J172" s="53" t="s">
        <v>1347</v>
      </c>
      <c r="K172" s="54" t="s">
        <v>3817</v>
      </c>
      <c r="L172" s="52" t="s">
        <v>4614</v>
      </c>
      <c r="M172" s="52" t="s">
        <v>4670</v>
      </c>
      <c r="N172" s="52" t="s">
        <v>2155</v>
      </c>
      <c r="O172" s="52"/>
      <c r="P172" s="254" t="s">
        <v>1697</v>
      </c>
      <c r="Q172" s="13"/>
      <c r="R172"/>
      <c r="S172" t="str">
        <f t="shared" si="52"/>
        <v>NOT EQUAL</v>
      </c>
      <c r="T172" s="41" t="str">
        <f>IF(ISNA(VLOOKUP(P172,'NEW XEQM.c'!E:F,2,0)),"--","PRESENT")</f>
        <v>--</v>
      </c>
      <c r="U172"/>
      <c r="V172">
        <f t="shared" si="43"/>
        <v>107</v>
      </c>
      <c r="W172" s="75" t="s">
        <v>2155</v>
      </c>
      <c r="X172" s="54" t="s">
        <v>2155</v>
      </c>
      <c r="Y172" s="54" t="s">
        <v>2155</v>
      </c>
      <c r="Z172" s="22" t="str">
        <f t="shared" si="44"/>
        <v/>
      </c>
      <c r="AA172" s="22" t="str">
        <f t="shared" si="45"/>
        <v/>
      </c>
      <c r="AB172" s="1">
        <f t="shared" si="46"/>
        <v>163</v>
      </c>
      <c r="AC172" t="str">
        <f t="shared" si="47"/>
        <v>CST_36</v>
      </c>
      <c r="AD172" s="125" t="str">
        <f>IF(ISNA(VLOOKUP(AA172,'XEQM Shortlist'!J:J,1,0)),"//","")</f>
        <v/>
      </c>
      <c r="AF172" s="88" t="str">
        <f t="shared" si="48"/>
        <v/>
      </c>
      <c r="AG172" t="b">
        <f t="shared" si="49"/>
        <v>1</v>
      </c>
    </row>
    <row r="173" spans="1:33">
      <c r="A173" s="45">
        <f t="shared" si="41"/>
        <v>173</v>
      </c>
      <c r="B173" s="44">
        <f t="shared" si="50"/>
        <v>164</v>
      </c>
      <c r="C173" s="48" t="s">
        <v>3385</v>
      </c>
      <c r="D173" s="48">
        <v>36</v>
      </c>
      <c r="E173" s="53" t="s">
        <v>226</v>
      </c>
      <c r="F173" s="53" t="s">
        <v>5634</v>
      </c>
      <c r="G173" s="75">
        <v>0</v>
      </c>
      <c r="H173" s="75">
        <v>0</v>
      </c>
      <c r="I173" s="133" t="s">
        <v>6</v>
      </c>
      <c r="J173" s="53" t="s">
        <v>1347</v>
      </c>
      <c r="K173" s="54" t="s">
        <v>3817</v>
      </c>
      <c r="L173" s="52" t="s">
        <v>4614</v>
      </c>
      <c r="M173" s="52" t="s">
        <v>4670</v>
      </c>
      <c r="N173" s="52" t="s">
        <v>2155</v>
      </c>
      <c r="O173" s="52"/>
      <c r="P173" s="254" t="s">
        <v>1698</v>
      </c>
      <c r="Q173" s="13"/>
      <c r="R173"/>
      <c r="S173" t="str">
        <f t="shared" si="52"/>
        <v>NOT EQUAL</v>
      </c>
      <c r="T173" s="41" t="str">
        <f>IF(ISNA(VLOOKUP(P173,'NEW XEQM.c'!E:F,2,0)),"--","PRESENT")</f>
        <v>--</v>
      </c>
      <c r="U173"/>
      <c r="V173">
        <f t="shared" si="43"/>
        <v>107</v>
      </c>
      <c r="W173" s="75" t="s">
        <v>2155</v>
      </c>
      <c r="X173" s="54" t="s">
        <v>2155</v>
      </c>
      <c r="Y173" s="54" t="s">
        <v>2155</v>
      </c>
      <c r="Z173" s="22" t="str">
        <f t="shared" si="44"/>
        <v/>
      </c>
      <c r="AA173" s="22" t="str">
        <f t="shared" si="45"/>
        <v/>
      </c>
      <c r="AB173" s="1">
        <f t="shared" si="46"/>
        <v>164</v>
      </c>
      <c r="AC173" t="str">
        <f t="shared" si="47"/>
        <v>CST_37</v>
      </c>
      <c r="AD173" s="125" t="str">
        <f>IF(ISNA(VLOOKUP(AA173,'XEQM Shortlist'!J:J,1,0)),"//","")</f>
        <v/>
      </c>
      <c r="AF173" s="88" t="str">
        <f t="shared" si="48"/>
        <v/>
      </c>
      <c r="AG173" t="b">
        <f t="shared" si="49"/>
        <v>1</v>
      </c>
    </row>
    <row r="174" spans="1:33">
      <c r="A174" s="45">
        <f t="shared" si="41"/>
        <v>174</v>
      </c>
      <c r="B174" s="44">
        <f t="shared" si="50"/>
        <v>165</v>
      </c>
      <c r="C174" s="48" t="s">
        <v>3385</v>
      </c>
      <c r="D174" s="48">
        <v>37</v>
      </c>
      <c r="E174" s="53" t="s">
        <v>238</v>
      </c>
      <c r="F174" s="53" t="s">
        <v>5635</v>
      </c>
      <c r="G174" s="75">
        <v>0</v>
      </c>
      <c r="H174" s="75">
        <v>0</v>
      </c>
      <c r="I174" s="133" t="s">
        <v>6</v>
      </c>
      <c r="J174" s="53" t="s">
        <v>1347</v>
      </c>
      <c r="K174" s="54" t="s">
        <v>3817</v>
      </c>
      <c r="L174" s="52" t="s">
        <v>4614</v>
      </c>
      <c r="M174" s="52" t="s">
        <v>4670</v>
      </c>
      <c r="N174" s="52" t="s">
        <v>2155</v>
      </c>
      <c r="O174" s="52"/>
      <c r="P174" s="254" t="s">
        <v>1699</v>
      </c>
      <c r="Q174" s="13"/>
      <c r="R174"/>
      <c r="S174" t="str">
        <f t="shared" si="52"/>
        <v>NOT EQUAL</v>
      </c>
      <c r="T174" s="41" t="str">
        <f>IF(ISNA(VLOOKUP(P174,'NEW XEQM.c'!E:F,2,0)),"--","PRESENT")</f>
        <v>--</v>
      </c>
      <c r="U174"/>
      <c r="V174">
        <f t="shared" si="43"/>
        <v>107</v>
      </c>
      <c r="W174" s="75" t="s">
        <v>2155</v>
      </c>
      <c r="X174" s="54" t="s">
        <v>2155</v>
      </c>
      <c r="Y174" s="54" t="s">
        <v>2155</v>
      </c>
      <c r="Z174" s="22" t="str">
        <f t="shared" si="44"/>
        <v/>
      </c>
      <c r="AA174" s="22" t="str">
        <f t="shared" si="45"/>
        <v/>
      </c>
      <c r="AB174" s="1">
        <f t="shared" si="46"/>
        <v>165</v>
      </c>
      <c r="AC174" t="str">
        <f t="shared" si="47"/>
        <v>CST_38</v>
      </c>
      <c r="AD174" s="125" t="str">
        <f>IF(ISNA(VLOOKUP(AA174,'XEQM Shortlist'!J:J,1,0)),"//","")</f>
        <v/>
      </c>
      <c r="AF174" s="88" t="str">
        <f t="shared" si="48"/>
        <v/>
      </c>
      <c r="AG174" t="b">
        <f t="shared" si="49"/>
        <v>1</v>
      </c>
    </row>
    <row r="175" spans="1:33">
      <c r="A175" s="45">
        <f t="shared" si="41"/>
        <v>175</v>
      </c>
      <c r="B175" s="44">
        <f t="shared" si="50"/>
        <v>166</v>
      </c>
      <c r="C175" s="48" t="s">
        <v>3385</v>
      </c>
      <c r="D175" s="48">
        <v>38</v>
      </c>
      <c r="E175" s="53" t="s">
        <v>261</v>
      </c>
      <c r="F175" s="53" t="s">
        <v>5636</v>
      </c>
      <c r="G175" s="75">
        <v>0</v>
      </c>
      <c r="H175" s="75">
        <v>0</v>
      </c>
      <c r="I175" s="133" t="s">
        <v>6</v>
      </c>
      <c r="J175" s="53" t="s">
        <v>1347</v>
      </c>
      <c r="K175" s="54" t="s">
        <v>3817</v>
      </c>
      <c r="L175" s="52" t="s">
        <v>4614</v>
      </c>
      <c r="M175" s="52" t="s">
        <v>4670</v>
      </c>
      <c r="N175" s="52" t="s">
        <v>2155</v>
      </c>
      <c r="O175" s="52"/>
      <c r="P175" s="254" t="s">
        <v>1723</v>
      </c>
      <c r="Q175" s="13"/>
      <c r="R175"/>
      <c r="S175" t="str">
        <f t="shared" si="52"/>
        <v>NOT EQUAL</v>
      </c>
      <c r="T175" s="41" t="str">
        <f>IF(ISNA(VLOOKUP(P175,'NEW XEQM.c'!E:F,2,0)),"--","PRESENT")</f>
        <v>--</v>
      </c>
      <c r="U175"/>
      <c r="V175">
        <f t="shared" si="43"/>
        <v>107</v>
      </c>
      <c r="W175" s="75" t="s">
        <v>2155</v>
      </c>
      <c r="X175" s="54" t="s">
        <v>2155</v>
      </c>
      <c r="Y175" s="54" t="s">
        <v>2155</v>
      </c>
      <c r="Z175" s="22" t="str">
        <f t="shared" si="44"/>
        <v/>
      </c>
      <c r="AA175" s="22" t="str">
        <f t="shared" si="45"/>
        <v/>
      </c>
      <c r="AB175" s="1">
        <f t="shared" si="46"/>
        <v>166</v>
      </c>
      <c r="AC175" t="str">
        <f t="shared" si="47"/>
        <v>CST_39</v>
      </c>
      <c r="AD175" s="125" t="str">
        <f>IF(ISNA(VLOOKUP(AA175,'XEQM Shortlist'!J:J,1,0)),"//","")</f>
        <v/>
      </c>
      <c r="AF175" s="88" t="str">
        <f t="shared" si="48"/>
        <v/>
      </c>
      <c r="AG175" t="b">
        <f t="shared" si="49"/>
        <v>1</v>
      </c>
    </row>
    <row r="176" spans="1:33">
      <c r="A176" s="45">
        <f t="shared" si="41"/>
        <v>176</v>
      </c>
      <c r="B176" s="44">
        <f t="shared" si="50"/>
        <v>167</v>
      </c>
      <c r="C176" s="48" t="s">
        <v>3385</v>
      </c>
      <c r="D176" s="48">
        <v>39</v>
      </c>
      <c r="E176" s="53" t="s">
        <v>273</v>
      </c>
      <c r="F176" s="53" t="s">
        <v>5637</v>
      </c>
      <c r="G176" s="75">
        <v>0</v>
      </c>
      <c r="H176" s="75">
        <v>0</v>
      </c>
      <c r="I176" s="133" t="s">
        <v>6</v>
      </c>
      <c r="J176" s="53" t="s">
        <v>1347</v>
      </c>
      <c r="K176" s="54" t="s">
        <v>3817</v>
      </c>
      <c r="L176" s="52" t="s">
        <v>4614</v>
      </c>
      <c r="M176" s="52" t="s">
        <v>4670</v>
      </c>
      <c r="N176" s="52" t="s">
        <v>2155</v>
      </c>
      <c r="O176" s="52"/>
      <c r="P176" s="254" t="s">
        <v>1754</v>
      </c>
      <c r="Q176" s="13"/>
      <c r="R176"/>
      <c r="S176" t="str">
        <f t="shared" si="52"/>
        <v>NOT EQUAL</v>
      </c>
      <c r="T176" s="41" t="str">
        <f>IF(ISNA(VLOOKUP(P176,'NEW XEQM.c'!E:F,2,0)),"--","PRESENT")</f>
        <v>--</v>
      </c>
      <c r="U176"/>
      <c r="V176">
        <f t="shared" si="43"/>
        <v>107</v>
      </c>
      <c r="W176" s="75" t="s">
        <v>2155</v>
      </c>
      <c r="X176" s="54" t="s">
        <v>2155</v>
      </c>
      <c r="Y176" s="54" t="s">
        <v>2155</v>
      </c>
      <c r="Z176" s="22" t="str">
        <f t="shared" si="44"/>
        <v/>
      </c>
      <c r="AA176" s="22" t="str">
        <f t="shared" si="45"/>
        <v/>
      </c>
      <c r="AB176" s="1">
        <f t="shared" si="46"/>
        <v>167</v>
      </c>
      <c r="AC176" t="str">
        <f t="shared" si="47"/>
        <v>CST_40</v>
      </c>
      <c r="AD176" s="125" t="str">
        <f>IF(ISNA(VLOOKUP(AA176,'XEQM Shortlist'!J:J,1,0)),"//","")</f>
        <v/>
      </c>
      <c r="AF176" s="88" t="str">
        <f t="shared" si="48"/>
        <v/>
      </c>
      <c r="AG176" t="b">
        <f t="shared" si="49"/>
        <v>1</v>
      </c>
    </row>
    <row r="177" spans="1:33">
      <c r="A177" s="45">
        <f t="shared" si="41"/>
        <v>177</v>
      </c>
      <c r="B177" s="44">
        <f t="shared" si="50"/>
        <v>168</v>
      </c>
      <c r="C177" s="48" t="s">
        <v>3385</v>
      </c>
      <c r="D177" s="48">
        <v>40</v>
      </c>
      <c r="E177" s="53" t="s">
        <v>278</v>
      </c>
      <c r="F177" s="53" t="s">
        <v>5638</v>
      </c>
      <c r="G177" s="75">
        <v>0</v>
      </c>
      <c r="H177" s="75">
        <v>0</v>
      </c>
      <c r="I177" s="133" t="s">
        <v>6</v>
      </c>
      <c r="J177" s="53" t="s">
        <v>1347</v>
      </c>
      <c r="K177" s="54" t="s">
        <v>3817</v>
      </c>
      <c r="L177" s="52" t="s">
        <v>4614</v>
      </c>
      <c r="M177" s="52" t="s">
        <v>4670</v>
      </c>
      <c r="N177" s="52" t="s">
        <v>2155</v>
      </c>
      <c r="O177" s="52"/>
      <c r="P177" s="254" t="s">
        <v>1770</v>
      </c>
      <c r="Q177" s="13"/>
      <c r="R177"/>
      <c r="S177" t="str">
        <f t="shared" si="52"/>
        <v>NOT EQUAL</v>
      </c>
      <c r="T177" s="41" t="str">
        <f>IF(ISNA(VLOOKUP(P177,'NEW XEQM.c'!E:F,2,0)),"--","PRESENT")</f>
        <v>--</v>
      </c>
      <c r="U177"/>
      <c r="V177">
        <f t="shared" si="43"/>
        <v>107</v>
      </c>
      <c r="W177" s="75" t="s">
        <v>2155</v>
      </c>
      <c r="X177" s="54" t="s">
        <v>2155</v>
      </c>
      <c r="Y177" s="54" t="s">
        <v>2155</v>
      </c>
      <c r="Z177" s="22" t="str">
        <f t="shared" si="44"/>
        <v/>
      </c>
      <c r="AA177" s="22" t="str">
        <f t="shared" si="45"/>
        <v/>
      </c>
      <c r="AB177" s="1">
        <f t="shared" si="46"/>
        <v>168</v>
      </c>
      <c r="AC177" t="str">
        <f t="shared" si="47"/>
        <v>CST_41</v>
      </c>
      <c r="AD177" s="125" t="str">
        <f>IF(ISNA(VLOOKUP(AA177,'XEQM Shortlist'!J:J,1,0)),"//","")</f>
        <v/>
      </c>
      <c r="AF177" s="88" t="str">
        <f t="shared" si="48"/>
        <v/>
      </c>
      <c r="AG177" t="b">
        <f t="shared" si="49"/>
        <v>1</v>
      </c>
    </row>
    <row r="178" spans="1:33">
      <c r="A178" s="45">
        <f t="shared" si="41"/>
        <v>178</v>
      </c>
      <c r="B178" s="44">
        <f t="shared" si="50"/>
        <v>169</v>
      </c>
      <c r="C178" s="48" t="s">
        <v>3385</v>
      </c>
      <c r="D178" s="48">
        <v>41</v>
      </c>
      <c r="E178" s="53" t="s">
        <v>280</v>
      </c>
      <c r="F178" s="53" t="s">
        <v>5639</v>
      </c>
      <c r="G178" s="75">
        <v>0</v>
      </c>
      <c r="H178" s="75">
        <v>0</v>
      </c>
      <c r="I178" s="133" t="s">
        <v>6</v>
      </c>
      <c r="J178" s="53" t="s">
        <v>1347</v>
      </c>
      <c r="K178" s="54" t="s">
        <v>3817</v>
      </c>
      <c r="L178" s="52" t="s">
        <v>4614</v>
      </c>
      <c r="M178" s="52" t="s">
        <v>4670</v>
      </c>
      <c r="N178" s="52" t="s">
        <v>2155</v>
      </c>
      <c r="O178" s="52"/>
      <c r="P178" s="254" t="s">
        <v>1779</v>
      </c>
      <c r="Q178" s="13"/>
      <c r="R178"/>
      <c r="S178" t="str">
        <f t="shared" si="52"/>
        <v>NOT EQUAL</v>
      </c>
      <c r="T178" s="41" t="str">
        <f>IF(ISNA(VLOOKUP(P178,'NEW XEQM.c'!E:F,2,0)),"--","PRESENT")</f>
        <v>--</v>
      </c>
      <c r="U178"/>
      <c r="V178">
        <f t="shared" si="43"/>
        <v>107</v>
      </c>
      <c r="W178" s="75" t="s">
        <v>2155</v>
      </c>
      <c r="X178" s="54" t="s">
        <v>2155</v>
      </c>
      <c r="Y178" s="54" t="s">
        <v>2155</v>
      </c>
      <c r="Z178" s="22" t="str">
        <f t="shared" si="44"/>
        <v/>
      </c>
      <c r="AA178" s="22" t="str">
        <f t="shared" si="45"/>
        <v/>
      </c>
      <c r="AB178" s="1">
        <f t="shared" si="46"/>
        <v>169</v>
      </c>
      <c r="AC178" t="str">
        <f t="shared" si="47"/>
        <v>CST_42</v>
      </c>
      <c r="AD178" s="125" t="str">
        <f>IF(ISNA(VLOOKUP(AA178,'XEQM Shortlist'!J:J,1,0)),"//","")</f>
        <v/>
      </c>
      <c r="AF178" s="88" t="str">
        <f t="shared" si="48"/>
        <v/>
      </c>
      <c r="AG178" t="b">
        <f t="shared" si="49"/>
        <v>1</v>
      </c>
    </row>
    <row r="179" spans="1:33">
      <c r="A179" s="45">
        <f t="shared" si="41"/>
        <v>179</v>
      </c>
      <c r="B179" s="44">
        <f t="shared" si="50"/>
        <v>170</v>
      </c>
      <c r="C179" s="48" t="s">
        <v>3385</v>
      </c>
      <c r="D179" s="48">
        <v>42</v>
      </c>
      <c r="E179" s="53" t="s">
        <v>289</v>
      </c>
      <c r="F179" s="53" t="s">
        <v>5640</v>
      </c>
      <c r="G179" s="75">
        <v>0</v>
      </c>
      <c r="H179" s="75">
        <v>0</v>
      </c>
      <c r="I179" s="133" t="s">
        <v>6</v>
      </c>
      <c r="J179" s="53" t="s">
        <v>1347</v>
      </c>
      <c r="K179" s="54" t="s">
        <v>3817</v>
      </c>
      <c r="L179" s="52" t="s">
        <v>4614</v>
      </c>
      <c r="M179" s="52" t="s">
        <v>4670</v>
      </c>
      <c r="N179" s="52" t="s">
        <v>2155</v>
      </c>
      <c r="O179" s="52"/>
      <c r="P179" s="254" t="s">
        <v>1782</v>
      </c>
      <c r="Q179" s="13"/>
      <c r="R179"/>
      <c r="S179" t="str">
        <f t="shared" si="52"/>
        <v>NOT EQUAL</v>
      </c>
      <c r="T179" s="41" t="str">
        <f>IF(ISNA(VLOOKUP(P179,'NEW XEQM.c'!E:F,2,0)),"--","PRESENT")</f>
        <v>--</v>
      </c>
      <c r="U179"/>
      <c r="V179">
        <f t="shared" si="43"/>
        <v>107</v>
      </c>
      <c r="W179" s="75" t="s">
        <v>2155</v>
      </c>
      <c r="X179" s="54" t="s">
        <v>2155</v>
      </c>
      <c r="Y179" s="54" t="s">
        <v>2155</v>
      </c>
      <c r="Z179" s="22" t="str">
        <f t="shared" si="44"/>
        <v/>
      </c>
      <c r="AA179" s="22" t="str">
        <f t="shared" si="45"/>
        <v/>
      </c>
      <c r="AB179" s="1">
        <f t="shared" si="46"/>
        <v>170</v>
      </c>
      <c r="AC179" t="str">
        <f t="shared" si="47"/>
        <v>CST_43</v>
      </c>
      <c r="AD179" s="125" t="str">
        <f>IF(ISNA(VLOOKUP(AA179,'XEQM Shortlist'!J:J,1,0)),"//","")</f>
        <v/>
      </c>
      <c r="AF179" s="88" t="str">
        <f t="shared" si="48"/>
        <v/>
      </c>
      <c r="AG179" t="b">
        <f t="shared" si="49"/>
        <v>1</v>
      </c>
    </row>
    <row r="180" spans="1:33">
      <c r="A180" s="45">
        <f t="shared" si="41"/>
        <v>180</v>
      </c>
      <c r="B180" s="44">
        <f t="shared" si="50"/>
        <v>171</v>
      </c>
      <c r="C180" s="48" t="s">
        <v>3385</v>
      </c>
      <c r="D180" s="48">
        <v>43</v>
      </c>
      <c r="E180" s="53" t="s">
        <v>290</v>
      </c>
      <c r="F180" s="53" t="s">
        <v>5641</v>
      </c>
      <c r="G180" s="75">
        <v>0</v>
      </c>
      <c r="H180" s="75">
        <v>0</v>
      </c>
      <c r="I180" s="133" t="s">
        <v>6</v>
      </c>
      <c r="J180" s="53" t="s">
        <v>1347</v>
      </c>
      <c r="K180" s="54" t="s">
        <v>3817</v>
      </c>
      <c r="L180" s="52" t="s">
        <v>4614</v>
      </c>
      <c r="M180" s="52" t="s">
        <v>4670</v>
      </c>
      <c r="N180" s="52" t="s">
        <v>2155</v>
      </c>
      <c r="O180" s="52"/>
      <c r="P180" s="254" t="s">
        <v>1801</v>
      </c>
      <c r="Q180" s="13"/>
      <c r="R180"/>
      <c r="S180" t="str">
        <f t="shared" si="52"/>
        <v>NOT EQUAL</v>
      </c>
      <c r="T180" s="41" t="str">
        <f>IF(ISNA(VLOOKUP(P180,'NEW XEQM.c'!E:F,2,0)),"--","PRESENT")</f>
        <v>--</v>
      </c>
      <c r="U180"/>
      <c r="V180">
        <f t="shared" si="43"/>
        <v>107</v>
      </c>
      <c r="W180" s="75" t="s">
        <v>2155</v>
      </c>
      <c r="X180" s="54" t="s">
        <v>2155</v>
      </c>
      <c r="Y180" s="54" t="s">
        <v>2155</v>
      </c>
      <c r="Z180" s="22" t="str">
        <f t="shared" si="44"/>
        <v/>
      </c>
      <c r="AA180" s="22" t="str">
        <f t="shared" si="45"/>
        <v/>
      </c>
      <c r="AB180" s="1">
        <f t="shared" si="46"/>
        <v>171</v>
      </c>
      <c r="AC180" t="str">
        <f t="shared" si="47"/>
        <v>CST_44</v>
      </c>
      <c r="AD180" s="125" t="str">
        <f>IF(ISNA(VLOOKUP(AA180,'XEQM Shortlist'!J:J,1,0)),"//","")</f>
        <v/>
      </c>
      <c r="AF180" s="88" t="str">
        <f t="shared" si="48"/>
        <v/>
      </c>
      <c r="AG180" t="b">
        <f t="shared" si="49"/>
        <v>1</v>
      </c>
    </row>
    <row r="181" spans="1:33">
      <c r="A181" s="45">
        <f t="shared" si="41"/>
        <v>181</v>
      </c>
      <c r="B181" s="44">
        <f t="shared" si="50"/>
        <v>172</v>
      </c>
      <c r="C181" s="48" t="s">
        <v>3385</v>
      </c>
      <c r="D181" s="48">
        <v>44</v>
      </c>
      <c r="E181" s="53" t="s">
        <v>291</v>
      </c>
      <c r="F181" s="53" t="s">
        <v>5642</v>
      </c>
      <c r="G181" s="142">
        <v>0</v>
      </c>
      <c r="H181" s="142">
        <v>0</v>
      </c>
      <c r="I181" s="133" t="s">
        <v>6</v>
      </c>
      <c r="J181" s="53" t="s">
        <v>1347</v>
      </c>
      <c r="K181" s="54" t="s">
        <v>3817</v>
      </c>
      <c r="L181" s="52" t="s">
        <v>4614</v>
      </c>
      <c r="M181" s="52" t="s">
        <v>4670</v>
      </c>
      <c r="N181" s="52" t="s">
        <v>2155</v>
      </c>
      <c r="O181" s="52"/>
      <c r="P181" s="254" t="s">
        <v>1802</v>
      </c>
      <c r="Q181" s="13"/>
      <c r="R181"/>
      <c r="S181" t="str">
        <f t="shared" si="52"/>
        <v>NOT EQUAL</v>
      </c>
      <c r="T181" s="41" t="str">
        <f>IF(ISNA(VLOOKUP(P181,'NEW XEQM.c'!E:F,2,0)),"--","PRESENT")</f>
        <v>--</v>
      </c>
      <c r="U181"/>
      <c r="V181">
        <f t="shared" si="43"/>
        <v>107</v>
      </c>
      <c r="W181" s="75" t="s">
        <v>2155</v>
      </c>
      <c r="X181" s="54" t="s">
        <v>2155</v>
      </c>
      <c r="Y181" s="54" t="s">
        <v>2155</v>
      </c>
      <c r="Z181" s="22" t="str">
        <f t="shared" si="44"/>
        <v/>
      </c>
      <c r="AA181" s="22" t="str">
        <f t="shared" si="45"/>
        <v/>
      </c>
      <c r="AB181" s="1">
        <f t="shared" si="46"/>
        <v>172</v>
      </c>
      <c r="AC181" t="str">
        <f t="shared" si="47"/>
        <v>CST_45</v>
      </c>
      <c r="AD181" s="125" t="str">
        <f>IF(ISNA(VLOOKUP(AA181,'XEQM Shortlist'!J:J,1,0)),"//","")</f>
        <v/>
      </c>
      <c r="AF181" s="88" t="str">
        <f t="shared" si="48"/>
        <v/>
      </c>
      <c r="AG181" t="b">
        <f t="shared" si="49"/>
        <v>1</v>
      </c>
    </row>
    <row r="182" spans="1:33">
      <c r="A182" s="45">
        <f t="shared" si="41"/>
        <v>182</v>
      </c>
      <c r="B182" s="44">
        <f t="shared" si="50"/>
        <v>173</v>
      </c>
      <c r="C182" s="48" t="s">
        <v>3385</v>
      </c>
      <c r="D182" s="48">
        <v>45</v>
      </c>
      <c r="E182" s="53" t="s">
        <v>292</v>
      </c>
      <c r="F182" s="53" t="s">
        <v>5643</v>
      </c>
      <c r="G182" s="75">
        <v>0</v>
      </c>
      <c r="H182" s="75">
        <v>0</v>
      </c>
      <c r="I182" s="133" t="s">
        <v>6</v>
      </c>
      <c r="J182" s="53" t="s">
        <v>1347</v>
      </c>
      <c r="K182" s="54" t="s">
        <v>3817</v>
      </c>
      <c r="L182" s="52" t="s">
        <v>4614</v>
      </c>
      <c r="M182" s="52" t="s">
        <v>4670</v>
      </c>
      <c r="N182" s="52" t="s">
        <v>2155</v>
      </c>
      <c r="O182" s="52"/>
      <c r="P182" s="254" t="s">
        <v>1803</v>
      </c>
      <c r="Q182" s="13"/>
      <c r="R182"/>
      <c r="S182" t="str">
        <f t="shared" si="52"/>
        <v>NOT EQUAL</v>
      </c>
      <c r="T182" s="41" t="str">
        <f>IF(ISNA(VLOOKUP(P182,'NEW XEQM.c'!E:F,2,0)),"--","PRESENT")</f>
        <v>--</v>
      </c>
      <c r="U182"/>
      <c r="V182">
        <f t="shared" si="43"/>
        <v>107</v>
      </c>
      <c r="W182" s="75" t="s">
        <v>2155</v>
      </c>
      <c r="X182" s="54" t="s">
        <v>2155</v>
      </c>
      <c r="Y182" s="54" t="s">
        <v>2155</v>
      </c>
      <c r="Z182" s="22" t="str">
        <f t="shared" si="44"/>
        <v/>
      </c>
      <c r="AA182" s="22" t="str">
        <f t="shared" si="45"/>
        <v/>
      </c>
      <c r="AB182" s="1">
        <f t="shared" si="46"/>
        <v>173</v>
      </c>
      <c r="AC182" t="str">
        <f t="shared" si="47"/>
        <v>CST_46</v>
      </c>
      <c r="AD182" s="125" t="str">
        <f>IF(ISNA(VLOOKUP(AA182,'XEQM Shortlist'!J:J,1,0)),"//","")</f>
        <v/>
      </c>
      <c r="AF182" s="88" t="str">
        <f t="shared" si="48"/>
        <v/>
      </c>
      <c r="AG182" t="b">
        <f t="shared" si="49"/>
        <v>1</v>
      </c>
    </row>
    <row r="183" spans="1:33">
      <c r="A183" s="45">
        <f t="shared" si="41"/>
        <v>183</v>
      </c>
      <c r="B183" s="44">
        <f t="shared" si="50"/>
        <v>174</v>
      </c>
      <c r="C183" s="48" t="s">
        <v>3385</v>
      </c>
      <c r="D183" s="48">
        <v>46</v>
      </c>
      <c r="E183" s="53" t="s">
        <v>295</v>
      </c>
      <c r="F183" s="53" t="s">
        <v>5644</v>
      </c>
      <c r="G183" s="75">
        <v>0</v>
      </c>
      <c r="H183" s="75">
        <v>0</v>
      </c>
      <c r="I183" s="133" t="s">
        <v>6</v>
      </c>
      <c r="J183" s="53" t="s">
        <v>1347</v>
      </c>
      <c r="K183" s="54" t="s">
        <v>3817</v>
      </c>
      <c r="L183" s="52" t="s">
        <v>4614</v>
      </c>
      <c r="M183" s="52" t="s">
        <v>4670</v>
      </c>
      <c r="N183" s="52" t="s">
        <v>2155</v>
      </c>
      <c r="O183" s="52"/>
      <c r="P183" s="254" t="s">
        <v>1805</v>
      </c>
      <c r="Q183" s="13"/>
      <c r="R183"/>
      <c r="S183" t="str">
        <f t="shared" si="52"/>
        <v>NOT EQUAL</v>
      </c>
      <c r="T183" s="41" t="str">
        <f>IF(ISNA(VLOOKUP(P183,'NEW XEQM.c'!E:F,2,0)),"--","PRESENT")</f>
        <v>--</v>
      </c>
      <c r="U183"/>
      <c r="V183">
        <f t="shared" si="43"/>
        <v>107</v>
      </c>
      <c r="W183" s="75" t="s">
        <v>2155</v>
      </c>
      <c r="X183" s="54" t="s">
        <v>2155</v>
      </c>
      <c r="Y183" s="54" t="s">
        <v>2155</v>
      </c>
      <c r="Z183" s="22" t="str">
        <f t="shared" si="44"/>
        <v/>
      </c>
      <c r="AA183" s="22" t="str">
        <f t="shared" si="45"/>
        <v/>
      </c>
      <c r="AB183" s="1">
        <f t="shared" si="46"/>
        <v>174</v>
      </c>
      <c r="AC183" t="str">
        <f t="shared" si="47"/>
        <v>CST_47</v>
      </c>
      <c r="AD183" s="125" t="str">
        <f>IF(ISNA(VLOOKUP(AA183,'XEQM Shortlist'!J:J,1,0)),"//","")</f>
        <v/>
      </c>
      <c r="AF183" s="88" t="str">
        <f t="shared" si="48"/>
        <v/>
      </c>
      <c r="AG183" t="b">
        <f t="shared" si="49"/>
        <v>1</v>
      </c>
    </row>
    <row r="184" spans="1:33">
      <c r="A184" s="45">
        <f t="shared" si="41"/>
        <v>184</v>
      </c>
      <c r="B184" s="44">
        <f t="shared" si="50"/>
        <v>175</v>
      </c>
      <c r="C184" s="48" t="s">
        <v>3385</v>
      </c>
      <c r="D184" s="48">
        <v>47</v>
      </c>
      <c r="E184" s="53" t="s">
        <v>299</v>
      </c>
      <c r="F184" s="53" t="s">
        <v>5645</v>
      </c>
      <c r="G184" s="75">
        <v>0</v>
      </c>
      <c r="H184" s="75">
        <v>0</v>
      </c>
      <c r="I184" s="133" t="s">
        <v>6</v>
      </c>
      <c r="J184" s="53" t="s">
        <v>1347</v>
      </c>
      <c r="K184" s="54" t="s">
        <v>3817</v>
      </c>
      <c r="L184" s="52" t="s">
        <v>4614</v>
      </c>
      <c r="M184" s="52" t="s">
        <v>4670</v>
      </c>
      <c r="N184" s="52" t="s">
        <v>2155</v>
      </c>
      <c r="O184" s="52"/>
      <c r="P184" s="254" t="s">
        <v>1808</v>
      </c>
      <c r="Q184" s="13"/>
      <c r="R184"/>
      <c r="S184" t="str">
        <f t="shared" si="52"/>
        <v>NOT EQUAL</v>
      </c>
      <c r="T184" s="41" t="str">
        <f>IF(ISNA(VLOOKUP(P184,'NEW XEQM.c'!E:F,2,0)),"--","PRESENT")</f>
        <v>--</v>
      </c>
      <c r="U184"/>
      <c r="V184">
        <f t="shared" si="43"/>
        <v>107</v>
      </c>
      <c r="W184" s="75" t="s">
        <v>2555</v>
      </c>
      <c r="X184" s="54" t="s">
        <v>2155</v>
      </c>
      <c r="Y184" s="54" t="s">
        <v>2155</v>
      </c>
      <c r="Z184" s="22" t="str">
        <f t="shared" si="44"/>
        <v/>
      </c>
      <c r="AA184" s="22" t="str">
        <f t="shared" si="45"/>
        <v/>
      </c>
      <c r="AB184" s="1">
        <f t="shared" si="46"/>
        <v>175</v>
      </c>
      <c r="AC184" t="str">
        <f t="shared" si="47"/>
        <v>CST_48</v>
      </c>
      <c r="AD184" s="125" t="str">
        <f>IF(ISNA(VLOOKUP(AA184,'XEQM Shortlist'!J:J,1,0)),"//","")</f>
        <v/>
      </c>
      <c r="AF184" s="88" t="str">
        <f t="shared" si="48"/>
        <v/>
      </c>
      <c r="AG184" t="b">
        <f t="shared" si="49"/>
        <v>1</v>
      </c>
    </row>
    <row r="185" spans="1:33">
      <c r="A185" s="45">
        <f t="shared" si="41"/>
        <v>185</v>
      </c>
      <c r="B185" s="44">
        <f t="shared" si="50"/>
        <v>176</v>
      </c>
      <c r="C185" s="48" t="s">
        <v>3385</v>
      </c>
      <c r="D185" s="48">
        <v>48</v>
      </c>
      <c r="E185" s="53" t="s">
        <v>308</v>
      </c>
      <c r="F185" s="53" t="s">
        <v>5646</v>
      </c>
      <c r="G185" s="75">
        <v>0</v>
      </c>
      <c r="H185" s="75">
        <v>0</v>
      </c>
      <c r="I185" s="133" t="s">
        <v>6</v>
      </c>
      <c r="J185" s="53" t="s">
        <v>1347</v>
      </c>
      <c r="K185" s="54" t="s">
        <v>3817</v>
      </c>
      <c r="L185" s="52" t="s">
        <v>4614</v>
      </c>
      <c r="M185" s="52" t="s">
        <v>4670</v>
      </c>
      <c r="N185" s="52" t="s">
        <v>2155</v>
      </c>
      <c r="O185" s="52"/>
      <c r="P185" s="254" t="s">
        <v>1814</v>
      </c>
      <c r="Q185" s="13"/>
      <c r="R185"/>
      <c r="S185" t="str">
        <f t="shared" si="52"/>
        <v>NOT EQUAL</v>
      </c>
      <c r="T185" s="41" t="str">
        <f>IF(ISNA(VLOOKUP(P185,'NEW XEQM.c'!E:F,2,0)),"--","PRESENT")</f>
        <v>--</v>
      </c>
      <c r="U185"/>
      <c r="V185">
        <f t="shared" si="43"/>
        <v>107</v>
      </c>
      <c r="W185" s="75" t="s">
        <v>2155</v>
      </c>
      <c r="X185" s="54" t="s">
        <v>2155</v>
      </c>
      <c r="Y185" s="54" t="s">
        <v>2155</v>
      </c>
      <c r="Z185" s="22" t="str">
        <f t="shared" si="44"/>
        <v/>
      </c>
      <c r="AA185" s="22" t="str">
        <f t="shared" si="45"/>
        <v/>
      </c>
      <c r="AB185" s="1">
        <f t="shared" si="46"/>
        <v>176</v>
      </c>
      <c r="AC185" t="str">
        <f t="shared" si="47"/>
        <v>CST_49</v>
      </c>
      <c r="AD185" s="125" t="str">
        <f>IF(ISNA(VLOOKUP(AA185,'XEQM Shortlist'!J:J,1,0)),"//","")</f>
        <v/>
      </c>
      <c r="AF185" s="88" t="str">
        <f t="shared" si="48"/>
        <v/>
      </c>
      <c r="AG185" t="b">
        <f t="shared" si="49"/>
        <v>1</v>
      </c>
    </row>
    <row r="186" spans="1:33">
      <c r="A186" s="45">
        <f t="shared" si="41"/>
        <v>186</v>
      </c>
      <c r="B186" s="44">
        <f t="shared" si="50"/>
        <v>177</v>
      </c>
      <c r="C186" s="48" t="s">
        <v>3385</v>
      </c>
      <c r="D186" s="48">
        <v>49</v>
      </c>
      <c r="E186" s="53" t="s">
        <v>310</v>
      </c>
      <c r="F186" s="53" t="s">
        <v>5647</v>
      </c>
      <c r="G186" s="75">
        <v>0</v>
      </c>
      <c r="H186" s="75">
        <v>0</v>
      </c>
      <c r="I186" s="133" t="s">
        <v>6</v>
      </c>
      <c r="J186" s="53" t="s">
        <v>1347</v>
      </c>
      <c r="K186" s="54" t="s">
        <v>3817</v>
      </c>
      <c r="L186" s="52" t="s">
        <v>4614</v>
      </c>
      <c r="M186" s="52" t="s">
        <v>4670</v>
      </c>
      <c r="N186" s="52" t="s">
        <v>2155</v>
      </c>
      <c r="O186" s="52"/>
      <c r="P186" s="254" t="s">
        <v>1825</v>
      </c>
      <c r="Q186" s="13"/>
      <c r="R186"/>
      <c r="S186" t="str">
        <f t="shared" si="52"/>
        <v>NOT EQUAL</v>
      </c>
      <c r="T186" s="41" t="str">
        <f>IF(ISNA(VLOOKUP(P186,'NEW XEQM.c'!E:F,2,0)),"--","PRESENT")</f>
        <v>--</v>
      </c>
      <c r="U186"/>
      <c r="V186">
        <f t="shared" si="43"/>
        <v>107</v>
      </c>
      <c r="W186" s="75" t="s">
        <v>2155</v>
      </c>
      <c r="X186" s="54" t="s">
        <v>2155</v>
      </c>
      <c r="Y186" s="54" t="s">
        <v>2155</v>
      </c>
      <c r="Z186" s="22" t="str">
        <f t="shared" si="44"/>
        <v/>
      </c>
      <c r="AA186" s="22" t="str">
        <f t="shared" si="45"/>
        <v/>
      </c>
      <c r="AB186" s="1">
        <f t="shared" si="46"/>
        <v>177</v>
      </c>
      <c r="AC186" t="str">
        <f t="shared" si="47"/>
        <v>CST_50</v>
      </c>
      <c r="AD186" s="125" t="str">
        <f>IF(ISNA(VLOOKUP(AA186,'XEQM Shortlist'!J:J,1,0)),"//","")</f>
        <v/>
      </c>
      <c r="AF186" s="88" t="str">
        <f t="shared" si="48"/>
        <v/>
      </c>
      <c r="AG186" t="b">
        <f t="shared" si="49"/>
        <v>1</v>
      </c>
    </row>
    <row r="187" spans="1:33">
      <c r="A187" s="45">
        <f t="shared" si="41"/>
        <v>187</v>
      </c>
      <c r="B187" s="44">
        <f t="shared" si="50"/>
        <v>178</v>
      </c>
      <c r="C187" s="48" t="s">
        <v>3385</v>
      </c>
      <c r="D187" s="48">
        <v>50</v>
      </c>
      <c r="E187" s="53" t="s">
        <v>340</v>
      </c>
      <c r="F187" s="53" t="s">
        <v>5648</v>
      </c>
      <c r="G187" s="75">
        <v>0</v>
      </c>
      <c r="H187" s="75">
        <v>0</v>
      </c>
      <c r="I187" s="133" t="s">
        <v>6</v>
      </c>
      <c r="J187" s="53" t="s">
        <v>1347</v>
      </c>
      <c r="K187" s="54" t="s">
        <v>3817</v>
      </c>
      <c r="L187" s="52" t="s">
        <v>4614</v>
      </c>
      <c r="M187" s="52" t="s">
        <v>4670</v>
      </c>
      <c r="N187" s="52" t="s">
        <v>2155</v>
      </c>
      <c r="O187" s="52"/>
      <c r="P187" s="254" t="s">
        <v>1827</v>
      </c>
      <c r="Q187" s="13"/>
      <c r="R187"/>
      <c r="S187" t="str">
        <f t="shared" si="52"/>
        <v>NOT EQUAL</v>
      </c>
      <c r="T187" s="41" t="str">
        <f>IF(ISNA(VLOOKUP(P187,'NEW XEQM.c'!E:F,2,0)),"--","PRESENT")</f>
        <v>--</v>
      </c>
      <c r="U187"/>
      <c r="V187">
        <f t="shared" si="43"/>
        <v>107</v>
      </c>
      <c r="W187" s="75" t="s">
        <v>2155</v>
      </c>
      <c r="X187" s="54" t="s">
        <v>2155</v>
      </c>
      <c r="Y187" s="54" t="s">
        <v>2155</v>
      </c>
      <c r="Z187" s="22" t="str">
        <f t="shared" si="44"/>
        <v/>
      </c>
      <c r="AA187" s="22" t="str">
        <f t="shared" si="45"/>
        <v/>
      </c>
      <c r="AB187" s="1">
        <f t="shared" si="46"/>
        <v>178</v>
      </c>
      <c r="AC187" t="str">
        <f t="shared" si="47"/>
        <v>CST_51</v>
      </c>
      <c r="AD187" s="125" t="str">
        <f>IF(ISNA(VLOOKUP(AA187,'XEQM Shortlist'!J:J,1,0)),"//","")</f>
        <v/>
      </c>
      <c r="AF187" s="88" t="str">
        <f t="shared" si="48"/>
        <v/>
      </c>
      <c r="AG187" t="b">
        <f t="shared" si="49"/>
        <v>1</v>
      </c>
    </row>
    <row r="188" spans="1:33">
      <c r="A188" s="45">
        <f t="shared" si="41"/>
        <v>188</v>
      </c>
      <c r="B188" s="44">
        <f t="shared" si="50"/>
        <v>179</v>
      </c>
      <c r="C188" s="48" t="s">
        <v>3385</v>
      </c>
      <c r="D188" s="48">
        <v>51</v>
      </c>
      <c r="E188" s="53" t="s">
        <v>1241</v>
      </c>
      <c r="F188" s="53" t="s">
        <v>5496</v>
      </c>
      <c r="G188" s="75">
        <v>0</v>
      </c>
      <c r="H188" s="75">
        <v>0</v>
      </c>
      <c r="I188" s="133" t="s">
        <v>6</v>
      </c>
      <c r="J188" s="53" t="s">
        <v>1347</v>
      </c>
      <c r="K188" s="54" t="s">
        <v>3817</v>
      </c>
      <c r="L188" s="52" t="s">
        <v>4614</v>
      </c>
      <c r="M188" s="52" t="s">
        <v>4670</v>
      </c>
      <c r="N188" s="52" t="s">
        <v>2155</v>
      </c>
      <c r="O188" s="52"/>
      <c r="P188" s="254" t="s">
        <v>1863</v>
      </c>
      <c r="Q188" s="13"/>
      <c r="R188"/>
      <c r="S188" t="str">
        <f t="shared" si="52"/>
        <v>NOT EQUAL</v>
      </c>
      <c r="T188" s="41" t="str">
        <f>IF(ISNA(VLOOKUP(P188,'NEW XEQM.c'!E:F,2,0)),"--","PRESENT")</f>
        <v>--</v>
      </c>
      <c r="U188"/>
      <c r="V188">
        <f t="shared" si="43"/>
        <v>107</v>
      </c>
      <c r="W188" s="75" t="s">
        <v>2155</v>
      </c>
      <c r="X188" s="54" t="s">
        <v>2155</v>
      </c>
      <c r="Y188" s="54" t="s">
        <v>2155</v>
      </c>
      <c r="Z188" s="22" t="str">
        <f t="shared" si="44"/>
        <v/>
      </c>
      <c r="AA188" s="22" t="str">
        <f t="shared" si="45"/>
        <v/>
      </c>
      <c r="AB188" s="1">
        <f t="shared" si="46"/>
        <v>179</v>
      </c>
      <c r="AC188" t="str">
        <f t="shared" si="47"/>
        <v>CST_52</v>
      </c>
      <c r="AD188" s="125" t="str">
        <f>IF(ISNA(VLOOKUP(AA188,'XEQM Shortlist'!J:J,1,0)),"//","")</f>
        <v/>
      </c>
      <c r="AF188" s="88" t="str">
        <f t="shared" si="48"/>
        <v/>
      </c>
      <c r="AG188" t="b">
        <f t="shared" si="49"/>
        <v>1</v>
      </c>
    </row>
    <row r="189" spans="1:33">
      <c r="A189" s="45">
        <f t="shared" si="41"/>
        <v>189</v>
      </c>
      <c r="B189" s="44">
        <f t="shared" si="50"/>
        <v>180</v>
      </c>
      <c r="C189" s="48" t="s">
        <v>3385</v>
      </c>
      <c r="D189" s="48">
        <v>52</v>
      </c>
      <c r="E189" s="53" t="s">
        <v>349</v>
      </c>
      <c r="F189" s="53" t="s">
        <v>5497</v>
      </c>
      <c r="G189" s="75">
        <v>0</v>
      </c>
      <c r="H189" s="75">
        <v>0</v>
      </c>
      <c r="I189" s="133" t="s">
        <v>6</v>
      </c>
      <c r="J189" s="53" t="s">
        <v>1347</v>
      </c>
      <c r="K189" s="54" t="s">
        <v>3817</v>
      </c>
      <c r="L189" s="52" t="s">
        <v>4614</v>
      </c>
      <c r="M189" s="52" t="s">
        <v>4670</v>
      </c>
      <c r="N189" s="52" t="s">
        <v>2155</v>
      </c>
      <c r="O189" s="52"/>
      <c r="P189" s="254" t="s">
        <v>1876</v>
      </c>
      <c r="Q189" s="13"/>
      <c r="R189"/>
      <c r="S189" t="str">
        <f t="shared" si="52"/>
        <v>NOT EQUAL</v>
      </c>
      <c r="T189" s="41" t="str">
        <f>IF(ISNA(VLOOKUP(P189,'NEW XEQM.c'!E:F,2,0)),"--","PRESENT")</f>
        <v>--</v>
      </c>
      <c r="U189"/>
      <c r="V189">
        <f t="shared" si="43"/>
        <v>107</v>
      </c>
      <c r="W189" s="75" t="s">
        <v>2155</v>
      </c>
      <c r="X189" s="54" t="s">
        <v>2155</v>
      </c>
      <c r="Y189" s="54" t="s">
        <v>2155</v>
      </c>
      <c r="Z189" s="22" t="str">
        <f t="shared" si="44"/>
        <v/>
      </c>
      <c r="AA189" s="22" t="str">
        <f t="shared" si="45"/>
        <v/>
      </c>
      <c r="AB189" s="1">
        <f t="shared" si="46"/>
        <v>180</v>
      </c>
      <c r="AC189" t="str">
        <f t="shared" si="47"/>
        <v>CST_53</v>
      </c>
      <c r="AD189" s="125" t="str">
        <f>IF(ISNA(VLOOKUP(AA189,'XEQM Shortlist'!J:J,1,0)),"//","")</f>
        <v/>
      </c>
      <c r="AF189" s="88" t="str">
        <f t="shared" si="48"/>
        <v/>
      </c>
      <c r="AG189" t="b">
        <f t="shared" si="49"/>
        <v>1</v>
      </c>
    </row>
    <row r="190" spans="1:33">
      <c r="A190" s="45">
        <f t="shared" si="41"/>
        <v>190</v>
      </c>
      <c r="B190" s="44">
        <f t="shared" si="50"/>
        <v>181</v>
      </c>
      <c r="C190" s="48" t="s">
        <v>3385</v>
      </c>
      <c r="D190" s="48">
        <v>53</v>
      </c>
      <c r="E190" s="53" t="s">
        <v>359</v>
      </c>
      <c r="F190" s="53" t="s">
        <v>5551</v>
      </c>
      <c r="G190" s="75">
        <v>0</v>
      </c>
      <c r="H190" s="75">
        <v>0</v>
      </c>
      <c r="I190" s="133" t="s">
        <v>6</v>
      </c>
      <c r="J190" s="53" t="s">
        <v>1347</v>
      </c>
      <c r="K190" s="54" t="s">
        <v>3817</v>
      </c>
      <c r="L190" s="52" t="s">
        <v>4614</v>
      </c>
      <c r="M190" s="52" t="s">
        <v>4670</v>
      </c>
      <c r="N190" s="52" t="s">
        <v>2155</v>
      </c>
      <c r="O190" s="52"/>
      <c r="P190" s="254" t="s">
        <v>1877</v>
      </c>
      <c r="Q190" s="13"/>
      <c r="R190"/>
      <c r="S190" t="str">
        <f t="shared" si="52"/>
        <v>NOT EQUAL</v>
      </c>
      <c r="T190" s="41" t="str">
        <f>IF(ISNA(VLOOKUP(P190,'NEW XEQM.c'!E:F,2,0)),"--","PRESENT")</f>
        <v>--</v>
      </c>
      <c r="U190"/>
      <c r="V190">
        <f t="shared" si="43"/>
        <v>107</v>
      </c>
      <c r="W190" s="75" t="s">
        <v>2155</v>
      </c>
      <c r="X190" s="54" t="s">
        <v>2155</v>
      </c>
      <c r="Y190" s="54" t="s">
        <v>2155</v>
      </c>
      <c r="Z190" s="22" t="str">
        <f t="shared" si="44"/>
        <v/>
      </c>
      <c r="AA190" s="22" t="str">
        <f t="shared" si="45"/>
        <v/>
      </c>
      <c r="AB190" s="1">
        <f t="shared" si="46"/>
        <v>181</v>
      </c>
      <c r="AC190" t="str">
        <f t="shared" si="47"/>
        <v>CST_54</v>
      </c>
      <c r="AD190" s="125" t="str">
        <f>IF(ISNA(VLOOKUP(AA190,'XEQM Shortlist'!J:J,1,0)),"//","")</f>
        <v/>
      </c>
      <c r="AF190" s="88" t="str">
        <f t="shared" si="48"/>
        <v/>
      </c>
      <c r="AG190" t="b">
        <f t="shared" si="49"/>
        <v>1</v>
      </c>
    </row>
    <row r="191" spans="1:33">
      <c r="A191" s="45">
        <f t="shared" ref="A191:A254" si="53">IF(B191=INT(B191),ROW(),"")</f>
        <v>191</v>
      </c>
      <c r="B191" s="44">
        <f t="shared" si="50"/>
        <v>182</v>
      </c>
      <c r="C191" s="48" t="s">
        <v>3385</v>
      </c>
      <c r="D191" s="48">
        <v>54</v>
      </c>
      <c r="E191" s="53" t="s">
        <v>383</v>
      </c>
      <c r="F191" s="53" t="s">
        <v>5649</v>
      </c>
      <c r="G191" s="75">
        <v>0</v>
      </c>
      <c r="H191" s="75">
        <v>0</v>
      </c>
      <c r="I191" s="133" t="s">
        <v>6</v>
      </c>
      <c r="J191" s="53" t="s">
        <v>1347</v>
      </c>
      <c r="K191" s="54" t="s">
        <v>3817</v>
      </c>
      <c r="L191" s="52" t="s">
        <v>4614</v>
      </c>
      <c r="M191" s="52" t="s">
        <v>4670</v>
      </c>
      <c r="N191" s="52" t="s">
        <v>2155</v>
      </c>
      <c r="O191" s="52"/>
      <c r="P191" s="254" t="s">
        <v>1894</v>
      </c>
      <c r="Q191" s="13"/>
      <c r="R191"/>
      <c r="S191" t="str">
        <f t="shared" si="52"/>
        <v>NOT EQUAL</v>
      </c>
      <c r="T191" s="41" t="str">
        <f>IF(ISNA(VLOOKUP(P191,'NEW XEQM.c'!E:F,2,0)),"--","PRESENT")</f>
        <v>--</v>
      </c>
      <c r="U191"/>
      <c r="V191">
        <f t="shared" ref="V191:V254" si="54">IF(AA191&lt;&gt;"",V190+1,V190)</f>
        <v>107</v>
      </c>
      <c r="W191" s="75" t="s">
        <v>2155</v>
      </c>
      <c r="X191" s="54" t="s">
        <v>2155</v>
      </c>
      <c r="Y191" s="54" t="s">
        <v>2155</v>
      </c>
      <c r="Z191" s="22" t="str">
        <f t="shared" ref="Z191:Z254" si="55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6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57">B191</f>
        <v>182</v>
      </c>
      <c r="AC191" t="str">
        <f t="shared" ref="AC191:AC254" si="58">P191</f>
        <v>CST_55</v>
      </c>
      <c r="AD191" s="125" t="str">
        <f>IF(ISNA(VLOOKUP(AA191,'XEQM Shortlist'!J:J,1,0)),"//","")</f>
        <v/>
      </c>
      <c r="AF191" s="88" t="str">
        <f t="shared" ref="AF191:AF254" si="59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0">AA191=AF191</f>
        <v>1</v>
      </c>
    </row>
    <row r="192" spans="1:33">
      <c r="A192" s="45">
        <f t="shared" si="53"/>
        <v>192</v>
      </c>
      <c r="B192" s="44">
        <f t="shared" si="50"/>
        <v>183</v>
      </c>
      <c r="C192" s="48" t="s">
        <v>3385</v>
      </c>
      <c r="D192" s="48">
        <v>55</v>
      </c>
      <c r="E192" s="53" t="s">
        <v>0</v>
      </c>
      <c r="F192" s="53" t="s">
        <v>5650</v>
      </c>
      <c r="G192" s="75">
        <v>0</v>
      </c>
      <c r="H192" s="75">
        <v>0</v>
      </c>
      <c r="I192" s="133" t="s">
        <v>6</v>
      </c>
      <c r="J192" s="53" t="s">
        <v>1347</v>
      </c>
      <c r="K192" s="54" t="s">
        <v>3817</v>
      </c>
      <c r="L192" s="52" t="s">
        <v>4614</v>
      </c>
      <c r="M192" s="52" t="s">
        <v>4670</v>
      </c>
      <c r="N192" s="52" t="s">
        <v>2155</v>
      </c>
      <c r="O192" s="52"/>
      <c r="P192" s="254" t="s">
        <v>1944</v>
      </c>
      <c r="Q192" s="13"/>
      <c r="R192"/>
      <c r="S192" t="str">
        <f t="shared" si="52"/>
        <v>NOT EQUAL</v>
      </c>
      <c r="T192" s="41" t="str">
        <f>IF(ISNA(VLOOKUP(P192,'NEW XEQM.c'!E:F,2,0)),"--","PRESENT")</f>
        <v>--</v>
      </c>
      <c r="U192"/>
      <c r="V192">
        <f t="shared" si="54"/>
        <v>107</v>
      </c>
      <c r="W192" s="75" t="s">
        <v>2155</v>
      </c>
      <c r="X192" s="54" t="s">
        <v>2155</v>
      </c>
      <c r="Y192" s="54" t="s">
        <v>2155</v>
      </c>
      <c r="Z192" s="22" t="str">
        <f t="shared" si="55"/>
        <v/>
      </c>
      <c r="AA192" s="22" t="str">
        <f t="shared" si="56"/>
        <v/>
      </c>
      <c r="AB192" s="1">
        <f t="shared" si="57"/>
        <v>183</v>
      </c>
      <c r="AC192" t="str">
        <f t="shared" si="58"/>
        <v>CST_56</v>
      </c>
      <c r="AD192" s="125" t="str">
        <f>IF(ISNA(VLOOKUP(AA192,'XEQM Shortlist'!J:J,1,0)),"//","")</f>
        <v/>
      </c>
      <c r="AF192" s="88" t="str">
        <f t="shared" si="59"/>
        <v/>
      </c>
      <c r="AG192" t="b">
        <f t="shared" si="60"/>
        <v>1</v>
      </c>
    </row>
    <row r="193" spans="1:33">
      <c r="A193" s="45">
        <f t="shared" si="53"/>
        <v>193</v>
      </c>
      <c r="B193" s="44">
        <f t="shared" si="50"/>
        <v>184</v>
      </c>
      <c r="C193" s="48" t="s">
        <v>3385</v>
      </c>
      <c r="D193" s="48">
        <v>56</v>
      </c>
      <c r="E193" s="53" t="s">
        <v>392</v>
      </c>
      <c r="F193" s="53" t="s">
        <v>5620</v>
      </c>
      <c r="G193" s="75">
        <v>0</v>
      </c>
      <c r="H193" s="75">
        <v>0</v>
      </c>
      <c r="I193" s="133" t="s">
        <v>6</v>
      </c>
      <c r="J193" s="53" t="s">
        <v>1347</v>
      </c>
      <c r="K193" s="54" t="s">
        <v>3817</v>
      </c>
      <c r="L193" s="52" t="s">
        <v>4614</v>
      </c>
      <c r="M193" s="52" t="s">
        <v>4670</v>
      </c>
      <c r="N193" s="52" t="s">
        <v>2155</v>
      </c>
      <c r="O193" s="52"/>
      <c r="P193" s="254" t="s">
        <v>1946</v>
      </c>
      <c r="Q193" s="13"/>
      <c r="R193"/>
      <c r="S193" t="str">
        <f t="shared" si="52"/>
        <v>NOT EQUAL</v>
      </c>
      <c r="T193" s="41" t="str">
        <f>IF(ISNA(VLOOKUP(P193,'NEW XEQM.c'!E:F,2,0)),"--","PRESENT")</f>
        <v>--</v>
      </c>
      <c r="U193"/>
      <c r="V193">
        <f t="shared" si="54"/>
        <v>107</v>
      </c>
      <c r="W193" s="75" t="s">
        <v>2155</v>
      </c>
      <c r="X193" s="54" t="s">
        <v>2155</v>
      </c>
      <c r="Y193" s="54" t="s">
        <v>2155</v>
      </c>
      <c r="Z193" s="22" t="str">
        <f t="shared" si="55"/>
        <v/>
      </c>
      <c r="AA193" s="22" t="str">
        <f t="shared" si="56"/>
        <v/>
      </c>
      <c r="AB193" s="1">
        <f t="shared" si="57"/>
        <v>184</v>
      </c>
      <c r="AC193" t="str">
        <f t="shared" si="58"/>
        <v>CST_57</v>
      </c>
      <c r="AD193" s="125" t="str">
        <f>IF(ISNA(VLOOKUP(AA193,'XEQM Shortlist'!J:J,1,0)),"//","")</f>
        <v/>
      </c>
      <c r="AF193" s="88" t="str">
        <f t="shared" si="59"/>
        <v/>
      </c>
      <c r="AG193" t="b">
        <f t="shared" si="60"/>
        <v>1</v>
      </c>
    </row>
    <row r="194" spans="1:33">
      <c r="A194" s="45">
        <f t="shared" si="53"/>
        <v>194</v>
      </c>
      <c r="B194" s="44">
        <f t="shared" si="50"/>
        <v>185</v>
      </c>
      <c r="C194" s="48" t="s">
        <v>3385</v>
      </c>
      <c r="D194" s="48">
        <v>57</v>
      </c>
      <c r="E194" s="53" t="s">
        <v>393</v>
      </c>
      <c r="F194" s="53" t="s">
        <v>5651</v>
      </c>
      <c r="G194" s="75">
        <v>0</v>
      </c>
      <c r="H194" s="75">
        <v>0</v>
      </c>
      <c r="I194" s="133" t="s">
        <v>6</v>
      </c>
      <c r="J194" s="53" t="s">
        <v>1347</v>
      </c>
      <c r="K194" s="54" t="s">
        <v>3817</v>
      </c>
      <c r="L194" s="52" t="s">
        <v>4614</v>
      </c>
      <c r="M194" s="52" t="s">
        <v>4670</v>
      </c>
      <c r="N194" s="52" t="s">
        <v>2155</v>
      </c>
      <c r="O194" s="52"/>
      <c r="P194" s="254" t="s">
        <v>1959</v>
      </c>
      <c r="Q194" s="13"/>
      <c r="R194"/>
      <c r="S194" t="str">
        <f t="shared" si="52"/>
        <v>NOT EQUAL</v>
      </c>
      <c r="T194" s="41" t="str">
        <f>IF(ISNA(VLOOKUP(P194,'NEW XEQM.c'!E:F,2,0)),"--","PRESENT")</f>
        <v>--</v>
      </c>
      <c r="U194"/>
      <c r="V194">
        <f t="shared" si="54"/>
        <v>107</v>
      </c>
      <c r="W194" s="75" t="s">
        <v>2155</v>
      </c>
      <c r="X194" s="54" t="s">
        <v>2155</v>
      </c>
      <c r="Y194" s="54" t="s">
        <v>2155</v>
      </c>
      <c r="Z194" s="22" t="str">
        <f t="shared" si="55"/>
        <v/>
      </c>
      <c r="AA194" s="22" t="str">
        <f t="shared" si="56"/>
        <v/>
      </c>
      <c r="AB194" s="1">
        <f t="shared" si="57"/>
        <v>185</v>
      </c>
      <c r="AC194" t="str">
        <f t="shared" si="58"/>
        <v>CST_58</v>
      </c>
      <c r="AD194" s="125" t="str">
        <f>IF(ISNA(VLOOKUP(AA194,'XEQM Shortlist'!J:J,1,0)),"//","")</f>
        <v/>
      </c>
      <c r="AF194" s="88" t="str">
        <f t="shared" si="59"/>
        <v/>
      </c>
      <c r="AG194" t="b">
        <f t="shared" si="60"/>
        <v>1</v>
      </c>
    </row>
    <row r="195" spans="1:33">
      <c r="A195" s="45">
        <f t="shared" si="53"/>
        <v>195</v>
      </c>
      <c r="B195" s="44">
        <f t="shared" si="50"/>
        <v>186</v>
      </c>
      <c r="C195" s="48" t="s">
        <v>3385</v>
      </c>
      <c r="D195" s="48">
        <v>58</v>
      </c>
      <c r="E195" s="53" t="s">
        <v>394</v>
      </c>
      <c r="F195" s="53" t="s">
        <v>5652</v>
      </c>
      <c r="G195" s="75">
        <v>0</v>
      </c>
      <c r="H195" s="75">
        <v>0</v>
      </c>
      <c r="I195" s="133" t="s">
        <v>6</v>
      </c>
      <c r="J195" s="53" t="s">
        <v>1347</v>
      </c>
      <c r="K195" s="54" t="s">
        <v>3817</v>
      </c>
      <c r="L195" s="52" t="s">
        <v>4614</v>
      </c>
      <c r="M195" s="52" t="s">
        <v>4670</v>
      </c>
      <c r="N195" s="52" t="s">
        <v>2155</v>
      </c>
      <c r="O195" s="52"/>
      <c r="P195" s="254" t="s">
        <v>1960</v>
      </c>
      <c r="Q195" s="13"/>
      <c r="R195"/>
      <c r="S195" t="str">
        <f t="shared" si="52"/>
        <v>NOT EQUAL</v>
      </c>
      <c r="T195" s="41" t="str">
        <f>IF(ISNA(VLOOKUP(P195,'NEW XEQM.c'!E:F,2,0)),"--","PRESENT")</f>
        <v>--</v>
      </c>
      <c r="U195"/>
      <c r="V195">
        <f t="shared" si="54"/>
        <v>107</v>
      </c>
      <c r="W195" s="75" t="s">
        <v>2155</v>
      </c>
      <c r="X195" s="54" t="s">
        <v>2155</v>
      </c>
      <c r="Y195" s="54" t="s">
        <v>2155</v>
      </c>
      <c r="Z195" s="22" t="str">
        <f t="shared" si="55"/>
        <v/>
      </c>
      <c r="AA195" s="22" t="str">
        <f t="shared" si="56"/>
        <v/>
      </c>
      <c r="AB195" s="1">
        <f t="shared" si="57"/>
        <v>186</v>
      </c>
      <c r="AC195" t="str">
        <f t="shared" si="58"/>
        <v>CST_59</v>
      </c>
      <c r="AD195" s="125" t="str">
        <f>IF(ISNA(VLOOKUP(AA195,'XEQM Shortlist'!J:J,1,0)),"//","")</f>
        <v/>
      </c>
      <c r="AF195" s="88" t="str">
        <f t="shared" si="59"/>
        <v/>
      </c>
      <c r="AG195" t="b">
        <f t="shared" si="60"/>
        <v>1</v>
      </c>
    </row>
    <row r="196" spans="1:33">
      <c r="A196" s="45">
        <f t="shared" si="53"/>
        <v>196</v>
      </c>
      <c r="B196" s="44">
        <f t="shared" ref="B196:B259" si="61">IF(AND(MID(C196,2,1)&lt;&gt;"/",MID(C196,1,1)="/"),INT(B195)+1,B195+0.01)</f>
        <v>187</v>
      </c>
      <c r="C196" s="48" t="s">
        <v>3385</v>
      </c>
      <c r="D196" s="48">
        <v>59</v>
      </c>
      <c r="E196" s="53" t="s">
        <v>75</v>
      </c>
      <c r="F196" s="53" t="s">
        <v>5653</v>
      </c>
      <c r="G196" s="75">
        <v>0</v>
      </c>
      <c r="H196" s="75">
        <v>0</v>
      </c>
      <c r="I196" s="133" t="s">
        <v>6</v>
      </c>
      <c r="J196" s="53" t="s">
        <v>1347</v>
      </c>
      <c r="K196" s="54" t="s">
        <v>3817</v>
      </c>
      <c r="L196" s="52" t="s">
        <v>4614</v>
      </c>
      <c r="M196" s="52" t="s">
        <v>4670</v>
      </c>
      <c r="N196" s="52" t="s">
        <v>2155</v>
      </c>
      <c r="O196" s="52"/>
      <c r="P196" s="254" t="s">
        <v>1961</v>
      </c>
      <c r="Q196" s="13"/>
      <c r="R196"/>
      <c r="S196" t="str">
        <f t="shared" si="52"/>
        <v>NOT EQUAL</v>
      </c>
      <c r="T196" s="41" t="str">
        <f>IF(ISNA(VLOOKUP(P196,'NEW XEQM.c'!E:F,2,0)),"--","PRESENT")</f>
        <v>--</v>
      </c>
      <c r="U196"/>
      <c r="V196">
        <f t="shared" si="54"/>
        <v>107</v>
      </c>
      <c r="W196" s="75" t="s">
        <v>2155</v>
      </c>
      <c r="X196" s="54" t="s">
        <v>2155</v>
      </c>
      <c r="Y196" s="54" t="s">
        <v>2155</v>
      </c>
      <c r="Z196" s="22" t="str">
        <f t="shared" si="55"/>
        <v/>
      </c>
      <c r="AA196" s="22" t="str">
        <f t="shared" si="56"/>
        <v/>
      </c>
      <c r="AB196" s="1">
        <f t="shared" si="57"/>
        <v>187</v>
      </c>
      <c r="AC196" t="str">
        <f t="shared" si="58"/>
        <v>CST_60</v>
      </c>
      <c r="AD196" s="125" t="str">
        <f>IF(ISNA(VLOOKUP(AA196,'XEQM Shortlist'!J:J,1,0)),"//","")</f>
        <v/>
      </c>
      <c r="AF196" s="88" t="str">
        <f t="shared" si="59"/>
        <v/>
      </c>
      <c r="AG196" t="b">
        <f t="shared" si="60"/>
        <v>1</v>
      </c>
    </row>
    <row r="197" spans="1:33">
      <c r="A197" s="45">
        <f t="shared" si="53"/>
        <v>197</v>
      </c>
      <c r="B197" s="44">
        <f t="shared" si="61"/>
        <v>188</v>
      </c>
      <c r="C197" s="48" t="s">
        <v>3385</v>
      </c>
      <c r="D197" s="48">
        <v>60</v>
      </c>
      <c r="E197" s="53" t="s">
        <v>395</v>
      </c>
      <c r="F197" s="53" t="s">
        <v>5654</v>
      </c>
      <c r="G197" s="75">
        <v>0</v>
      </c>
      <c r="H197" s="75">
        <v>0</v>
      </c>
      <c r="I197" s="133" t="s">
        <v>6</v>
      </c>
      <c r="J197" s="53" t="s">
        <v>1347</v>
      </c>
      <c r="K197" s="54" t="s">
        <v>3817</v>
      </c>
      <c r="L197" s="52" t="s">
        <v>4614</v>
      </c>
      <c r="M197" s="52" t="s">
        <v>4670</v>
      </c>
      <c r="N197" s="52" t="s">
        <v>2155</v>
      </c>
      <c r="O197" s="52"/>
      <c r="P197" s="254" t="s">
        <v>1967</v>
      </c>
      <c r="Q197" s="13"/>
      <c r="R197"/>
      <c r="S197" t="str">
        <f t="shared" si="52"/>
        <v>NOT EQUAL</v>
      </c>
      <c r="T197" s="41" t="str">
        <f>IF(ISNA(VLOOKUP(P197,'NEW XEQM.c'!E:F,2,0)),"--","PRESENT")</f>
        <v>--</v>
      </c>
      <c r="U197"/>
      <c r="V197">
        <f t="shared" si="54"/>
        <v>107</v>
      </c>
      <c r="W197" s="75" t="s">
        <v>2155</v>
      </c>
      <c r="X197" s="54" t="s">
        <v>2155</v>
      </c>
      <c r="Y197" s="54" t="s">
        <v>2155</v>
      </c>
      <c r="Z197" s="22" t="str">
        <f t="shared" si="55"/>
        <v/>
      </c>
      <c r="AA197" s="22" t="str">
        <f t="shared" si="56"/>
        <v/>
      </c>
      <c r="AB197" s="1">
        <f t="shared" si="57"/>
        <v>188</v>
      </c>
      <c r="AC197" t="str">
        <f t="shared" si="58"/>
        <v>CST_61</v>
      </c>
      <c r="AD197" s="125" t="str">
        <f>IF(ISNA(VLOOKUP(AA197,'XEQM Shortlist'!J:J,1,0)),"//","")</f>
        <v/>
      </c>
      <c r="AF197" s="88" t="str">
        <f t="shared" si="59"/>
        <v/>
      </c>
      <c r="AG197" t="b">
        <f t="shared" si="60"/>
        <v>1</v>
      </c>
    </row>
    <row r="198" spans="1:33">
      <c r="A198" s="45">
        <f t="shared" si="53"/>
        <v>198</v>
      </c>
      <c r="B198" s="44">
        <f t="shared" si="61"/>
        <v>189</v>
      </c>
      <c r="C198" s="48" t="s">
        <v>3385</v>
      </c>
      <c r="D198" s="48">
        <v>61</v>
      </c>
      <c r="E198" s="53" t="s">
        <v>397</v>
      </c>
      <c r="F198" s="53" t="s">
        <v>5655</v>
      </c>
      <c r="G198" s="75">
        <v>0</v>
      </c>
      <c r="H198" s="75">
        <v>0</v>
      </c>
      <c r="I198" s="133" t="s">
        <v>6</v>
      </c>
      <c r="J198" s="53" t="s">
        <v>1347</v>
      </c>
      <c r="K198" s="54" t="s">
        <v>3817</v>
      </c>
      <c r="L198" s="52" t="s">
        <v>4614</v>
      </c>
      <c r="M198" s="52" t="s">
        <v>4670</v>
      </c>
      <c r="N198" s="52" t="s">
        <v>2155</v>
      </c>
      <c r="O198" s="52"/>
      <c r="P198" s="254" t="s">
        <v>1969</v>
      </c>
      <c r="Q198" s="13"/>
      <c r="R198"/>
      <c r="S198" t="str">
        <f t="shared" si="52"/>
        <v>NOT EQUAL</v>
      </c>
      <c r="T198" s="41" t="str">
        <f>IF(ISNA(VLOOKUP(P198,'NEW XEQM.c'!E:F,2,0)),"--","PRESENT")</f>
        <v>--</v>
      </c>
      <c r="U198"/>
      <c r="V198">
        <f t="shared" si="54"/>
        <v>107</v>
      </c>
      <c r="W198" s="75" t="s">
        <v>2155</v>
      </c>
      <c r="X198" s="54" t="s">
        <v>2155</v>
      </c>
      <c r="Y198" s="54" t="s">
        <v>2155</v>
      </c>
      <c r="Z198" s="22" t="str">
        <f t="shared" si="55"/>
        <v/>
      </c>
      <c r="AA198" s="22" t="str">
        <f t="shared" si="56"/>
        <v/>
      </c>
      <c r="AB198" s="1">
        <f t="shared" si="57"/>
        <v>189</v>
      </c>
      <c r="AC198" t="str">
        <f t="shared" si="58"/>
        <v>CST_62</v>
      </c>
      <c r="AD198" s="125" t="str">
        <f>IF(ISNA(VLOOKUP(AA198,'XEQM Shortlist'!J:J,1,0)),"//","")</f>
        <v/>
      </c>
      <c r="AF198" s="88" t="str">
        <f t="shared" si="59"/>
        <v/>
      </c>
      <c r="AG198" t="b">
        <f t="shared" si="60"/>
        <v>1</v>
      </c>
    </row>
    <row r="199" spans="1:33">
      <c r="A199" s="45">
        <f t="shared" si="53"/>
        <v>199</v>
      </c>
      <c r="B199" s="44">
        <f t="shared" si="61"/>
        <v>190</v>
      </c>
      <c r="C199" s="48" t="s">
        <v>3385</v>
      </c>
      <c r="D199" s="48">
        <v>62</v>
      </c>
      <c r="E199" s="53" t="s">
        <v>398</v>
      </c>
      <c r="F199" s="53" t="s">
        <v>5656</v>
      </c>
      <c r="G199" s="75">
        <v>0</v>
      </c>
      <c r="H199" s="75">
        <v>0</v>
      </c>
      <c r="I199" s="133" t="s">
        <v>6</v>
      </c>
      <c r="J199" s="53" t="s">
        <v>1347</v>
      </c>
      <c r="K199" s="54" t="s">
        <v>3817</v>
      </c>
      <c r="L199" s="52" t="s">
        <v>4614</v>
      </c>
      <c r="M199" s="52" t="s">
        <v>4670</v>
      </c>
      <c r="N199" s="52" t="s">
        <v>2155</v>
      </c>
      <c r="O199" s="52"/>
      <c r="P199" s="254" t="s">
        <v>1970</v>
      </c>
      <c r="Q199" s="13"/>
      <c r="R199"/>
      <c r="S199" t="str">
        <f t="shared" si="52"/>
        <v>NOT EQUAL</v>
      </c>
      <c r="T199" s="41" t="str">
        <f>IF(ISNA(VLOOKUP(P199,'NEW XEQM.c'!E:F,2,0)),"--","PRESENT")</f>
        <v>--</v>
      </c>
      <c r="U199"/>
      <c r="V199">
        <f t="shared" si="54"/>
        <v>107</v>
      </c>
      <c r="W199" s="75" t="s">
        <v>2155</v>
      </c>
      <c r="X199" s="54" t="s">
        <v>2155</v>
      </c>
      <c r="Y199" s="54" t="s">
        <v>2155</v>
      </c>
      <c r="Z199" s="22" t="str">
        <f t="shared" si="55"/>
        <v/>
      </c>
      <c r="AA199" s="22" t="str">
        <f t="shared" si="56"/>
        <v/>
      </c>
      <c r="AB199" s="1">
        <f t="shared" si="57"/>
        <v>190</v>
      </c>
      <c r="AC199" t="str">
        <f t="shared" si="58"/>
        <v>CST_63</v>
      </c>
      <c r="AD199" s="125" t="str">
        <f>IF(ISNA(VLOOKUP(AA199,'XEQM Shortlist'!J:J,1,0)),"//","")</f>
        <v/>
      </c>
      <c r="AF199" s="88" t="str">
        <f t="shared" si="59"/>
        <v/>
      </c>
      <c r="AG199" t="b">
        <f t="shared" si="60"/>
        <v>1</v>
      </c>
    </row>
    <row r="200" spans="1:33">
      <c r="A200" s="45">
        <f t="shared" si="53"/>
        <v>200</v>
      </c>
      <c r="B200" s="44">
        <f t="shared" si="61"/>
        <v>191</v>
      </c>
      <c r="C200" s="48" t="s">
        <v>3385</v>
      </c>
      <c r="D200" s="48">
        <v>63</v>
      </c>
      <c r="E200" s="53" t="s">
        <v>399</v>
      </c>
      <c r="F200" s="53" t="s">
        <v>5657</v>
      </c>
      <c r="G200" s="75">
        <v>0</v>
      </c>
      <c r="H200" s="75">
        <v>0</v>
      </c>
      <c r="I200" s="133" t="s">
        <v>6</v>
      </c>
      <c r="J200" s="53" t="s">
        <v>1347</v>
      </c>
      <c r="K200" s="54" t="s">
        <v>3817</v>
      </c>
      <c r="L200" s="52" t="s">
        <v>4614</v>
      </c>
      <c r="M200" s="52" t="s">
        <v>4670</v>
      </c>
      <c r="N200" s="52" t="s">
        <v>2155</v>
      </c>
      <c r="O200" s="52"/>
      <c r="P200" s="254" t="s">
        <v>1971</v>
      </c>
      <c r="Q200" s="13"/>
      <c r="R200"/>
      <c r="S200" t="str">
        <f t="shared" si="52"/>
        <v>NOT EQUAL</v>
      </c>
      <c r="T200" s="41" t="str">
        <f>IF(ISNA(VLOOKUP(P200,'NEW XEQM.c'!E:F,2,0)),"--","PRESENT")</f>
        <v>--</v>
      </c>
      <c r="U200"/>
      <c r="V200">
        <f t="shared" si="54"/>
        <v>107</v>
      </c>
      <c r="W200" s="75" t="s">
        <v>2155</v>
      </c>
      <c r="X200" s="54" t="s">
        <v>2155</v>
      </c>
      <c r="Y200" s="54" t="s">
        <v>2155</v>
      </c>
      <c r="Z200" s="22" t="str">
        <f t="shared" si="55"/>
        <v/>
      </c>
      <c r="AA200" s="22" t="str">
        <f t="shared" si="56"/>
        <v/>
      </c>
      <c r="AB200" s="1">
        <f t="shared" si="57"/>
        <v>191</v>
      </c>
      <c r="AC200" t="str">
        <f t="shared" si="58"/>
        <v>CST_64</v>
      </c>
      <c r="AD200" s="125" t="str">
        <f>IF(ISNA(VLOOKUP(AA200,'XEQM Shortlist'!J:J,1,0)),"//","")</f>
        <v/>
      </c>
      <c r="AF200" s="88" t="str">
        <f t="shared" si="59"/>
        <v/>
      </c>
      <c r="AG200" t="b">
        <f t="shared" si="60"/>
        <v>1</v>
      </c>
    </row>
    <row r="201" spans="1:33">
      <c r="A201" s="45">
        <f t="shared" si="53"/>
        <v>201</v>
      </c>
      <c r="B201" s="44">
        <f t="shared" si="61"/>
        <v>192</v>
      </c>
      <c r="C201" s="48" t="s">
        <v>3385</v>
      </c>
      <c r="D201" s="48">
        <v>64</v>
      </c>
      <c r="E201" s="53" t="s">
        <v>400</v>
      </c>
      <c r="F201" s="53" t="s">
        <v>5658</v>
      </c>
      <c r="G201" s="75">
        <v>0</v>
      </c>
      <c r="H201" s="75">
        <v>0</v>
      </c>
      <c r="I201" s="133" t="s">
        <v>6</v>
      </c>
      <c r="J201" s="53" t="s">
        <v>1347</v>
      </c>
      <c r="K201" s="54" t="s">
        <v>3817</v>
      </c>
      <c r="L201" s="52" t="s">
        <v>4614</v>
      </c>
      <c r="M201" s="52" t="s">
        <v>4670</v>
      </c>
      <c r="N201" s="52" t="s">
        <v>2155</v>
      </c>
      <c r="O201" s="52"/>
      <c r="P201" s="254" t="s">
        <v>1972</v>
      </c>
      <c r="Q201" s="13"/>
      <c r="R201"/>
      <c r="S201" t="str">
        <f t="shared" ref="S201:S228" si="62">IF(E201=F201,"","NOT EQUAL")</f>
        <v>NOT EQUAL</v>
      </c>
      <c r="T201" s="41" t="str">
        <f>IF(ISNA(VLOOKUP(P201,'NEW XEQM.c'!E:F,2,0)),"--","PRESENT")</f>
        <v>--</v>
      </c>
      <c r="U201"/>
      <c r="V201">
        <f t="shared" si="54"/>
        <v>108</v>
      </c>
      <c r="W201" s="75" t="s">
        <v>2555</v>
      </c>
      <c r="X201" s="76" t="s">
        <v>2506</v>
      </c>
      <c r="Y201" s="77" t="s">
        <v>2155</v>
      </c>
      <c r="Z201" s="22" t="str">
        <f t="shared" si="55"/>
        <v>STD_mu STD_SUB_0</v>
      </c>
      <c r="AA201" s="22" t="str">
        <f t="shared" si="56"/>
        <v>mu0</v>
      </c>
      <c r="AB201" s="1">
        <f t="shared" si="57"/>
        <v>192</v>
      </c>
      <c r="AC201" t="str">
        <f t="shared" si="58"/>
        <v>CST_65</v>
      </c>
      <c r="AD201" s="125" t="str">
        <f>IF(ISNA(VLOOKUP(AA201,'XEQM Shortlist'!J:J,1,0)),"//","")</f>
        <v>//</v>
      </c>
      <c r="AF201" s="88" t="str">
        <f t="shared" si="59"/>
        <v>mu0</v>
      </c>
      <c r="AG201" t="b">
        <f t="shared" si="60"/>
        <v>1</v>
      </c>
    </row>
    <row r="202" spans="1:33">
      <c r="A202" s="45">
        <f t="shared" si="53"/>
        <v>202</v>
      </c>
      <c r="B202" s="44">
        <f t="shared" si="61"/>
        <v>193</v>
      </c>
      <c r="C202" s="48" t="s">
        <v>3385</v>
      </c>
      <c r="D202" s="48">
        <v>65</v>
      </c>
      <c r="E202" s="53" t="s">
        <v>401</v>
      </c>
      <c r="F202" s="53" t="s">
        <v>5659</v>
      </c>
      <c r="G202" s="75">
        <v>0</v>
      </c>
      <c r="H202" s="75">
        <v>0</v>
      </c>
      <c r="I202" s="133" t="s">
        <v>6</v>
      </c>
      <c r="J202" s="53" t="s">
        <v>1347</v>
      </c>
      <c r="K202" s="54" t="s">
        <v>3817</v>
      </c>
      <c r="L202" s="52" t="s">
        <v>4614</v>
      </c>
      <c r="M202" s="52" t="s">
        <v>4670</v>
      </c>
      <c r="N202" s="52" t="s">
        <v>2155</v>
      </c>
      <c r="O202" s="52"/>
      <c r="P202" s="254" t="s">
        <v>1973</v>
      </c>
      <c r="Q202" s="13"/>
      <c r="R202"/>
      <c r="S202" t="str">
        <f t="shared" si="62"/>
        <v>NOT EQUAL</v>
      </c>
      <c r="T202" s="41" t="str">
        <f>IF(ISNA(VLOOKUP(P202,'NEW XEQM.c'!E:F,2,0)),"--","PRESENT")</f>
        <v>--</v>
      </c>
      <c r="U202"/>
      <c r="V202">
        <f t="shared" si="54"/>
        <v>108</v>
      </c>
      <c r="W202" s="75" t="s">
        <v>2155</v>
      </c>
      <c r="X202" s="54" t="s">
        <v>2155</v>
      </c>
      <c r="Y202" s="54" t="s">
        <v>2155</v>
      </c>
      <c r="Z202" s="22" t="str">
        <f t="shared" si="55"/>
        <v/>
      </c>
      <c r="AA202" s="22" t="str">
        <f t="shared" si="56"/>
        <v/>
      </c>
      <c r="AB202" s="1">
        <f t="shared" si="57"/>
        <v>193</v>
      </c>
      <c r="AC202" t="str">
        <f t="shared" si="58"/>
        <v>CST_66</v>
      </c>
      <c r="AD202" s="125" t="str">
        <f>IF(ISNA(VLOOKUP(AA202,'XEQM Shortlist'!J:J,1,0)),"//","")</f>
        <v/>
      </c>
      <c r="AF202" s="88" t="str">
        <f t="shared" si="59"/>
        <v/>
      </c>
      <c r="AG202" t="b">
        <f t="shared" si="60"/>
        <v>1</v>
      </c>
    </row>
    <row r="203" spans="1:33">
      <c r="A203" s="45">
        <f t="shared" si="53"/>
        <v>203</v>
      </c>
      <c r="B203" s="44">
        <f t="shared" si="61"/>
        <v>194</v>
      </c>
      <c r="C203" s="48" t="s">
        <v>3385</v>
      </c>
      <c r="D203" s="48">
        <v>66</v>
      </c>
      <c r="E203" s="53" t="s">
        <v>402</v>
      </c>
      <c r="F203" s="53" t="s">
        <v>5660</v>
      </c>
      <c r="G203" s="75">
        <v>0</v>
      </c>
      <c r="H203" s="75">
        <v>0</v>
      </c>
      <c r="I203" s="133" t="s">
        <v>6</v>
      </c>
      <c r="J203" s="53" t="s">
        <v>1347</v>
      </c>
      <c r="K203" s="54" t="s">
        <v>3817</v>
      </c>
      <c r="L203" s="52" t="s">
        <v>4614</v>
      </c>
      <c r="M203" s="52" t="s">
        <v>4670</v>
      </c>
      <c r="N203" s="52" t="s">
        <v>2155</v>
      </c>
      <c r="O203" s="52"/>
      <c r="P203" s="254" t="s">
        <v>1974</v>
      </c>
      <c r="Q203" s="13"/>
      <c r="R203"/>
      <c r="S203" t="str">
        <f t="shared" si="62"/>
        <v>NOT EQUAL</v>
      </c>
      <c r="T203" s="41" t="str">
        <f>IF(ISNA(VLOOKUP(P203,'NEW XEQM.c'!E:F,2,0)),"--","PRESENT")</f>
        <v>--</v>
      </c>
      <c r="U203"/>
      <c r="V203">
        <f t="shared" si="54"/>
        <v>108</v>
      </c>
      <c r="W203" s="75" t="s">
        <v>2155</v>
      </c>
      <c r="X203" s="54" t="s">
        <v>2155</v>
      </c>
      <c r="Y203" s="54" t="s">
        <v>2155</v>
      </c>
      <c r="Z203" s="22" t="str">
        <f t="shared" si="55"/>
        <v/>
      </c>
      <c r="AA203" s="22" t="str">
        <f t="shared" si="56"/>
        <v/>
      </c>
      <c r="AB203" s="1">
        <f t="shared" si="57"/>
        <v>194</v>
      </c>
      <c r="AC203" t="str">
        <f t="shared" si="58"/>
        <v>CST_67</v>
      </c>
      <c r="AD203" s="125" t="str">
        <f>IF(ISNA(VLOOKUP(AA203,'XEQM Shortlist'!J:J,1,0)),"//","")</f>
        <v/>
      </c>
      <c r="AF203" s="88" t="str">
        <f t="shared" si="59"/>
        <v/>
      </c>
      <c r="AG203" t="b">
        <f t="shared" si="60"/>
        <v>1</v>
      </c>
    </row>
    <row r="204" spans="1:33">
      <c r="A204" s="45">
        <f t="shared" si="53"/>
        <v>204</v>
      </c>
      <c r="B204" s="44">
        <f t="shared" si="61"/>
        <v>195</v>
      </c>
      <c r="C204" s="48" t="s">
        <v>3385</v>
      </c>
      <c r="D204" s="48">
        <v>67</v>
      </c>
      <c r="E204" s="53" t="s">
        <v>403</v>
      </c>
      <c r="F204" s="53" t="s">
        <v>5661</v>
      </c>
      <c r="G204" s="75">
        <v>0</v>
      </c>
      <c r="H204" s="75">
        <v>0</v>
      </c>
      <c r="I204" s="133" t="s">
        <v>6</v>
      </c>
      <c r="J204" s="53" t="s">
        <v>1347</v>
      </c>
      <c r="K204" s="54" t="s">
        <v>3817</v>
      </c>
      <c r="L204" s="52" t="s">
        <v>4614</v>
      </c>
      <c r="M204" s="52" t="s">
        <v>4670</v>
      </c>
      <c r="N204" s="52" t="s">
        <v>2155</v>
      </c>
      <c r="O204" s="52"/>
      <c r="P204" s="254" t="s">
        <v>1975</v>
      </c>
      <c r="Q204" s="13"/>
      <c r="R204"/>
      <c r="S204" t="str">
        <f t="shared" si="62"/>
        <v>NOT EQUAL</v>
      </c>
      <c r="T204" s="41" t="str">
        <f>IF(ISNA(VLOOKUP(P204,'NEW XEQM.c'!E:F,2,0)),"--","PRESENT")</f>
        <v>--</v>
      </c>
      <c r="U204"/>
      <c r="V204">
        <f t="shared" si="54"/>
        <v>108</v>
      </c>
      <c r="W204" s="75" t="s">
        <v>2155</v>
      </c>
      <c r="X204" s="54" t="s">
        <v>2155</v>
      </c>
      <c r="Y204" s="54" t="s">
        <v>2155</v>
      </c>
      <c r="Z204" s="22" t="str">
        <f t="shared" si="55"/>
        <v/>
      </c>
      <c r="AA204" s="22" t="str">
        <f t="shared" si="56"/>
        <v/>
      </c>
      <c r="AB204" s="1">
        <f t="shared" si="57"/>
        <v>195</v>
      </c>
      <c r="AC204" t="str">
        <f t="shared" si="58"/>
        <v>CST_68</v>
      </c>
      <c r="AD204" s="125" t="str">
        <f>IF(ISNA(VLOOKUP(AA204,'XEQM Shortlist'!J:J,1,0)),"//","")</f>
        <v/>
      </c>
      <c r="AF204" s="88" t="str">
        <f t="shared" si="59"/>
        <v/>
      </c>
      <c r="AG204" t="b">
        <f t="shared" si="60"/>
        <v>1</v>
      </c>
    </row>
    <row r="205" spans="1:33">
      <c r="A205" s="45">
        <f t="shared" si="53"/>
        <v>205</v>
      </c>
      <c r="B205" s="44">
        <f t="shared" si="61"/>
        <v>196</v>
      </c>
      <c r="C205" s="48" t="s">
        <v>3385</v>
      </c>
      <c r="D205" s="48">
        <v>68</v>
      </c>
      <c r="E205" s="53" t="s">
        <v>404</v>
      </c>
      <c r="F205" s="53" t="s">
        <v>5662</v>
      </c>
      <c r="G205" s="75">
        <v>0</v>
      </c>
      <c r="H205" s="75">
        <v>0</v>
      </c>
      <c r="I205" s="133" t="s">
        <v>6</v>
      </c>
      <c r="J205" s="53" t="s">
        <v>1347</v>
      </c>
      <c r="K205" s="54" t="s">
        <v>3817</v>
      </c>
      <c r="L205" s="52" t="s">
        <v>4614</v>
      </c>
      <c r="M205" s="52" t="s">
        <v>4670</v>
      </c>
      <c r="N205" s="52" t="s">
        <v>2155</v>
      </c>
      <c r="O205" s="52"/>
      <c r="P205" s="254" t="s">
        <v>1976</v>
      </c>
      <c r="Q205" s="13"/>
      <c r="R205"/>
      <c r="S205" t="str">
        <f t="shared" si="62"/>
        <v>NOT EQUAL</v>
      </c>
      <c r="T205" s="41" t="str">
        <f>IF(ISNA(VLOOKUP(P205,'NEW XEQM.c'!E:F,2,0)),"--","PRESENT")</f>
        <v>--</v>
      </c>
      <c r="U205"/>
      <c r="V205">
        <f t="shared" si="54"/>
        <v>108</v>
      </c>
      <c r="W205" s="75" t="s">
        <v>2155</v>
      </c>
      <c r="X205" s="54" t="s">
        <v>2155</v>
      </c>
      <c r="Y205" s="54" t="s">
        <v>2155</v>
      </c>
      <c r="Z205" s="22" t="str">
        <f t="shared" si="55"/>
        <v/>
      </c>
      <c r="AA205" s="22" t="str">
        <f t="shared" si="56"/>
        <v/>
      </c>
      <c r="AB205" s="1">
        <f t="shared" si="57"/>
        <v>196</v>
      </c>
      <c r="AC205" t="str">
        <f t="shared" si="58"/>
        <v>CST_69</v>
      </c>
      <c r="AD205" s="125" t="str">
        <f>IF(ISNA(VLOOKUP(AA205,'XEQM Shortlist'!J:J,1,0)),"//","")</f>
        <v/>
      </c>
      <c r="AF205" s="88" t="str">
        <f t="shared" si="59"/>
        <v/>
      </c>
      <c r="AG205" t="b">
        <f t="shared" si="60"/>
        <v>1</v>
      </c>
    </row>
    <row r="206" spans="1:33">
      <c r="A206" s="45">
        <f t="shared" si="53"/>
        <v>206</v>
      </c>
      <c r="B206" s="44">
        <f t="shared" si="61"/>
        <v>197</v>
      </c>
      <c r="C206" s="48" t="s">
        <v>3385</v>
      </c>
      <c r="D206" s="48">
        <v>69</v>
      </c>
      <c r="E206" s="53" t="s">
        <v>405</v>
      </c>
      <c r="F206" s="53" t="s">
        <v>5663</v>
      </c>
      <c r="G206" s="75">
        <v>0</v>
      </c>
      <c r="H206" s="75">
        <v>0</v>
      </c>
      <c r="I206" s="133" t="s">
        <v>6</v>
      </c>
      <c r="J206" s="53" t="s">
        <v>1347</v>
      </c>
      <c r="K206" s="54" t="s">
        <v>3817</v>
      </c>
      <c r="L206" s="52" t="s">
        <v>4614</v>
      </c>
      <c r="M206" s="52" t="s">
        <v>4670</v>
      </c>
      <c r="N206" s="52" t="s">
        <v>2155</v>
      </c>
      <c r="O206" s="52"/>
      <c r="P206" s="254" t="s">
        <v>1977</v>
      </c>
      <c r="Q206" s="13"/>
      <c r="R206"/>
      <c r="S206" t="str">
        <f t="shared" si="62"/>
        <v>NOT EQUAL</v>
      </c>
      <c r="T206" s="41" t="str">
        <f>IF(ISNA(VLOOKUP(P206,'NEW XEQM.c'!E:F,2,0)),"--","PRESENT")</f>
        <v>--</v>
      </c>
      <c r="U206"/>
      <c r="V206">
        <f t="shared" si="54"/>
        <v>108</v>
      </c>
      <c r="W206" s="75" t="s">
        <v>2155</v>
      </c>
      <c r="X206" s="54" t="s">
        <v>2155</v>
      </c>
      <c r="Y206" s="54" t="s">
        <v>2155</v>
      </c>
      <c r="Z206" s="22" t="str">
        <f t="shared" si="55"/>
        <v/>
      </c>
      <c r="AA206" s="22" t="str">
        <f t="shared" si="56"/>
        <v/>
      </c>
      <c r="AB206" s="1">
        <f t="shared" si="57"/>
        <v>197</v>
      </c>
      <c r="AC206" t="str">
        <f t="shared" si="58"/>
        <v>CST_70</v>
      </c>
      <c r="AD206" s="125" t="str">
        <f>IF(ISNA(VLOOKUP(AA206,'XEQM Shortlist'!J:J,1,0)),"//","")</f>
        <v/>
      </c>
      <c r="AF206" s="88" t="str">
        <f t="shared" si="59"/>
        <v/>
      </c>
      <c r="AG206" t="b">
        <f t="shared" si="60"/>
        <v>1</v>
      </c>
    </row>
    <row r="207" spans="1:33">
      <c r="A207" s="45">
        <f t="shared" si="53"/>
        <v>207</v>
      </c>
      <c r="B207" s="44">
        <f t="shared" si="61"/>
        <v>198</v>
      </c>
      <c r="C207" s="48" t="s">
        <v>3385</v>
      </c>
      <c r="D207" s="48">
        <v>70</v>
      </c>
      <c r="E207" s="53" t="s">
        <v>406</v>
      </c>
      <c r="F207" s="53" t="s">
        <v>5664</v>
      </c>
      <c r="G207" s="75">
        <v>0</v>
      </c>
      <c r="H207" s="75">
        <v>0</v>
      </c>
      <c r="I207" s="133" t="s">
        <v>6</v>
      </c>
      <c r="J207" s="53" t="s">
        <v>1347</v>
      </c>
      <c r="K207" s="54" t="s">
        <v>3817</v>
      </c>
      <c r="L207" s="52" t="s">
        <v>4614</v>
      </c>
      <c r="M207" s="52" t="s">
        <v>4670</v>
      </c>
      <c r="N207" s="52" t="s">
        <v>2155</v>
      </c>
      <c r="O207" s="52"/>
      <c r="P207" s="254" t="s">
        <v>1978</v>
      </c>
      <c r="Q207" s="13"/>
      <c r="R207"/>
      <c r="S207" t="str">
        <f t="shared" si="62"/>
        <v>NOT EQUAL</v>
      </c>
      <c r="T207" s="41" t="str">
        <f>IF(ISNA(VLOOKUP(P207,'NEW XEQM.c'!E:F,2,0)),"--","PRESENT")</f>
        <v>--</v>
      </c>
      <c r="U207"/>
      <c r="V207">
        <f t="shared" si="54"/>
        <v>108</v>
      </c>
      <c r="W207" s="75" t="s">
        <v>2155</v>
      </c>
      <c r="X207" s="54" t="s">
        <v>2155</v>
      </c>
      <c r="Y207" s="54" t="s">
        <v>2155</v>
      </c>
      <c r="Z207" s="22" t="str">
        <f t="shared" si="55"/>
        <v/>
      </c>
      <c r="AA207" s="22" t="str">
        <f t="shared" si="56"/>
        <v/>
      </c>
      <c r="AB207" s="1">
        <f t="shared" si="57"/>
        <v>198</v>
      </c>
      <c r="AC207" t="str">
        <f t="shared" si="58"/>
        <v>CST_71</v>
      </c>
      <c r="AD207" s="125" t="str">
        <f>IF(ISNA(VLOOKUP(AA207,'XEQM Shortlist'!J:J,1,0)),"//","")</f>
        <v/>
      </c>
      <c r="AF207" s="88" t="str">
        <f t="shared" si="59"/>
        <v/>
      </c>
      <c r="AG207" t="b">
        <f t="shared" si="60"/>
        <v>1</v>
      </c>
    </row>
    <row r="208" spans="1:33">
      <c r="A208" s="45">
        <f t="shared" si="53"/>
        <v>208</v>
      </c>
      <c r="B208" s="44">
        <f t="shared" si="61"/>
        <v>199</v>
      </c>
      <c r="C208" s="48" t="s">
        <v>3385</v>
      </c>
      <c r="D208" s="48">
        <v>71</v>
      </c>
      <c r="E208" s="53" t="s">
        <v>407</v>
      </c>
      <c r="F208" s="53" t="s">
        <v>5665</v>
      </c>
      <c r="G208" s="75">
        <v>0</v>
      </c>
      <c r="H208" s="75">
        <v>0</v>
      </c>
      <c r="I208" s="133" t="s">
        <v>6</v>
      </c>
      <c r="J208" s="53" t="s">
        <v>1347</v>
      </c>
      <c r="K208" s="54" t="s">
        <v>3817</v>
      </c>
      <c r="L208" s="52" t="s">
        <v>4614</v>
      </c>
      <c r="M208" s="52" t="s">
        <v>4670</v>
      </c>
      <c r="N208" s="52" t="s">
        <v>2155</v>
      </c>
      <c r="O208" s="52"/>
      <c r="P208" s="254" t="s">
        <v>1979</v>
      </c>
      <c r="Q208" s="13"/>
      <c r="R208"/>
      <c r="S208" t="str">
        <f t="shared" si="62"/>
        <v>NOT EQUAL</v>
      </c>
      <c r="T208" s="41" t="str">
        <f>IF(ISNA(VLOOKUP(P208,'NEW XEQM.c'!E:F,2,0)),"--","PRESENT")</f>
        <v>--</v>
      </c>
      <c r="U208"/>
      <c r="V208">
        <f t="shared" si="54"/>
        <v>108</v>
      </c>
      <c r="W208" s="75" t="s">
        <v>2155</v>
      </c>
      <c r="X208" s="54" t="s">
        <v>2155</v>
      </c>
      <c r="Y208" s="54" t="s">
        <v>2155</v>
      </c>
      <c r="Z208" s="22" t="str">
        <f t="shared" si="55"/>
        <v/>
      </c>
      <c r="AA208" s="22" t="str">
        <f t="shared" si="56"/>
        <v/>
      </c>
      <c r="AB208" s="1">
        <f t="shared" si="57"/>
        <v>199</v>
      </c>
      <c r="AC208" t="str">
        <f t="shared" si="58"/>
        <v>CST_72</v>
      </c>
      <c r="AD208" s="125" t="str">
        <f>IF(ISNA(VLOOKUP(AA208,'XEQM Shortlist'!J:J,1,0)),"//","")</f>
        <v/>
      </c>
      <c r="AF208" s="88" t="str">
        <f t="shared" si="59"/>
        <v/>
      </c>
      <c r="AG208" t="b">
        <f t="shared" si="60"/>
        <v>1</v>
      </c>
    </row>
    <row r="209" spans="1:33">
      <c r="A209" s="45">
        <f t="shared" si="53"/>
        <v>209</v>
      </c>
      <c r="B209" s="44">
        <f t="shared" si="61"/>
        <v>200</v>
      </c>
      <c r="C209" s="48" t="s">
        <v>3385</v>
      </c>
      <c r="D209" s="48">
        <v>72</v>
      </c>
      <c r="E209" s="53" t="s">
        <v>410</v>
      </c>
      <c r="F209" s="53" t="s">
        <v>5666</v>
      </c>
      <c r="G209" s="75">
        <v>0</v>
      </c>
      <c r="H209" s="75">
        <v>0</v>
      </c>
      <c r="I209" s="133" t="s">
        <v>6</v>
      </c>
      <c r="J209" s="53" t="s">
        <v>1347</v>
      </c>
      <c r="K209" s="54" t="s">
        <v>3817</v>
      </c>
      <c r="L209" s="52" t="s">
        <v>4614</v>
      </c>
      <c r="M209" s="52" t="s">
        <v>4670</v>
      </c>
      <c r="N209" s="52" t="s">
        <v>2155</v>
      </c>
      <c r="O209" s="52"/>
      <c r="P209" s="254" t="s">
        <v>1984</v>
      </c>
      <c r="Q209" s="13"/>
      <c r="R209"/>
      <c r="S209" t="str">
        <f t="shared" si="62"/>
        <v>NOT EQUAL</v>
      </c>
      <c r="T209" s="41" t="str">
        <f>IF(ISNA(VLOOKUP(P209,'NEW XEQM.c'!E:F,2,0)),"--","PRESENT")</f>
        <v>--</v>
      </c>
      <c r="U209"/>
      <c r="V209">
        <f t="shared" si="54"/>
        <v>108</v>
      </c>
      <c r="W209" s="75" t="s">
        <v>2155</v>
      </c>
      <c r="X209" s="54" t="s">
        <v>2155</v>
      </c>
      <c r="Y209" s="54" t="s">
        <v>2155</v>
      </c>
      <c r="Z209" s="22" t="str">
        <f t="shared" si="55"/>
        <v/>
      </c>
      <c r="AA209" s="22" t="str">
        <f t="shared" si="56"/>
        <v/>
      </c>
      <c r="AB209" s="1">
        <f t="shared" si="57"/>
        <v>200</v>
      </c>
      <c r="AC209" t="str">
        <f t="shared" si="58"/>
        <v>CST_73</v>
      </c>
      <c r="AD209" s="125" t="str">
        <f>IF(ISNA(VLOOKUP(AA209,'XEQM Shortlist'!J:J,1,0)),"//","")</f>
        <v/>
      </c>
      <c r="AF209" s="88" t="str">
        <f t="shared" si="59"/>
        <v/>
      </c>
      <c r="AG209" t="b">
        <f t="shared" si="60"/>
        <v>1</v>
      </c>
    </row>
    <row r="210" spans="1:33">
      <c r="A210" s="45">
        <f t="shared" si="53"/>
        <v>210</v>
      </c>
      <c r="B210" s="44">
        <f t="shared" si="61"/>
        <v>201</v>
      </c>
      <c r="C210" s="48" t="s">
        <v>3385</v>
      </c>
      <c r="D210" s="48">
        <v>73</v>
      </c>
      <c r="E210" s="53" t="s">
        <v>559</v>
      </c>
      <c r="F210" s="53" t="s">
        <v>5667</v>
      </c>
      <c r="G210" s="75">
        <v>0</v>
      </c>
      <c r="H210" s="75">
        <v>0</v>
      </c>
      <c r="I210" s="133" t="s">
        <v>6</v>
      </c>
      <c r="J210" s="53" t="s">
        <v>1347</v>
      </c>
      <c r="K210" s="54" t="s">
        <v>3817</v>
      </c>
      <c r="L210" s="52" t="s">
        <v>4614</v>
      </c>
      <c r="M210" s="52" t="s">
        <v>4670</v>
      </c>
      <c r="N210" s="52" t="s">
        <v>2155</v>
      </c>
      <c r="O210" s="52"/>
      <c r="P210" s="254" t="s">
        <v>1999</v>
      </c>
      <c r="Q210" s="13"/>
      <c r="R210"/>
      <c r="S210" t="str">
        <f t="shared" si="62"/>
        <v>NOT EQUAL</v>
      </c>
      <c r="T210" s="41" t="str">
        <f>IF(ISNA(VLOOKUP(P210,'NEW XEQM.c'!E:F,2,0)),"--","PRESENT")</f>
        <v>PRESENT</v>
      </c>
      <c r="U210"/>
      <c r="V210">
        <f t="shared" si="54"/>
        <v>109</v>
      </c>
      <c r="W210" s="75" t="s">
        <v>2555</v>
      </c>
      <c r="X210" s="76" t="s">
        <v>2506</v>
      </c>
      <c r="Y210" s="77" t="s">
        <v>2155</v>
      </c>
      <c r="Z210" s="22" t="str">
        <f t="shared" si="55"/>
        <v>STD_phi</v>
      </c>
      <c r="AA210" s="22" t="str">
        <f t="shared" si="56"/>
        <v>phi</v>
      </c>
      <c r="AB210" s="1">
        <f t="shared" si="57"/>
        <v>201</v>
      </c>
      <c r="AC210" t="str">
        <f t="shared" si="58"/>
        <v>CST_74</v>
      </c>
      <c r="AD210" s="125" t="str">
        <f>IF(ISNA(VLOOKUP(AA210,'XEQM Shortlist'!J:J,1,0)),"//","")</f>
        <v/>
      </c>
      <c r="AF210" s="88" t="str">
        <f t="shared" si="59"/>
        <v>phi</v>
      </c>
      <c r="AG210" t="b">
        <f t="shared" si="60"/>
        <v>1</v>
      </c>
    </row>
    <row r="211" spans="1:33">
      <c r="A211" s="45">
        <f t="shared" si="53"/>
        <v>211</v>
      </c>
      <c r="B211" s="44">
        <f t="shared" si="61"/>
        <v>202</v>
      </c>
      <c r="C211" s="48" t="s">
        <v>3385</v>
      </c>
      <c r="D211" s="48">
        <v>74</v>
      </c>
      <c r="E211" s="53" t="s">
        <v>5245</v>
      </c>
      <c r="F211" s="53" t="s">
        <v>5668</v>
      </c>
      <c r="G211" s="75">
        <v>0</v>
      </c>
      <c r="H211" s="75">
        <v>0</v>
      </c>
      <c r="I211" s="133" t="s">
        <v>6</v>
      </c>
      <c r="J211" s="53" t="s">
        <v>1347</v>
      </c>
      <c r="K211" s="54" t="s">
        <v>3817</v>
      </c>
      <c r="L211" s="52" t="s">
        <v>4614</v>
      </c>
      <c r="M211" s="52" t="s">
        <v>4670</v>
      </c>
      <c r="N211" s="52" t="s">
        <v>2155</v>
      </c>
      <c r="O211" s="52"/>
      <c r="P211" s="254" t="s">
        <v>2000</v>
      </c>
      <c r="Q211" s="13"/>
      <c r="R211"/>
      <c r="S211" t="str">
        <f t="shared" si="62"/>
        <v>NOT EQUAL</v>
      </c>
      <c r="T211" s="41" t="str">
        <f>IF(ISNA(VLOOKUP(P211,'NEW XEQM.c'!E:F,2,0)),"--","PRESENT")</f>
        <v>--</v>
      </c>
      <c r="U211"/>
      <c r="V211">
        <f t="shared" si="54"/>
        <v>109</v>
      </c>
      <c r="W211" s="75" t="s">
        <v>2155</v>
      </c>
      <c r="X211" s="54" t="s">
        <v>2155</v>
      </c>
      <c r="Y211" s="54" t="s">
        <v>2155</v>
      </c>
      <c r="Z211" s="22" t="str">
        <f t="shared" si="55"/>
        <v/>
      </c>
      <c r="AA211" s="22" t="str">
        <f t="shared" si="56"/>
        <v/>
      </c>
      <c r="AB211" s="1">
        <f t="shared" si="57"/>
        <v>202</v>
      </c>
      <c r="AC211" t="str">
        <f t="shared" si="58"/>
        <v>CST_75</v>
      </c>
      <c r="AD211" s="125" t="str">
        <f>IF(ISNA(VLOOKUP(AA211,'XEQM Shortlist'!J:J,1,0)),"//","")</f>
        <v/>
      </c>
      <c r="AF211" s="88" t="str">
        <f t="shared" si="59"/>
        <v/>
      </c>
      <c r="AG211" t="b">
        <f t="shared" si="60"/>
        <v>1</v>
      </c>
    </row>
    <row r="212" spans="1:33">
      <c r="A212" s="45">
        <f t="shared" si="53"/>
        <v>212</v>
      </c>
      <c r="B212" s="44">
        <f t="shared" si="61"/>
        <v>203</v>
      </c>
      <c r="C212" s="48" t="s">
        <v>3385</v>
      </c>
      <c r="D212" s="48">
        <v>75</v>
      </c>
      <c r="E212" s="53" t="s">
        <v>419</v>
      </c>
      <c r="F212" s="53" t="s">
        <v>5669</v>
      </c>
      <c r="G212" s="55">
        <v>0</v>
      </c>
      <c r="H212" s="55">
        <v>0</v>
      </c>
      <c r="I212" s="133" t="s">
        <v>6</v>
      </c>
      <c r="J212" s="53" t="s">
        <v>1347</v>
      </c>
      <c r="K212" s="54" t="s">
        <v>3817</v>
      </c>
      <c r="L212" s="52" t="s">
        <v>4614</v>
      </c>
      <c r="M212" s="52" t="s">
        <v>4670</v>
      </c>
      <c r="N212" s="52" t="s">
        <v>2155</v>
      </c>
      <c r="O212" s="52"/>
      <c r="P212" s="254" t="s">
        <v>2007</v>
      </c>
      <c r="Q212" s="13"/>
      <c r="R212"/>
      <c r="S212" t="str">
        <f t="shared" si="62"/>
        <v>NOT EQUAL</v>
      </c>
      <c r="T212" s="41" t="str">
        <f>IF(ISNA(VLOOKUP(P212,'NEW XEQM.c'!E:F,2,0)),"--","PRESENT")</f>
        <v>--</v>
      </c>
      <c r="U212"/>
      <c r="V212">
        <f t="shared" si="54"/>
        <v>109</v>
      </c>
      <c r="W212" s="75" t="s">
        <v>2155</v>
      </c>
      <c r="X212" s="54" t="s">
        <v>2155</v>
      </c>
      <c r="Y212" s="54" t="s">
        <v>2155</v>
      </c>
      <c r="Z212" s="22" t="str">
        <f t="shared" si="55"/>
        <v/>
      </c>
      <c r="AA212" s="22" t="str">
        <f t="shared" si="56"/>
        <v/>
      </c>
      <c r="AB212" s="1">
        <f t="shared" si="57"/>
        <v>203</v>
      </c>
      <c r="AC212" t="str">
        <f t="shared" si="58"/>
        <v>CST_76</v>
      </c>
      <c r="AD212" s="125" t="str">
        <f>IF(ISNA(VLOOKUP(AA212,'XEQM Shortlist'!J:J,1,0)),"//","")</f>
        <v/>
      </c>
      <c r="AF212" s="88" t="str">
        <f t="shared" si="59"/>
        <v/>
      </c>
      <c r="AG212" t="b">
        <f t="shared" si="60"/>
        <v>1</v>
      </c>
    </row>
    <row r="213" spans="1:33">
      <c r="A213" s="45">
        <f t="shared" si="53"/>
        <v>213</v>
      </c>
      <c r="B213" s="44">
        <f t="shared" si="61"/>
        <v>204</v>
      </c>
      <c r="C213" s="48" t="s">
        <v>3385</v>
      </c>
      <c r="D213" s="48">
        <v>76</v>
      </c>
      <c r="E213" s="53" t="s">
        <v>424</v>
      </c>
      <c r="F213" s="53" t="s">
        <v>5670</v>
      </c>
      <c r="G213" s="55">
        <v>0</v>
      </c>
      <c r="H213" s="55">
        <v>0</v>
      </c>
      <c r="I213" s="133" t="s">
        <v>6</v>
      </c>
      <c r="J213" s="53" t="s">
        <v>1347</v>
      </c>
      <c r="K213" s="54" t="s">
        <v>3817</v>
      </c>
      <c r="L213" s="52" t="s">
        <v>4614</v>
      </c>
      <c r="M213" s="52" t="s">
        <v>4670</v>
      </c>
      <c r="N213" s="52" t="s">
        <v>2155</v>
      </c>
      <c r="O213" s="52"/>
      <c r="P213" s="254" t="s">
        <v>2009</v>
      </c>
      <c r="Q213" s="13"/>
      <c r="R213"/>
      <c r="S213" t="str">
        <f t="shared" si="62"/>
        <v>NOT EQUAL</v>
      </c>
      <c r="T213" s="41" t="str">
        <f>IF(ISNA(VLOOKUP(P213,'NEW XEQM.c'!E:F,2,0)),"--","PRESENT")</f>
        <v>--</v>
      </c>
      <c r="U213"/>
      <c r="V213">
        <f t="shared" si="54"/>
        <v>110</v>
      </c>
      <c r="W213" s="75" t="s">
        <v>2555</v>
      </c>
      <c r="X213" s="76" t="s">
        <v>2506</v>
      </c>
      <c r="Y213" s="115" t="s">
        <v>3823</v>
      </c>
      <c r="Z213" s="22" t="str">
        <f t="shared" si="55"/>
        <v>"-" STD_INFINITY</v>
      </c>
      <c r="AA213" s="22" t="str">
        <f t="shared" si="56"/>
        <v>-INF</v>
      </c>
      <c r="AB213" s="1">
        <f t="shared" si="57"/>
        <v>204</v>
      </c>
      <c r="AC213" t="str">
        <f t="shared" si="58"/>
        <v>CST_77</v>
      </c>
      <c r="AD213" s="125" t="str">
        <f>IF(ISNA(VLOOKUP(AA213,'XEQM Shortlist'!J:J,1,0)),"//","")</f>
        <v>//</v>
      </c>
      <c r="AF213" s="88" t="str">
        <f t="shared" si="59"/>
        <v>-INFINITY</v>
      </c>
      <c r="AG213" t="b">
        <f t="shared" si="60"/>
        <v>0</v>
      </c>
    </row>
    <row r="214" spans="1:33">
      <c r="A214" s="45">
        <f t="shared" si="53"/>
        <v>214</v>
      </c>
      <c r="B214" s="44">
        <f t="shared" si="61"/>
        <v>205</v>
      </c>
      <c r="C214" s="48" t="s">
        <v>3385</v>
      </c>
      <c r="D214" s="48">
        <v>77</v>
      </c>
      <c r="E214" s="53" t="s">
        <v>440</v>
      </c>
      <c r="F214" s="53" t="s">
        <v>5671</v>
      </c>
      <c r="G214" s="75">
        <v>0</v>
      </c>
      <c r="H214" s="75">
        <v>0</v>
      </c>
      <c r="I214" s="133" t="s">
        <v>6</v>
      </c>
      <c r="J214" s="53" t="s">
        <v>1347</v>
      </c>
      <c r="K214" s="54" t="s">
        <v>3817</v>
      </c>
      <c r="L214" s="52" t="s">
        <v>4614</v>
      </c>
      <c r="M214" s="52" t="s">
        <v>4670</v>
      </c>
      <c r="N214" s="52" t="s">
        <v>2155</v>
      </c>
      <c r="O214" s="52"/>
      <c r="P214" s="254" t="s">
        <v>2029</v>
      </c>
      <c r="Q214" s="13"/>
      <c r="R214"/>
      <c r="S214" t="str">
        <f t="shared" si="62"/>
        <v>NOT EQUAL</v>
      </c>
      <c r="T214" s="41" t="str">
        <f>IF(ISNA(VLOOKUP(P214,'NEW XEQM.c'!E:F,2,0)),"--","PRESENT")</f>
        <v>--</v>
      </c>
      <c r="U214"/>
      <c r="V214">
        <f t="shared" si="54"/>
        <v>111</v>
      </c>
      <c r="W214" s="78" t="s">
        <v>2555</v>
      </c>
      <c r="X214" s="76" t="s">
        <v>2506</v>
      </c>
      <c r="Y214" s="77" t="s">
        <v>3824</v>
      </c>
      <c r="Z214" s="22" t="str">
        <f t="shared" si="55"/>
        <v>STD_INFINITY</v>
      </c>
      <c r="AA214" s="22" t="str">
        <f t="shared" si="56"/>
        <v>INF</v>
      </c>
      <c r="AB214" s="1">
        <f t="shared" si="57"/>
        <v>205</v>
      </c>
      <c r="AC214" t="str">
        <f t="shared" si="58"/>
        <v>CST_78</v>
      </c>
      <c r="AD214" s="125" t="str">
        <f>IF(ISNA(VLOOKUP(AA214,'XEQM Shortlist'!J:J,1,0)),"//","")</f>
        <v>//</v>
      </c>
      <c r="AF214" s="88" t="str">
        <f t="shared" si="59"/>
        <v>INFINITY</v>
      </c>
      <c r="AG214" t="b">
        <f t="shared" si="60"/>
        <v>0</v>
      </c>
    </row>
    <row r="215" spans="1:33">
      <c r="A215" s="45">
        <f t="shared" si="53"/>
        <v>215</v>
      </c>
      <c r="B215" s="44">
        <f t="shared" si="61"/>
        <v>206</v>
      </c>
      <c r="C215" s="48" t="s">
        <v>3642</v>
      </c>
      <c r="D215" s="48">
        <v>78</v>
      </c>
      <c r="E215" s="53" t="s">
        <v>1299</v>
      </c>
      <c r="F215" s="53" t="s">
        <v>5498</v>
      </c>
      <c r="G215" s="75">
        <v>0</v>
      </c>
      <c r="H215" s="75">
        <v>0</v>
      </c>
      <c r="I215" s="53" t="s">
        <v>1</v>
      </c>
      <c r="J215" s="53" t="s">
        <v>1347</v>
      </c>
      <c r="K215" s="54" t="s">
        <v>3656</v>
      </c>
      <c r="L215" s="52" t="s">
        <v>4614</v>
      </c>
      <c r="M215" s="52" t="s">
        <v>4670</v>
      </c>
      <c r="N215" s="52" t="s">
        <v>2155</v>
      </c>
      <c r="O215" s="52"/>
      <c r="P215" s="254" t="s">
        <v>2050</v>
      </c>
      <c r="Q215" s="13"/>
      <c r="R215"/>
      <c r="S215" t="str">
        <f t="shared" si="62"/>
        <v>NOT EQUAL</v>
      </c>
      <c r="T215" s="41" t="str">
        <f>IF(ISNA(VLOOKUP(P215,'NEW XEQM.c'!E:F,2,0)),"--","PRESENT")</f>
        <v>--</v>
      </c>
      <c r="U215"/>
      <c r="V215">
        <f t="shared" si="54"/>
        <v>111</v>
      </c>
      <c r="W215" s="75" t="s">
        <v>2155</v>
      </c>
      <c r="X215" s="54" t="s">
        <v>2155</v>
      </c>
      <c r="Y215" s="54" t="s">
        <v>2155</v>
      </c>
      <c r="Z215" s="22" t="str">
        <f t="shared" si="55"/>
        <v/>
      </c>
      <c r="AA215" s="22" t="str">
        <f t="shared" si="56"/>
        <v/>
      </c>
      <c r="AB215" s="1">
        <f t="shared" si="57"/>
        <v>206</v>
      </c>
      <c r="AC215" t="str">
        <f t="shared" si="58"/>
        <v>CST_79</v>
      </c>
      <c r="AD215" s="125" t="str">
        <f>IF(ISNA(VLOOKUP(AA215,'XEQM Shortlist'!J:J,1,0)),"//","")</f>
        <v/>
      </c>
      <c r="AF215" s="88" t="str">
        <f t="shared" si="59"/>
        <v/>
      </c>
      <c r="AG215" t="b">
        <f t="shared" si="60"/>
        <v>1</v>
      </c>
    </row>
    <row r="216" spans="1:33">
      <c r="A216" s="45">
        <f t="shared" si="53"/>
        <v>216</v>
      </c>
      <c r="B216" s="44">
        <f t="shared" si="61"/>
        <v>207</v>
      </c>
      <c r="C216" s="48" t="s">
        <v>3385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1347</v>
      </c>
      <c r="K216" s="54" t="s">
        <v>3817</v>
      </c>
      <c r="L216" s="52" t="s">
        <v>4614</v>
      </c>
      <c r="M216" s="52" t="s">
        <v>5258</v>
      </c>
      <c r="N216" s="52" t="s">
        <v>2155</v>
      </c>
      <c r="O216" s="48" t="s">
        <v>2687</v>
      </c>
      <c r="P216" s="254" t="s">
        <v>2204</v>
      </c>
      <c r="Q216" s="13"/>
      <c r="R216"/>
      <c r="S216" t="str">
        <f t="shared" si="62"/>
        <v/>
      </c>
      <c r="T216" s="41" t="str">
        <f>IF(ISNA(VLOOKUP(P216,'NEW XEQM.c'!E:F,2,0)),"--","PRESENT")</f>
        <v>--</v>
      </c>
      <c r="U216"/>
      <c r="V216">
        <f t="shared" si="54"/>
        <v>111</v>
      </c>
      <c r="W216" s="75" t="s">
        <v>2555</v>
      </c>
      <c r="X216" s="54" t="s">
        <v>2494</v>
      </c>
      <c r="Y216" s="54" t="s">
        <v>2155</v>
      </c>
      <c r="Z216" s="22" t="str">
        <f t="shared" si="55"/>
        <v/>
      </c>
      <c r="AA216" s="22" t="str">
        <f t="shared" si="56"/>
        <v/>
      </c>
      <c r="AB216" s="1">
        <f t="shared" si="57"/>
        <v>207</v>
      </c>
      <c r="AC216" t="str">
        <f t="shared" si="58"/>
        <v>ITM_CNST</v>
      </c>
      <c r="AD216" s="125" t="str">
        <f>IF(ISNA(VLOOKUP(AA216,'XEQM Shortlist'!J:J,1,0)),"//","")</f>
        <v/>
      </c>
      <c r="AF216" s="88" t="str">
        <f t="shared" si="59"/>
        <v/>
      </c>
      <c r="AG216" t="b">
        <f t="shared" si="60"/>
        <v>1</v>
      </c>
    </row>
    <row r="217" spans="1:33">
      <c r="A217" s="45">
        <f t="shared" si="53"/>
        <v>217</v>
      </c>
      <c r="B217" s="44">
        <f t="shared" si="61"/>
        <v>208</v>
      </c>
      <c r="C217" s="48" t="s">
        <v>3642</v>
      </c>
      <c r="D217" s="48" t="s">
        <v>7</v>
      </c>
      <c r="E217" s="59" t="s">
        <v>2688</v>
      </c>
      <c r="F217" s="59" t="s">
        <v>2688</v>
      </c>
      <c r="G217" s="60">
        <v>0</v>
      </c>
      <c r="H217" s="60">
        <v>0</v>
      </c>
      <c r="I217" s="138" t="s">
        <v>28</v>
      </c>
      <c r="J217" s="53" t="s">
        <v>1347</v>
      </c>
      <c r="K217" s="54" t="s">
        <v>3656</v>
      </c>
      <c r="L217" s="52" t="s">
        <v>4614</v>
      </c>
      <c r="M217" s="52" t="s">
        <v>4672</v>
      </c>
      <c r="N217" s="52" t="s">
        <v>2155</v>
      </c>
      <c r="O217" s="52"/>
      <c r="P217" s="254" t="s">
        <v>3094</v>
      </c>
      <c r="Q217" s="13"/>
      <c r="R217"/>
      <c r="S217" t="str">
        <f t="shared" si="62"/>
        <v/>
      </c>
      <c r="T217" s="41" t="str">
        <f>IF(ISNA(VLOOKUP(P217,'NEW XEQM.c'!E:F,2,0)),"--","PRESENT")</f>
        <v>--</v>
      </c>
      <c r="U217"/>
      <c r="V217">
        <f t="shared" si="54"/>
        <v>111</v>
      </c>
      <c r="W217" s="75" t="s">
        <v>2155</v>
      </c>
      <c r="X217" s="54" t="s">
        <v>2155</v>
      </c>
      <c r="Y217" s="54" t="s">
        <v>2155</v>
      </c>
      <c r="Z217" s="22" t="str">
        <f t="shared" si="55"/>
        <v/>
      </c>
      <c r="AA217" s="22" t="str">
        <f t="shared" si="56"/>
        <v/>
      </c>
      <c r="AB217" s="1">
        <f t="shared" si="57"/>
        <v>208</v>
      </c>
      <c r="AC217" t="str">
        <f t="shared" si="58"/>
        <v>ITM_0208</v>
      </c>
      <c r="AD217" s="125" t="str">
        <f>IF(ISNA(VLOOKUP(AA217,'XEQM Shortlist'!J:J,1,0)),"//","")</f>
        <v/>
      </c>
      <c r="AF217" s="88" t="str">
        <f t="shared" si="59"/>
        <v/>
      </c>
      <c r="AG217" t="b">
        <f t="shared" si="60"/>
        <v>1</v>
      </c>
    </row>
    <row r="218" spans="1:33">
      <c r="A218" s="45">
        <f t="shared" si="53"/>
        <v>218</v>
      </c>
      <c r="B218" s="44">
        <f t="shared" si="61"/>
        <v>209</v>
      </c>
      <c r="C218" s="48" t="s">
        <v>3642</v>
      </c>
      <c r="D218" s="48" t="s">
        <v>7</v>
      </c>
      <c r="E218" s="59" t="s">
        <v>2689</v>
      </c>
      <c r="F218" s="59" t="s">
        <v>2689</v>
      </c>
      <c r="G218" s="60">
        <v>0</v>
      </c>
      <c r="H218" s="60">
        <v>0</v>
      </c>
      <c r="I218" s="138" t="s">
        <v>28</v>
      </c>
      <c r="J218" s="53" t="s">
        <v>1347</v>
      </c>
      <c r="K218" s="54" t="s">
        <v>3656</v>
      </c>
      <c r="L218" s="52" t="s">
        <v>4614</v>
      </c>
      <c r="M218" s="52" t="s">
        <v>4672</v>
      </c>
      <c r="N218" s="52" t="s">
        <v>2155</v>
      </c>
      <c r="O218" s="52"/>
      <c r="P218" s="254" t="s">
        <v>3095</v>
      </c>
      <c r="Q218" s="13"/>
      <c r="R218"/>
      <c r="S218" t="str">
        <f t="shared" si="62"/>
        <v/>
      </c>
      <c r="T218" s="41" t="str">
        <f>IF(ISNA(VLOOKUP(P218,'NEW XEQM.c'!E:F,2,0)),"--","PRESENT")</f>
        <v>--</v>
      </c>
      <c r="U218"/>
      <c r="V218">
        <f t="shared" si="54"/>
        <v>111</v>
      </c>
      <c r="W218" s="75" t="s">
        <v>2155</v>
      </c>
      <c r="X218" s="54" t="s">
        <v>2155</v>
      </c>
      <c r="Y218" s="54" t="s">
        <v>2155</v>
      </c>
      <c r="Z218" s="22" t="str">
        <f t="shared" si="55"/>
        <v/>
      </c>
      <c r="AA218" s="22" t="str">
        <f t="shared" si="56"/>
        <v/>
      </c>
      <c r="AB218" s="1">
        <f t="shared" si="57"/>
        <v>209</v>
      </c>
      <c r="AC218" t="str">
        <f t="shared" si="58"/>
        <v>ITM_0209</v>
      </c>
      <c r="AD218" s="125" t="str">
        <f>IF(ISNA(VLOOKUP(AA218,'XEQM Shortlist'!J:J,1,0)),"//","")</f>
        <v/>
      </c>
      <c r="AF218" s="88" t="str">
        <f t="shared" si="59"/>
        <v/>
      </c>
      <c r="AG218" t="b">
        <f t="shared" si="60"/>
        <v>1</v>
      </c>
    </row>
    <row r="219" spans="1:33">
      <c r="A219" s="45">
        <f t="shared" si="53"/>
        <v>219</v>
      </c>
      <c r="B219" s="44">
        <f t="shared" si="61"/>
        <v>210</v>
      </c>
      <c r="C219" s="48" t="s">
        <v>3642</v>
      </c>
      <c r="D219" s="48" t="s">
        <v>7</v>
      </c>
      <c r="E219" s="59" t="s">
        <v>2690</v>
      </c>
      <c r="F219" s="59" t="s">
        <v>2690</v>
      </c>
      <c r="G219" s="60">
        <v>0</v>
      </c>
      <c r="H219" s="60">
        <v>0</v>
      </c>
      <c r="I219" s="138" t="s">
        <v>28</v>
      </c>
      <c r="J219" s="53" t="s">
        <v>1347</v>
      </c>
      <c r="K219" s="54" t="s">
        <v>3656</v>
      </c>
      <c r="L219" s="52" t="s">
        <v>4614</v>
      </c>
      <c r="M219" s="52" t="s">
        <v>4672</v>
      </c>
      <c r="N219" s="52" t="s">
        <v>2155</v>
      </c>
      <c r="O219" s="52"/>
      <c r="P219" s="254" t="s">
        <v>3096</v>
      </c>
      <c r="Q219" s="13"/>
      <c r="R219"/>
      <c r="S219" t="str">
        <f t="shared" si="62"/>
        <v/>
      </c>
      <c r="T219" s="41" t="str">
        <f>IF(ISNA(VLOOKUP(P219,'NEW XEQM.c'!E:F,2,0)),"--","PRESENT")</f>
        <v>--</v>
      </c>
      <c r="U219"/>
      <c r="V219">
        <f t="shared" si="54"/>
        <v>111</v>
      </c>
      <c r="W219" s="75" t="s">
        <v>2155</v>
      </c>
      <c r="X219" s="54" t="s">
        <v>2155</v>
      </c>
      <c r="Y219" s="54" t="s">
        <v>2155</v>
      </c>
      <c r="Z219" s="22" t="str">
        <f t="shared" si="55"/>
        <v/>
      </c>
      <c r="AA219" s="22" t="str">
        <f t="shared" si="56"/>
        <v/>
      </c>
      <c r="AB219" s="1">
        <f t="shared" si="57"/>
        <v>210</v>
      </c>
      <c r="AC219" t="str">
        <f t="shared" si="58"/>
        <v>ITM_0210</v>
      </c>
      <c r="AD219" s="125" t="str">
        <f>IF(ISNA(VLOOKUP(AA219,'XEQM Shortlist'!J:J,1,0)),"//","")</f>
        <v/>
      </c>
      <c r="AF219" s="88" t="str">
        <f t="shared" si="59"/>
        <v/>
      </c>
      <c r="AG219" t="b">
        <f t="shared" si="60"/>
        <v>1</v>
      </c>
    </row>
    <row r="220" spans="1:33">
      <c r="A220" s="45">
        <f t="shared" si="53"/>
        <v>220</v>
      </c>
      <c r="B220" s="44">
        <f t="shared" si="61"/>
        <v>211</v>
      </c>
      <c r="C220" s="48" t="s">
        <v>3642</v>
      </c>
      <c r="D220" s="48" t="s">
        <v>7</v>
      </c>
      <c r="E220" s="59" t="s">
        <v>2691</v>
      </c>
      <c r="F220" s="59" t="s">
        <v>2691</v>
      </c>
      <c r="G220" s="60">
        <v>0</v>
      </c>
      <c r="H220" s="60">
        <v>0</v>
      </c>
      <c r="I220" s="138" t="s">
        <v>28</v>
      </c>
      <c r="J220" s="53" t="s">
        <v>1347</v>
      </c>
      <c r="K220" s="54" t="s">
        <v>3656</v>
      </c>
      <c r="L220" s="52" t="s">
        <v>4614</v>
      </c>
      <c r="M220" s="52" t="s">
        <v>4672</v>
      </c>
      <c r="N220" s="52" t="s">
        <v>2155</v>
      </c>
      <c r="O220" s="52"/>
      <c r="P220" s="254" t="s">
        <v>3097</v>
      </c>
      <c r="Q220" s="13"/>
      <c r="R220"/>
      <c r="S220" t="str">
        <f t="shared" si="62"/>
        <v/>
      </c>
      <c r="T220" s="41" t="str">
        <f>IF(ISNA(VLOOKUP(P220,'NEW XEQM.c'!E:F,2,0)),"--","PRESENT")</f>
        <v>--</v>
      </c>
      <c r="U220"/>
      <c r="V220">
        <f t="shared" si="54"/>
        <v>111</v>
      </c>
      <c r="W220" s="75" t="s">
        <v>2155</v>
      </c>
      <c r="X220" s="54" t="s">
        <v>2155</v>
      </c>
      <c r="Y220" s="54" t="s">
        <v>2155</v>
      </c>
      <c r="Z220" s="22" t="str">
        <f t="shared" si="55"/>
        <v/>
      </c>
      <c r="AA220" s="22" t="str">
        <f t="shared" si="56"/>
        <v/>
      </c>
      <c r="AB220" s="1">
        <f t="shared" si="57"/>
        <v>211</v>
      </c>
      <c r="AC220" t="str">
        <f t="shared" si="58"/>
        <v>ITM_0211</v>
      </c>
      <c r="AD220" s="125" t="str">
        <f>IF(ISNA(VLOOKUP(AA220,'XEQM Shortlist'!J:J,1,0)),"//","")</f>
        <v/>
      </c>
      <c r="AF220" s="88" t="str">
        <f t="shared" si="59"/>
        <v/>
      </c>
      <c r="AG220" t="b">
        <f t="shared" si="60"/>
        <v>1</v>
      </c>
    </row>
    <row r="221" spans="1:33">
      <c r="A221" s="45">
        <f t="shared" si="53"/>
        <v>221</v>
      </c>
      <c r="B221" s="44">
        <f t="shared" si="61"/>
        <v>212</v>
      </c>
      <c r="C221" s="48" t="s">
        <v>3642</v>
      </c>
      <c r="D221" s="48" t="s">
        <v>7</v>
      </c>
      <c r="E221" s="59" t="s">
        <v>2692</v>
      </c>
      <c r="F221" s="59" t="s">
        <v>2692</v>
      </c>
      <c r="G221" s="60">
        <v>0</v>
      </c>
      <c r="H221" s="60">
        <v>0</v>
      </c>
      <c r="I221" s="138" t="s">
        <v>28</v>
      </c>
      <c r="J221" s="53" t="s">
        <v>1347</v>
      </c>
      <c r="K221" s="54" t="s">
        <v>3656</v>
      </c>
      <c r="L221" s="52" t="s">
        <v>4614</v>
      </c>
      <c r="M221" s="52" t="s">
        <v>4672</v>
      </c>
      <c r="N221" s="52" t="s">
        <v>2155</v>
      </c>
      <c r="O221" s="52"/>
      <c r="P221" s="254" t="s">
        <v>3098</v>
      </c>
      <c r="Q221" s="13"/>
      <c r="R221"/>
      <c r="S221" t="str">
        <f t="shared" si="62"/>
        <v/>
      </c>
      <c r="T221" s="41" t="str">
        <f>IF(ISNA(VLOOKUP(P221,'NEW XEQM.c'!E:F,2,0)),"--","PRESENT")</f>
        <v>--</v>
      </c>
      <c r="U221"/>
      <c r="V221">
        <f t="shared" si="54"/>
        <v>111</v>
      </c>
      <c r="W221" s="75" t="s">
        <v>2155</v>
      </c>
      <c r="X221" s="54" t="s">
        <v>2155</v>
      </c>
      <c r="Y221" s="54" t="s">
        <v>2155</v>
      </c>
      <c r="Z221" s="22" t="str">
        <f t="shared" si="55"/>
        <v/>
      </c>
      <c r="AA221" s="22" t="str">
        <f t="shared" si="56"/>
        <v/>
      </c>
      <c r="AB221" s="1">
        <f t="shared" si="57"/>
        <v>212</v>
      </c>
      <c r="AC221" t="str">
        <f t="shared" si="58"/>
        <v>ITM_0212</v>
      </c>
      <c r="AD221" s="125" t="str">
        <f>IF(ISNA(VLOOKUP(AA221,'XEQM Shortlist'!J:J,1,0)),"//","")</f>
        <v/>
      </c>
      <c r="AF221" s="88" t="str">
        <f t="shared" si="59"/>
        <v/>
      </c>
      <c r="AG221" t="b">
        <f t="shared" si="60"/>
        <v>1</v>
      </c>
    </row>
    <row r="222" spans="1:33">
      <c r="A222" s="45">
        <f t="shared" si="53"/>
        <v>222</v>
      </c>
      <c r="B222" s="44">
        <f t="shared" si="61"/>
        <v>213</v>
      </c>
      <c r="C222" s="48" t="s">
        <v>3642</v>
      </c>
      <c r="D222" s="48" t="s">
        <v>7</v>
      </c>
      <c r="E222" s="59" t="s">
        <v>2693</v>
      </c>
      <c r="F222" s="59" t="s">
        <v>2693</v>
      </c>
      <c r="G222" s="60">
        <v>0</v>
      </c>
      <c r="H222" s="60">
        <v>0</v>
      </c>
      <c r="I222" s="138" t="s">
        <v>28</v>
      </c>
      <c r="J222" s="53" t="s">
        <v>1347</v>
      </c>
      <c r="K222" s="54" t="s">
        <v>3656</v>
      </c>
      <c r="L222" s="52" t="s">
        <v>4614</v>
      </c>
      <c r="M222" s="52" t="s">
        <v>4672</v>
      </c>
      <c r="N222" s="52" t="s">
        <v>2155</v>
      </c>
      <c r="O222" s="52"/>
      <c r="P222" s="254" t="s">
        <v>3099</v>
      </c>
      <c r="Q222" s="13"/>
      <c r="R222"/>
      <c r="S222" t="str">
        <f t="shared" si="62"/>
        <v/>
      </c>
      <c r="T222" s="41" t="str">
        <f>IF(ISNA(VLOOKUP(P222,'NEW XEQM.c'!E:F,2,0)),"--","PRESENT")</f>
        <v>--</v>
      </c>
      <c r="U222"/>
      <c r="V222">
        <f t="shared" si="54"/>
        <v>111</v>
      </c>
      <c r="W222" s="75" t="s">
        <v>2155</v>
      </c>
      <c r="X222" s="54" t="s">
        <v>2155</v>
      </c>
      <c r="Y222" s="54" t="s">
        <v>2155</v>
      </c>
      <c r="Z222" s="22" t="str">
        <f t="shared" si="55"/>
        <v/>
      </c>
      <c r="AA222" s="22" t="str">
        <f t="shared" si="56"/>
        <v/>
      </c>
      <c r="AB222" s="1">
        <f t="shared" si="57"/>
        <v>213</v>
      </c>
      <c r="AC222" t="str">
        <f t="shared" si="58"/>
        <v>ITM_0213</v>
      </c>
      <c r="AD222" s="125" t="str">
        <f>IF(ISNA(VLOOKUP(AA222,'XEQM Shortlist'!J:J,1,0)),"//","")</f>
        <v/>
      </c>
      <c r="AF222" s="88" t="str">
        <f t="shared" si="59"/>
        <v/>
      </c>
      <c r="AG222" t="b">
        <f t="shared" si="60"/>
        <v>1</v>
      </c>
    </row>
    <row r="223" spans="1:33">
      <c r="A223" s="45">
        <f t="shared" si="53"/>
        <v>223</v>
      </c>
      <c r="B223" s="44">
        <f t="shared" si="61"/>
        <v>214</v>
      </c>
      <c r="C223" s="48" t="s">
        <v>3642</v>
      </c>
      <c r="D223" s="48" t="s">
        <v>7</v>
      </c>
      <c r="E223" s="59" t="s">
        <v>2694</v>
      </c>
      <c r="F223" s="59" t="s">
        <v>2694</v>
      </c>
      <c r="G223" s="60">
        <v>0</v>
      </c>
      <c r="H223" s="60">
        <v>0</v>
      </c>
      <c r="I223" s="138" t="s">
        <v>28</v>
      </c>
      <c r="J223" s="53" t="s">
        <v>1347</v>
      </c>
      <c r="K223" s="54" t="s">
        <v>3656</v>
      </c>
      <c r="L223" s="52" t="s">
        <v>4614</v>
      </c>
      <c r="M223" s="52" t="s">
        <v>4672</v>
      </c>
      <c r="N223" s="52" t="s">
        <v>2155</v>
      </c>
      <c r="O223" s="52"/>
      <c r="P223" s="254" t="s">
        <v>3100</v>
      </c>
      <c r="Q223" s="13"/>
      <c r="R223"/>
      <c r="S223" t="str">
        <f t="shared" si="62"/>
        <v/>
      </c>
      <c r="T223" s="41" t="str">
        <f>IF(ISNA(VLOOKUP(P223,'NEW XEQM.c'!E:F,2,0)),"--","PRESENT")</f>
        <v>--</v>
      </c>
      <c r="U223"/>
      <c r="V223">
        <f t="shared" si="54"/>
        <v>111</v>
      </c>
      <c r="W223" s="75" t="s">
        <v>2155</v>
      </c>
      <c r="X223" s="54" t="s">
        <v>2155</v>
      </c>
      <c r="Y223" s="54" t="s">
        <v>2155</v>
      </c>
      <c r="Z223" s="22" t="str">
        <f t="shared" si="55"/>
        <v/>
      </c>
      <c r="AA223" s="22" t="str">
        <f t="shared" si="56"/>
        <v/>
      </c>
      <c r="AB223" s="1">
        <f t="shared" si="57"/>
        <v>214</v>
      </c>
      <c r="AC223" t="str">
        <f t="shared" si="58"/>
        <v>ITM_0214</v>
      </c>
      <c r="AD223" s="125" t="str">
        <f>IF(ISNA(VLOOKUP(AA223,'XEQM Shortlist'!J:J,1,0)),"//","")</f>
        <v/>
      </c>
      <c r="AF223" s="88" t="str">
        <f t="shared" si="59"/>
        <v/>
      </c>
      <c r="AG223" t="b">
        <f t="shared" si="60"/>
        <v>1</v>
      </c>
    </row>
    <row r="224" spans="1:33">
      <c r="A224" s="45">
        <f t="shared" si="53"/>
        <v>224</v>
      </c>
      <c r="B224" s="44">
        <f t="shared" si="61"/>
        <v>215</v>
      </c>
      <c r="C224" s="48" t="s">
        <v>3642</v>
      </c>
      <c r="D224" s="48" t="s">
        <v>7</v>
      </c>
      <c r="E224" s="59" t="s">
        <v>2695</v>
      </c>
      <c r="F224" s="59" t="s">
        <v>2695</v>
      </c>
      <c r="G224" s="60">
        <v>0</v>
      </c>
      <c r="H224" s="60">
        <v>0</v>
      </c>
      <c r="I224" s="138" t="s">
        <v>28</v>
      </c>
      <c r="J224" s="53" t="s">
        <v>1347</v>
      </c>
      <c r="K224" s="54" t="s">
        <v>3656</v>
      </c>
      <c r="L224" s="52" t="s">
        <v>4614</v>
      </c>
      <c r="M224" s="52" t="s">
        <v>4672</v>
      </c>
      <c r="N224" s="52" t="s">
        <v>2155</v>
      </c>
      <c r="O224" s="52"/>
      <c r="P224" s="254" t="s">
        <v>3101</v>
      </c>
      <c r="Q224" s="13"/>
      <c r="R224"/>
      <c r="S224" t="str">
        <f t="shared" si="62"/>
        <v/>
      </c>
      <c r="T224" s="41" t="str">
        <f>IF(ISNA(VLOOKUP(P224,'NEW XEQM.c'!E:F,2,0)),"--","PRESENT")</f>
        <v>--</v>
      </c>
      <c r="U224"/>
      <c r="V224">
        <f t="shared" si="54"/>
        <v>111</v>
      </c>
      <c r="W224" s="75" t="s">
        <v>2155</v>
      </c>
      <c r="X224" s="54" t="s">
        <v>2155</v>
      </c>
      <c r="Y224" s="54" t="s">
        <v>2155</v>
      </c>
      <c r="Z224" s="22" t="str">
        <f t="shared" si="55"/>
        <v/>
      </c>
      <c r="AA224" s="22" t="str">
        <f t="shared" si="56"/>
        <v/>
      </c>
      <c r="AB224" s="1">
        <f t="shared" si="57"/>
        <v>215</v>
      </c>
      <c r="AC224" t="str">
        <f t="shared" si="58"/>
        <v>ITM_0215</v>
      </c>
      <c r="AD224" s="125" t="str">
        <f>IF(ISNA(VLOOKUP(AA224,'XEQM Shortlist'!J:J,1,0)),"//","")</f>
        <v/>
      </c>
      <c r="AF224" s="88" t="str">
        <f t="shared" si="59"/>
        <v/>
      </c>
      <c r="AG224" t="b">
        <f t="shared" si="60"/>
        <v>1</v>
      </c>
    </row>
    <row r="225" spans="1:33">
      <c r="A225" s="45">
        <f t="shared" si="53"/>
        <v>225</v>
      </c>
      <c r="B225" s="44">
        <f t="shared" si="61"/>
        <v>216</v>
      </c>
      <c r="C225" s="48" t="s">
        <v>3642</v>
      </c>
      <c r="D225" s="48" t="s">
        <v>7</v>
      </c>
      <c r="E225" s="59" t="s">
        <v>2696</v>
      </c>
      <c r="F225" s="59" t="s">
        <v>2696</v>
      </c>
      <c r="G225" s="60">
        <v>0</v>
      </c>
      <c r="H225" s="60">
        <v>0</v>
      </c>
      <c r="I225" s="138" t="s">
        <v>28</v>
      </c>
      <c r="J225" s="53" t="s">
        <v>1347</v>
      </c>
      <c r="K225" s="54" t="s">
        <v>3656</v>
      </c>
      <c r="L225" s="52" t="s">
        <v>4614</v>
      </c>
      <c r="M225" s="52" t="s">
        <v>4672</v>
      </c>
      <c r="N225" s="52" t="s">
        <v>2155</v>
      </c>
      <c r="O225" s="52"/>
      <c r="P225" s="254" t="s">
        <v>3102</v>
      </c>
      <c r="Q225" s="13"/>
      <c r="R225"/>
      <c r="S225" t="str">
        <f t="shared" si="62"/>
        <v/>
      </c>
      <c r="T225" s="41" t="str">
        <f>IF(ISNA(VLOOKUP(P225,'NEW XEQM.c'!E:F,2,0)),"--","PRESENT")</f>
        <v>--</v>
      </c>
      <c r="U225"/>
      <c r="V225">
        <f t="shared" si="54"/>
        <v>111</v>
      </c>
      <c r="W225" s="75" t="s">
        <v>2155</v>
      </c>
      <c r="X225" s="54" t="s">
        <v>2155</v>
      </c>
      <c r="Y225" s="54" t="s">
        <v>2155</v>
      </c>
      <c r="Z225" s="22" t="str">
        <f t="shared" si="55"/>
        <v/>
      </c>
      <c r="AA225" s="22" t="str">
        <f t="shared" si="56"/>
        <v/>
      </c>
      <c r="AB225" s="1">
        <f t="shared" si="57"/>
        <v>216</v>
      </c>
      <c r="AC225" t="str">
        <f t="shared" si="58"/>
        <v>ITM_0216</v>
      </c>
      <c r="AD225" s="125" t="str">
        <f>IF(ISNA(VLOOKUP(AA225,'XEQM Shortlist'!J:J,1,0)),"//","")</f>
        <v/>
      </c>
      <c r="AF225" s="88" t="str">
        <f t="shared" si="59"/>
        <v/>
      </c>
      <c r="AG225" t="b">
        <f t="shared" si="60"/>
        <v>1</v>
      </c>
    </row>
    <row r="226" spans="1:33">
      <c r="A226" s="45">
        <f t="shared" si="53"/>
        <v>226</v>
      </c>
      <c r="B226" s="44">
        <f t="shared" si="61"/>
        <v>217</v>
      </c>
      <c r="C226" s="48" t="s">
        <v>3642</v>
      </c>
      <c r="D226" s="48" t="s">
        <v>7</v>
      </c>
      <c r="E226" s="59" t="s">
        <v>2697</v>
      </c>
      <c r="F226" s="59" t="s">
        <v>2697</v>
      </c>
      <c r="G226" s="60">
        <v>0</v>
      </c>
      <c r="H226" s="60">
        <v>0</v>
      </c>
      <c r="I226" s="138" t="s">
        <v>28</v>
      </c>
      <c r="J226" s="53" t="s">
        <v>1347</v>
      </c>
      <c r="K226" s="54" t="s">
        <v>3656</v>
      </c>
      <c r="L226" s="52" t="s">
        <v>4614</v>
      </c>
      <c r="M226" s="52" t="s">
        <v>4672</v>
      </c>
      <c r="N226" s="52" t="s">
        <v>2155</v>
      </c>
      <c r="O226" s="52"/>
      <c r="P226" s="254" t="s">
        <v>3103</v>
      </c>
      <c r="Q226" s="13"/>
      <c r="R226"/>
      <c r="S226" t="str">
        <f t="shared" si="62"/>
        <v/>
      </c>
      <c r="T226" s="41" t="str">
        <f>IF(ISNA(VLOOKUP(P226,'NEW XEQM.c'!E:F,2,0)),"--","PRESENT")</f>
        <v>--</v>
      </c>
      <c r="U226"/>
      <c r="V226">
        <f t="shared" si="54"/>
        <v>111</v>
      </c>
      <c r="W226" s="75" t="s">
        <v>2155</v>
      </c>
      <c r="X226" s="54" t="s">
        <v>2155</v>
      </c>
      <c r="Y226" s="54" t="s">
        <v>2155</v>
      </c>
      <c r="Z226" s="22" t="str">
        <f t="shared" si="55"/>
        <v/>
      </c>
      <c r="AA226" s="22" t="str">
        <f t="shared" si="56"/>
        <v/>
      </c>
      <c r="AB226" s="1">
        <f t="shared" si="57"/>
        <v>217</v>
      </c>
      <c r="AC226" t="str">
        <f t="shared" si="58"/>
        <v>ITM_0217</v>
      </c>
      <c r="AD226" s="125" t="str">
        <f>IF(ISNA(VLOOKUP(AA226,'XEQM Shortlist'!J:J,1,0)),"//","")</f>
        <v/>
      </c>
      <c r="AF226" s="88" t="str">
        <f t="shared" si="59"/>
        <v/>
      </c>
      <c r="AG226" t="b">
        <f t="shared" si="60"/>
        <v>1</v>
      </c>
    </row>
    <row r="227" spans="1:33">
      <c r="A227" s="45">
        <f t="shared" si="53"/>
        <v>227</v>
      </c>
      <c r="B227" s="44">
        <f t="shared" si="61"/>
        <v>218</v>
      </c>
      <c r="C227" s="48" t="s">
        <v>3642</v>
      </c>
      <c r="D227" s="48" t="s">
        <v>7</v>
      </c>
      <c r="E227" s="59" t="s">
        <v>2698</v>
      </c>
      <c r="F227" s="59" t="s">
        <v>2698</v>
      </c>
      <c r="G227" s="60">
        <v>0</v>
      </c>
      <c r="H227" s="60">
        <v>0</v>
      </c>
      <c r="I227" s="138" t="s">
        <v>28</v>
      </c>
      <c r="J227" s="53" t="s">
        <v>1347</v>
      </c>
      <c r="K227" s="54" t="s">
        <v>3656</v>
      </c>
      <c r="L227" s="52" t="s">
        <v>4614</v>
      </c>
      <c r="M227" s="52" t="s">
        <v>4672</v>
      </c>
      <c r="N227" s="52" t="s">
        <v>2155</v>
      </c>
      <c r="O227" s="52"/>
      <c r="P227" s="254" t="s">
        <v>3104</v>
      </c>
      <c r="Q227" s="13"/>
      <c r="R227"/>
      <c r="S227" t="str">
        <f t="shared" si="62"/>
        <v/>
      </c>
      <c r="T227" s="41" t="str">
        <f>IF(ISNA(VLOOKUP(P227,'NEW XEQM.c'!E:F,2,0)),"--","PRESENT")</f>
        <v>--</v>
      </c>
      <c r="U227"/>
      <c r="V227">
        <f t="shared" si="54"/>
        <v>111</v>
      </c>
      <c r="W227" s="75" t="s">
        <v>2155</v>
      </c>
      <c r="X227" s="54" t="s">
        <v>2155</v>
      </c>
      <c r="Y227" s="54" t="s">
        <v>2155</v>
      </c>
      <c r="Z227" s="22" t="str">
        <f t="shared" si="55"/>
        <v/>
      </c>
      <c r="AA227" s="22" t="str">
        <f t="shared" si="56"/>
        <v/>
      </c>
      <c r="AB227" s="1">
        <f t="shared" si="57"/>
        <v>218</v>
      </c>
      <c r="AC227" t="str">
        <f t="shared" si="58"/>
        <v>ITM_0218</v>
      </c>
      <c r="AD227" s="125" t="str">
        <f>IF(ISNA(VLOOKUP(AA227,'XEQM Shortlist'!J:J,1,0)),"//","")</f>
        <v/>
      </c>
      <c r="AF227" s="88" t="str">
        <f t="shared" si="59"/>
        <v/>
      </c>
      <c r="AG227" t="b">
        <f t="shared" si="60"/>
        <v>1</v>
      </c>
    </row>
    <row r="228" spans="1:33">
      <c r="A228" s="45">
        <f t="shared" si="53"/>
        <v>228</v>
      </c>
      <c r="B228" s="44">
        <f t="shared" si="61"/>
        <v>219</v>
      </c>
      <c r="C228" s="48" t="s">
        <v>3642</v>
      </c>
      <c r="D228" s="48" t="s">
        <v>7</v>
      </c>
      <c r="E228" s="59" t="s">
        <v>2699</v>
      </c>
      <c r="F228" s="59" t="s">
        <v>2699</v>
      </c>
      <c r="G228" s="60">
        <v>0</v>
      </c>
      <c r="H228" s="60">
        <v>0</v>
      </c>
      <c r="I228" s="138" t="s">
        <v>28</v>
      </c>
      <c r="J228" s="53" t="s">
        <v>1347</v>
      </c>
      <c r="K228" s="54" t="s">
        <v>3656</v>
      </c>
      <c r="L228" s="52" t="s">
        <v>4614</v>
      </c>
      <c r="M228" s="52" t="s">
        <v>4672</v>
      </c>
      <c r="N228" s="52" t="s">
        <v>2155</v>
      </c>
      <c r="O228" s="52"/>
      <c r="P228" s="254" t="s">
        <v>3105</v>
      </c>
      <c r="Q228" s="13"/>
      <c r="R228"/>
      <c r="S228" t="str">
        <f t="shared" si="62"/>
        <v/>
      </c>
      <c r="T228" s="41" t="str">
        <f>IF(ISNA(VLOOKUP(P228,'NEW XEQM.c'!E:F,2,0)),"--","PRESENT")</f>
        <v>--</v>
      </c>
      <c r="U228"/>
      <c r="V228">
        <f t="shared" si="54"/>
        <v>111</v>
      </c>
      <c r="W228" s="75"/>
      <c r="X228" s="54"/>
      <c r="Y228" s="54"/>
      <c r="Z228" s="22" t="str">
        <f t="shared" si="55"/>
        <v/>
      </c>
      <c r="AA228" s="22" t="str">
        <f t="shared" si="56"/>
        <v/>
      </c>
      <c r="AB228" s="1">
        <f t="shared" si="57"/>
        <v>219</v>
      </c>
      <c r="AC228" t="str">
        <f t="shared" si="58"/>
        <v>ITM_0219</v>
      </c>
      <c r="AD228" s="125" t="str">
        <f>IF(ISNA(VLOOKUP(AA228,'XEQM Shortlist'!J:J,1,0)),"//","")</f>
        <v/>
      </c>
      <c r="AF228" s="88" t="str">
        <f t="shared" si="59"/>
        <v/>
      </c>
      <c r="AG228" t="b">
        <f t="shared" si="60"/>
        <v>1</v>
      </c>
    </row>
    <row r="229" spans="1:33" s="39" customFormat="1">
      <c r="A229" s="45" t="str">
        <f t="shared" si="53"/>
        <v/>
      </c>
      <c r="B229" s="44">
        <f t="shared" si="61"/>
        <v>219.01</v>
      </c>
      <c r="C229" s="47" t="s">
        <v>2155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2155</v>
      </c>
      <c r="O229" s="47"/>
      <c r="P229" s="254" t="s">
        <v>2155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4"/>
        <v>111</v>
      </c>
      <c r="W229" s="75" t="s">
        <v>2155</v>
      </c>
      <c r="X229" s="74" t="s">
        <v>2155</v>
      </c>
      <c r="Y229" s="74" t="s">
        <v>2155</v>
      </c>
      <c r="Z229" s="22" t="str">
        <f t="shared" si="55"/>
        <v/>
      </c>
      <c r="AA229" s="22" t="str">
        <f t="shared" si="56"/>
        <v/>
      </c>
      <c r="AB229" s="1">
        <f t="shared" si="57"/>
        <v>219.01</v>
      </c>
      <c r="AC229" t="str">
        <f t="shared" si="58"/>
        <v/>
      </c>
      <c r="AD229" s="125" t="str">
        <f>IF(ISNA(VLOOKUP(AA229,'XEQM Shortlist'!J:J,1,0)),"//","")</f>
        <v/>
      </c>
      <c r="AF229" s="88" t="str">
        <f t="shared" si="59"/>
        <v/>
      </c>
      <c r="AG229" t="b">
        <f t="shared" si="60"/>
        <v>1</v>
      </c>
    </row>
    <row r="230" spans="1:33" s="39" customFormat="1">
      <c r="A230" s="45" t="str">
        <f t="shared" si="53"/>
        <v/>
      </c>
      <c r="B230" s="44">
        <f t="shared" si="61"/>
        <v>219.01999999999998</v>
      </c>
      <c r="C230" s="47" t="s">
        <v>2155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2155</v>
      </c>
      <c r="O230" s="47"/>
      <c r="P230" s="254" t="s">
        <v>2155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4"/>
        <v>111</v>
      </c>
      <c r="W230" s="75" t="s">
        <v>2155</v>
      </c>
      <c r="X230" s="74" t="s">
        <v>2155</v>
      </c>
      <c r="Y230" s="74" t="s">
        <v>2155</v>
      </c>
      <c r="Z230" s="22" t="str">
        <f t="shared" si="55"/>
        <v/>
      </c>
      <c r="AA230" s="22" t="str">
        <f t="shared" si="56"/>
        <v/>
      </c>
      <c r="AB230" s="1">
        <f t="shared" si="57"/>
        <v>219.01999999999998</v>
      </c>
      <c r="AC230" t="str">
        <f t="shared" si="58"/>
        <v/>
      </c>
      <c r="AD230" s="125" t="str">
        <f>IF(ISNA(VLOOKUP(AA230,'XEQM Shortlist'!J:J,1,0)),"//","")</f>
        <v/>
      </c>
      <c r="AF230" s="88" t="str">
        <f t="shared" si="59"/>
        <v/>
      </c>
      <c r="AG230" t="b">
        <f t="shared" si="60"/>
        <v>1</v>
      </c>
    </row>
    <row r="231" spans="1:33" s="39" customFormat="1">
      <c r="A231" s="45" t="str">
        <f t="shared" si="53"/>
        <v/>
      </c>
      <c r="B231" s="44">
        <f t="shared" si="61"/>
        <v>219.02999999999997</v>
      </c>
      <c r="C231" s="47" t="s">
        <v>2581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2155</v>
      </c>
      <c r="O231" s="47"/>
      <c r="P231" s="254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4"/>
        <v>111</v>
      </c>
      <c r="W231" s="75" t="s">
        <v>2155</v>
      </c>
      <c r="X231" s="74" t="s">
        <v>2155</v>
      </c>
      <c r="Y231" s="74" t="s">
        <v>2155</v>
      </c>
      <c r="Z231" s="22" t="str">
        <f t="shared" si="55"/>
        <v/>
      </c>
      <c r="AA231" s="22" t="str">
        <f t="shared" si="56"/>
        <v/>
      </c>
      <c r="AB231" s="1">
        <f t="shared" si="57"/>
        <v>219.02999999999997</v>
      </c>
      <c r="AC231" t="str">
        <f t="shared" si="58"/>
        <v>// Conversions</v>
      </c>
      <c r="AD231" s="125" t="str">
        <f>IF(ISNA(VLOOKUP(AA231,'XEQM Shortlist'!J:J,1,0)),"//","")</f>
        <v/>
      </c>
      <c r="AF231" s="88" t="str">
        <f t="shared" si="59"/>
        <v/>
      </c>
      <c r="AG231" t="b">
        <f t="shared" si="60"/>
        <v>1</v>
      </c>
    </row>
    <row r="232" spans="1:33">
      <c r="A232" s="45">
        <f t="shared" si="53"/>
        <v>232</v>
      </c>
      <c r="B232" s="44">
        <f t="shared" si="61"/>
        <v>220</v>
      </c>
      <c r="C232" s="48" t="s">
        <v>3386</v>
      </c>
      <c r="D232" s="48" t="s">
        <v>7</v>
      </c>
      <c r="E232" s="53" t="s">
        <v>996</v>
      </c>
      <c r="F232" s="53" t="s">
        <v>996</v>
      </c>
      <c r="G232" s="75">
        <v>0</v>
      </c>
      <c r="H232" s="75">
        <v>0</v>
      </c>
      <c r="I232" s="135" t="s">
        <v>3</v>
      </c>
      <c r="J232" s="53" t="s">
        <v>1347</v>
      </c>
      <c r="K232" s="54" t="s">
        <v>3817</v>
      </c>
      <c r="L232" s="52" t="s">
        <v>4614</v>
      </c>
      <c r="M232" s="52" t="s">
        <v>4670</v>
      </c>
      <c r="N232" s="52" t="s">
        <v>2155</v>
      </c>
      <c r="O232" s="52"/>
      <c r="P232" s="254" t="s">
        <v>1364</v>
      </c>
      <c r="Q232" s="13"/>
      <c r="R232"/>
      <c r="S232" t="str">
        <f t="shared" ref="S232:S263" si="63">IF(E232=F232,"","NOT EQUAL")</f>
        <v/>
      </c>
      <c r="T232" s="41" t="str">
        <f>IF(ISNA(VLOOKUP(P232,'NEW XEQM.c'!E:F,2,0)),"--","PRESENT")</f>
        <v>--</v>
      </c>
      <c r="U232"/>
      <c r="V232">
        <f t="shared" si="54"/>
        <v>111</v>
      </c>
      <c r="W232" s="75" t="s">
        <v>2155</v>
      </c>
      <c r="X232" s="54" t="s">
        <v>2494</v>
      </c>
      <c r="Y232" s="54" t="s">
        <v>2155</v>
      </c>
      <c r="Z232" s="22" t="str">
        <f t="shared" si="55"/>
        <v/>
      </c>
      <c r="AA232" s="22" t="str">
        <f t="shared" si="56"/>
        <v/>
      </c>
      <c r="AB232" s="1">
        <f t="shared" si="57"/>
        <v>220</v>
      </c>
      <c r="AC232" t="str">
        <f t="shared" si="58"/>
        <v>ITM_CtoF</v>
      </c>
      <c r="AD232" s="125" t="str">
        <f>IF(ISNA(VLOOKUP(AA232,'XEQM Shortlist'!J:J,1,0)),"//","")</f>
        <v/>
      </c>
      <c r="AF232" s="88" t="str">
        <f t="shared" si="59"/>
        <v/>
      </c>
      <c r="AG232" t="b">
        <f t="shared" si="60"/>
        <v>1</v>
      </c>
    </row>
    <row r="233" spans="1:33">
      <c r="A233" s="45">
        <f t="shared" si="53"/>
        <v>233</v>
      </c>
      <c r="B233" s="44">
        <f t="shared" si="61"/>
        <v>221</v>
      </c>
      <c r="C233" s="48" t="s">
        <v>3387</v>
      </c>
      <c r="D233" s="48" t="s">
        <v>7</v>
      </c>
      <c r="E233" s="53" t="s">
        <v>997</v>
      </c>
      <c r="F233" s="53" t="s">
        <v>997</v>
      </c>
      <c r="G233" s="75">
        <v>0</v>
      </c>
      <c r="H233" s="75">
        <v>0</v>
      </c>
      <c r="I233" s="135" t="s">
        <v>3</v>
      </c>
      <c r="J233" s="53" t="s">
        <v>1347</v>
      </c>
      <c r="K233" s="54" t="s">
        <v>3817</v>
      </c>
      <c r="L233" s="52" t="s">
        <v>4614</v>
      </c>
      <c r="M233" s="52" t="s">
        <v>4670</v>
      </c>
      <c r="N233" s="52" t="s">
        <v>2155</v>
      </c>
      <c r="O233" s="52"/>
      <c r="P233" s="254" t="s">
        <v>1365</v>
      </c>
      <c r="Q233" s="13"/>
      <c r="R233"/>
      <c r="S233" t="str">
        <f t="shared" si="63"/>
        <v/>
      </c>
      <c r="T233" s="41" t="str">
        <f>IF(ISNA(VLOOKUP(P233,'NEW XEQM.c'!E:F,2,0)),"--","PRESENT")</f>
        <v>--</v>
      </c>
      <c r="U233"/>
      <c r="V233">
        <f t="shared" si="54"/>
        <v>111</v>
      </c>
      <c r="W233" s="75" t="s">
        <v>2155</v>
      </c>
      <c r="X233" s="54" t="s">
        <v>2494</v>
      </c>
      <c r="Y233" s="54" t="s">
        <v>2155</v>
      </c>
      <c r="Z233" s="22" t="str">
        <f t="shared" si="55"/>
        <v/>
      </c>
      <c r="AA233" s="22" t="str">
        <f t="shared" si="56"/>
        <v/>
      </c>
      <c r="AB233" s="1">
        <f t="shared" si="57"/>
        <v>221</v>
      </c>
      <c r="AC233" t="str">
        <f t="shared" si="58"/>
        <v>ITM_FtoC</v>
      </c>
      <c r="AD233" s="125" t="str">
        <f>IF(ISNA(VLOOKUP(AA233,'XEQM Shortlist'!J:J,1,0)),"//","")</f>
        <v/>
      </c>
      <c r="AF233" s="88" t="str">
        <f t="shared" si="59"/>
        <v/>
      </c>
      <c r="AG233" t="b">
        <f t="shared" si="60"/>
        <v>1</v>
      </c>
    </row>
    <row r="234" spans="1:33">
      <c r="A234" s="45">
        <f t="shared" si="53"/>
        <v>234</v>
      </c>
      <c r="B234" s="44">
        <f t="shared" si="61"/>
        <v>222</v>
      </c>
      <c r="C234" s="48" t="s">
        <v>3388</v>
      </c>
      <c r="D234" s="48">
        <v>10</v>
      </c>
      <c r="E234" s="53" t="s">
        <v>69</v>
      </c>
      <c r="F234" s="237" t="s">
        <v>5207</v>
      </c>
      <c r="G234" s="75">
        <v>0</v>
      </c>
      <c r="H234" s="75">
        <v>0</v>
      </c>
      <c r="I234" s="135" t="s">
        <v>3</v>
      </c>
      <c r="J234" s="53" t="s">
        <v>1347</v>
      </c>
      <c r="K234" s="54" t="s">
        <v>3817</v>
      </c>
      <c r="L234" s="52" t="s">
        <v>4614</v>
      </c>
      <c r="M234" s="52" t="s">
        <v>4670</v>
      </c>
      <c r="N234" s="52" t="s">
        <v>2155</v>
      </c>
      <c r="O234" s="52"/>
      <c r="P234" s="254" t="s">
        <v>1460</v>
      </c>
      <c r="Q234" s="13"/>
      <c r="R234"/>
      <c r="S234" t="str">
        <f t="shared" si="63"/>
        <v>NOT EQUAL</v>
      </c>
      <c r="T234" s="41" t="str">
        <f>IF(ISNA(VLOOKUP(P234,'NEW XEQM.c'!E:F,2,0)),"--","PRESENT")</f>
        <v>--</v>
      </c>
      <c r="U234"/>
      <c r="V234">
        <f t="shared" si="54"/>
        <v>111</v>
      </c>
      <c r="W234" s="75" t="s">
        <v>2155</v>
      </c>
      <c r="X234" s="54" t="s">
        <v>2494</v>
      </c>
      <c r="Y234" s="54" t="s">
        <v>2155</v>
      </c>
      <c r="Z234" s="22" t="str">
        <f t="shared" si="55"/>
        <v/>
      </c>
      <c r="AA234" s="22" t="str">
        <f t="shared" si="56"/>
        <v/>
      </c>
      <c r="AB234" s="1">
        <f t="shared" si="57"/>
        <v>222</v>
      </c>
      <c r="AC234" t="str">
        <f t="shared" si="58"/>
        <v>ITM_DBtoPR</v>
      </c>
      <c r="AD234" s="125" t="str">
        <f>IF(ISNA(VLOOKUP(AA234,'XEQM Shortlist'!J:J,1,0)),"//","")</f>
        <v/>
      </c>
      <c r="AF234" s="88" t="str">
        <f t="shared" si="59"/>
        <v/>
      </c>
      <c r="AG234" t="b">
        <f t="shared" si="60"/>
        <v>1</v>
      </c>
    </row>
    <row r="235" spans="1:33" s="17" customFormat="1">
      <c r="A235" s="45">
        <f t="shared" si="53"/>
        <v>235</v>
      </c>
      <c r="B235" s="44">
        <f t="shared" si="61"/>
        <v>223</v>
      </c>
      <c r="C235" s="89" t="s">
        <v>3642</v>
      </c>
      <c r="D235" s="89" t="s">
        <v>7</v>
      </c>
      <c r="E235" s="108" t="str">
        <f t="shared" ref="E235:E236" si="64">CHAR(34)&amp;IF(B235&lt;10,"000",IF(B235&lt;100,"00",IF(B235&lt;1000,"0","")))&amp;$B235&amp;CHAR(34)</f>
        <v>"0223"</v>
      </c>
      <c r="F235" s="90" t="str">
        <f t="shared" ref="F235:F236" si="65">E235</f>
        <v>"0223"</v>
      </c>
      <c r="G235" s="143">
        <v>0</v>
      </c>
      <c r="H235" s="143">
        <v>0</v>
      </c>
      <c r="I235" s="138" t="s">
        <v>28</v>
      </c>
      <c r="J235" s="53" t="s">
        <v>1347</v>
      </c>
      <c r="K235" s="92" t="s">
        <v>3656</v>
      </c>
      <c r="L235" s="17" t="s">
        <v>4614</v>
      </c>
      <c r="M235" s="52" t="s">
        <v>4672</v>
      </c>
      <c r="N235" s="52" t="s">
        <v>2155</v>
      </c>
      <c r="P235" s="254" t="str">
        <f t="shared" ref="P235:P236" si="66">"ITM_"&amp;IF(B235&lt;10,"000",IF(B235&lt;100,"00",IF(B235&lt;1000,"0","")))&amp;$B235</f>
        <v>ITM_0223</v>
      </c>
      <c r="Q235" s="13"/>
      <c r="R235"/>
      <c r="S235" t="str">
        <f t="shared" si="63"/>
        <v/>
      </c>
      <c r="T235" s="41" t="str">
        <f>IF(ISNA(VLOOKUP(P235,'NEW XEQM.c'!E:F,2,0)),"--","PRESENT")</f>
        <v>--</v>
      </c>
      <c r="U235"/>
      <c r="V235">
        <f t="shared" si="54"/>
        <v>111</v>
      </c>
      <c r="W235" s="88" t="s">
        <v>2155</v>
      </c>
      <c r="X235" s="92" t="s">
        <v>2155</v>
      </c>
      <c r="Y235" s="92" t="s">
        <v>2155</v>
      </c>
      <c r="Z235" s="22" t="str">
        <f t="shared" si="55"/>
        <v/>
      </c>
      <c r="AA235" s="22" t="str">
        <f t="shared" si="56"/>
        <v/>
      </c>
      <c r="AB235" s="1">
        <f t="shared" si="57"/>
        <v>223</v>
      </c>
      <c r="AC235" t="str">
        <f t="shared" si="58"/>
        <v>ITM_0223</v>
      </c>
      <c r="AD235" s="125" t="str">
        <f>IF(ISNA(VLOOKUP(AA235,'XEQM Shortlist'!J:J,1,0)),"//","")</f>
        <v/>
      </c>
      <c r="AE235"/>
      <c r="AF235" s="88" t="str">
        <f t="shared" si="59"/>
        <v/>
      </c>
      <c r="AG235" t="b">
        <f t="shared" si="60"/>
        <v>1</v>
      </c>
    </row>
    <row r="236" spans="1:33" s="17" customFormat="1">
      <c r="A236" s="45">
        <f t="shared" si="53"/>
        <v>236</v>
      </c>
      <c r="B236" s="44">
        <f t="shared" si="61"/>
        <v>224</v>
      </c>
      <c r="C236" s="89" t="s">
        <v>3642</v>
      </c>
      <c r="D236" s="89" t="s">
        <v>7</v>
      </c>
      <c r="E236" s="108" t="str">
        <f t="shared" si="64"/>
        <v>"0224"</v>
      </c>
      <c r="F236" s="90" t="str">
        <f t="shared" si="65"/>
        <v>"0224"</v>
      </c>
      <c r="G236" s="143">
        <v>0</v>
      </c>
      <c r="H236" s="143">
        <v>0</v>
      </c>
      <c r="I236" s="138" t="s">
        <v>28</v>
      </c>
      <c r="J236" s="53" t="s">
        <v>1347</v>
      </c>
      <c r="K236" s="92" t="s">
        <v>3656</v>
      </c>
      <c r="L236" s="17" t="s">
        <v>4614</v>
      </c>
      <c r="M236" s="52" t="s">
        <v>4672</v>
      </c>
      <c r="N236" s="52" t="s">
        <v>2155</v>
      </c>
      <c r="P236" s="254" t="str">
        <f t="shared" si="66"/>
        <v>ITM_0224</v>
      </c>
      <c r="Q236" s="13"/>
      <c r="R236"/>
      <c r="S236" t="str">
        <f t="shared" si="63"/>
        <v/>
      </c>
      <c r="T236" s="41" t="str">
        <f>IF(ISNA(VLOOKUP(P236,'NEW XEQM.c'!E:F,2,0)),"--","PRESENT")</f>
        <v>--</v>
      </c>
      <c r="U236"/>
      <c r="V236">
        <f t="shared" si="54"/>
        <v>111</v>
      </c>
      <c r="W236" s="88" t="s">
        <v>2155</v>
      </c>
      <c r="X236" s="92" t="s">
        <v>2155</v>
      </c>
      <c r="Y236" s="92" t="s">
        <v>2155</v>
      </c>
      <c r="Z236" s="22" t="str">
        <f t="shared" si="55"/>
        <v/>
      </c>
      <c r="AA236" s="22" t="str">
        <f t="shared" si="56"/>
        <v/>
      </c>
      <c r="AB236" s="1">
        <f t="shared" si="57"/>
        <v>224</v>
      </c>
      <c r="AC236" t="str">
        <f t="shared" si="58"/>
        <v>ITM_0224</v>
      </c>
      <c r="AD236" s="125" t="str">
        <f>IF(ISNA(VLOOKUP(AA236,'XEQM Shortlist'!J:J,1,0)),"//","")</f>
        <v/>
      </c>
      <c r="AE236"/>
      <c r="AF236" s="88" t="str">
        <f t="shared" si="59"/>
        <v/>
      </c>
      <c r="AG236" t="b">
        <f t="shared" si="60"/>
        <v>1</v>
      </c>
    </row>
    <row r="237" spans="1:33">
      <c r="A237" s="45">
        <f t="shared" si="53"/>
        <v>237</v>
      </c>
      <c r="B237" s="44">
        <f t="shared" si="61"/>
        <v>225</v>
      </c>
      <c r="C237" s="48" t="s">
        <v>3388</v>
      </c>
      <c r="D237" s="48">
        <v>20</v>
      </c>
      <c r="E237" s="53" t="s">
        <v>68</v>
      </c>
      <c r="F237" s="236" t="s">
        <v>5207</v>
      </c>
      <c r="G237" s="75">
        <v>0</v>
      </c>
      <c r="H237" s="75">
        <v>0</v>
      </c>
      <c r="I237" s="135" t="s">
        <v>3</v>
      </c>
      <c r="J237" s="53" t="s">
        <v>1347</v>
      </c>
      <c r="K237" s="54" t="s">
        <v>3817</v>
      </c>
      <c r="L237" s="52" t="s">
        <v>4614</v>
      </c>
      <c r="M237" s="52" t="s">
        <v>4670</v>
      </c>
      <c r="N237" s="52" t="s">
        <v>2155</v>
      </c>
      <c r="O237" s="52"/>
      <c r="P237" s="254" t="s">
        <v>1459</v>
      </c>
      <c r="Q237" s="13"/>
      <c r="R237"/>
      <c r="S237" t="str">
        <f t="shared" si="63"/>
        <v>NOT EQUAL</v>
      </c>
      <c r="T237" s="41" t="str">
        <f>IF(ISNA(VLOOKUP(P237,'NEW XEQM.c'!E:F,2,0)),"--","PRESENT")</f>
        <v>--</v>
      </c>
      <c r="U237"/>
      <c r="V237">
        <f t="shared" si="54"/>
        <v>111</v>
      </c>
      <c r="W237" s="75" t="s">
        <v>2155</v>
      </c>
      <c r="X237" s="54" t="s">
        <v>2494</v>
      </c>
      <c r="Y237" s="54" t="s">
        <v>2155</v>
      </c>
      <c r="Z237" s="22" t="str">
        <f t="shared" si="55"/>
        <v/>
      </c>
      <c r="AA237" s="22" t="str">
        <f t="shared" si="56"/>
        <v/>
      </c>
      <c r="AB237" s="1">
        <f t="shared" si="57"/>
        <v>225</v>
      </c>
      <c r="AC237" t="str">
        <f t="shared" si="58"/>
        <v>ITM_DBtoFR</v>
      </c>
      <c r="AD237" s="125" t="str">
        <f>IF(ISNA(VLOOKUP(AA237,'XEQM Shortlist'!J:J,1,0)),"//","")</f>
        <v/>
      </c>
      <c r="AF237" s="88" t="str">
        <f t="shared" si="59"/>
        <v/>
      </c>
      <c r="AG237" t="b">
        <f t="shared" si="60"/>
        <v>1</v>
      </c>
    </row>
    <row r="238" spans="1:33" s="17" customFormat="1">
      <c r="A238" s="45">
        <f t="shared" si="53"/>
        <v>238</v>
      </c>
      <c r="B238" s="44">
        <f t="shared" si="61"/>
        <v>226</v>
      </c>
      <c r="C238" s="89" t="s">
        <v>3642</v>
      </c>
      <c r="D238" s="89" t="s">
        <v>7</v>
      </c>
      <c r="E238" s="108" t="str">
        <f t="shared" ref="E238:E239" si="67">CHAR(34)&amp;IF(B238&lt;10,"000",IF(B238&lt;100,"00",IF(B238&lt;1000,"0","")))&amp;$B238&amp;CHAR(34)</f>
        <v>"0226"</v>
      </c>
      <c r="F238" s="90" t="str">
        <f t="shared" ref="F238:F239" si="68">E238</f>
        <v>"0226"</v>
      </c>
      <c r="G238" s="143">
        <v>0</v>
      </c>
      <c r="H238" s="143">
        <v>0</v>
      </c>
      <c r="I238" s="138" t="s">
        <v>28</v>
      </c>
      <c r="J238" s="53" t="s">
        <v>1347</v>
      </c>
      <c r="K238" s="92" t="s">
        <v>3656</v>
      </c>
      <c r="L238" s="17" t="s">
        <v>4614</v>
      </c>
      <c r="M238" s="52" t="s">
        <v>4672</v>
      </c>
      <c r="N238" s="52" t="s">
        <v>2155</v>
      </c>
      <c r="P238" s="254" t="str">
        <f t="shared" ref="P238:P239" si="69">"ITM_"&amp;IF(B238&lt;10,"000",IF(B238&lt;100,"00",IF(B238&lt;1000,"0","")))&amp;$B238</f>
        <v>ITM_0226</v>
      </c>
      <c r="Q238" s="13"/>
      <c r="R238"/>
      <c r="S238" t="str">
        <f t="shared" si="63"/>
        <v/>
      </c>
      <c r="T238" s="41" t="str">
        <f>IF(ISNA(VLOOKUP(P238,'NEW XEQM.c'!E:F,2,0)),"--","PRESENT")</f>
        <v>--</v>
      </c>
      <c r="U238"/>
      <c r="V238">
        <f t="shared" si="54"/>
        <v>111</v>
      </c>
      <c r="W238" s="88" t="s">
        <v>2155</v>
      </c>
      <c r="X238" s="92" t="s">
        <v>2155</v>
      </c>
      <c r="Y238" s="92" t="s">
        <v>2155</v>
      </c>
      <c r="Z238" s="22" t="str">
        <f t="shared" si="55"/>
        <v/>
      </c>
      <c r="AA238" s="22" t="str">
        <f t="shared" si="56"/>
        <v/>
      </c>
      <c r="AB238" s="1">
        <f t="shared" si="57"/>
        <v>226</v>
      </c>
      <c r="AC238" t="str">
        <f t="shared" si="58"/>
        <v>ITM_0226</v>
      </c>
      <c r="AD238" s="125" t="str">
        <f>IF(ISNA(VLOOKUP(AA238,'XEQM Shortlist'!J:J,1,0)),"//","")</f>
        <v/>
      </c>
      <c r="AE238"/>
      <c r="AF238" s="88" t="str">
        <f t="shared" si="59"/>
        <v/>
      </c>
      <c r="AG238" t="b">
        <f t="shared" si="60"/>
        <v>1</v>
      </c>
    </row>
    <row r="239" spans="1:33" s="17" customFormat="1">
      <c r="A239" s="45">
        <f t="shared" si="53"/>
        <v>239</v>
      </c>
      <c r="B239" s="44">
        <f t="shared" si="61"/>
        <v>227</v>
      </c>
      <c r="C239" s="89" t="s">
        <v>3642</v>
      </c>
      <c r="D239" s="89" t="s">
        <v>7</v>
      </c>
      <c r="E239" s="108" t="str">
        <f t="shared" si="67"/>
        <v>"0227"</v>
      </c>
      <c r="F239" s="90" t="str">
        <f t="shared" si="68"/>
        <v>"0227"</v>
      </c>
      <c r="G239" s="143">
        <v>0</v>
      </c>
      <c r="H239" s="143">
        <v>0</v>
      </c>
      <c r="I239" s="138" t="s">
        <v>28</v>
      </c>
      <c r="J239" s="53" t="s">
        <v>1347</v>
      </c>
      <c r="K239" s="92" t="s">
        <v>3656</v>
      </c>
      <c r="L239" s="17" t="s">
        <v>4614</v>
      </c>
      <c r="M239" s="52" t="s">
        <v>4672</v>
      </c>
      <c r="N239" s="52" t="s">
        <v>2155</v>
      </c>
      <c r="P239" s="254" t="str">
        <f t="shared" si="69"/>
        <v>ITM_0227</v>
      </c>
      <c r="Q239" s="13"/>
      <c r="R239"/>
      <c r="S239" t="str">
        <f t="shared" si="63"/>
        <v/>
      </c>
      <c r="T239" s="41" t="str">
        <f>IF(ISNA(VLOOKUP(P239,'NEW XEQM.c'!E:F,2,0)),"--","PRESENT")</f>
        <v>--</v>
      </c>
      <c r="U239"/>
      <c r="V239">
        <f t="shared" si="54"/>
        <v>111</v>
      </c>
      <c r="W239" s="88" t="s">
        <v>2155</v>
      </c>
      <c r="X239" s="92" t="s">
        <v>2155</v>
      </c>
      <c r="Y239" s="92" t="s">
        <v>2155</v>
      </c>
      <c r="Z239" s="22" t="str">
        <f t="shared" si="55"/>
        <v/>
      </c>
      <c r="AA239" s="22" t="str">
        <f t="shared" si="56"/>
        <v/>
      </c>
      <c r="AB239" s="1">
        <f t="shared" si="57"/>
        <v>227</v>
      </c>
      <c r="AC239" t="str">
        <f t="shared" si="58"/>
        <v>ITM_0227</v>
      </c>
      <c r="AD239" s="125" t="str">
        <f>IF(ISNA(VLOOKUP(AA239,'XEQM Shortlist'!J:J,1,0)),"//","")</f>
        <v/>
      </c>
      <c r="AE239"/>
      <c r="AF239" s="88" t="str">
        <f t="shared" si="59"/>
        <v/>
      </c>
      <c r="AG239" t="b">
        <f t="shared" si="60"/>
        <v>1</v>
      </c>
    </row>
    <row r="240" spans="1:33">
      <c r="A240" s="45">
        <f t="shared" si="53"/>
        <v>240</v>
      </c>
      <c r="B240" s="44">
        <f t="shared" si="61"/>
        <v>228</v>
      </c>
      <c r="C240" s="48" t="s">
        <v>3389</v>
      </c>
      <c r="D240" s="48">
        <v>10</v>
      </c>
      <c r="E240" s="53" t="s">
        <v>252</v>
      </c>
      <c r="F240" s="237" t="s">
        <v>5203</v>
      </c>
      <c r="G240" s="75">
        <v>0</v>
      </c>
      <c r="H240" s="75">
        <v>0</v>
      </c>
      <c r="I240" s="135" t="s">
        <v>3</v>
      </c>
      <c r="J240" s="53" t="s">
        <v>1347</v>
      </c>
      <c r="K240" s="54" t="s">
        <v>3817</v>
      </c>
      <c r="L240" s="52" t="s">
        <v>4614</v>
      </c>
      <c r="M240" s="52" t="s">
        <v>4670</v>
      </c>
      <c r="N240" s="52" t="s">
        <v>2155</v>
      </c>
      <c r="O240" s="52"/>
      <c r="P240" s="254" t="s">
        <v>1744</v>
      </c>
      <c r="Q240" s="13"/>
      <c r="R240"/>
      <c r="S240" t="str">
        <f t="shared" si="63"/>
        <v>NOT EQUAL</v>
      </c>
      <c r="T240" s="41" t="str">
        <f>IF(ISNA(VLOOKUP(P240,'NEW XEQM.c'!E:F,2,0)),"--","PRESENT")</f>
        <v>--</v>
      </c>
      <c r="U240"/>
      <c r="V240">
        <f t="shared" si="54"/>
        <v>111</v>
      </c>
      <c r="W240" s="75" t="s">
        <v>2155</v>
      </c>
      <c r="X240" s="54" t="s">
        <v>2494</v>
      </c>
      <c r="Y240" s="54" t="s">
        <v>2155</v>
      </c>
      <c r="Z240" s="22" t="str">
        <f t="shared" si="55"/>
        <v/>
      </c>
      <c r="AA240" s="22" t="str">
        <f t="shared" si="56"/>
        <v/>
      </c>
      <c r="AB240" s="1">
        <f t="shared" si="57"/>
        <v>228</v>
      </c>
      <c r="AC240" t="str">
        <f t="shared" si="58"/>
        <v>ITM_PRtoDB</v>
      </c>
      <c r="AD240" s="125" t="str">
        <f>IF(ISNA(VLOOKUP(AA240,'XEQM Shortlist'!J:J,1,0)),"//","")</f>
        <v/>
      </c>
      <c r="AF240" s="88" t="str">
        <f t="shared" si="59"/>
        <v/>
      </c>
      <c r="AG240" t="b">
        <f t="shared" si="60"/>
        <v>1</v>
      </c>
    </row>
    <row r="241" spans="1:33" s="17" customFormat="1">
      <c r="A241" s="45">
        <f t="shared" si="53"/>
        <v>241</v>
      </c>
      <c r="B241" s="44">
        <f t="shared" si="61"/>
        <v>229</v>
      </c>
      <c r="C241" s="89" t="s">
        <v>3642</v>
      </c>
      <c r="D241" s="89" t="s">
        <v>7</v>
      </c>
      <c r="E241" s="108" t="str">
        <f t="shared" ref="E241:E242" si="70">CHAR(34)&amp;IF(B241&lt;10,"000",IF(B241&lt;100,"00",IF(B241&lt;1000,"0","")))&amp;$B241&amp;CHAR(34)</f>
        <v>"0229"</v>
      </c>
      <c r="F241" s="90" t="str">
        <f t="shared" ref="F241:F242" si="71">E241</f>
        <v>"0229"</v>
      </c>
      <c r="G241" s="143">
        <v>0</v>
      </c>
      <c r="H241" s="143">
        <v>0</v>
      </c>
      <c r="I241" s="138" t="s">
        <v>28</v>
      </c>
      <c r="J241" s="53" t="s">
        <v>1347</v>
      </c>
      <c r="K241" s="92" t="s">
        <v>3656</v>
      </c>
      <c r="L241" s="17" t="s">
        <v>4614</v>
      </c>
      <c r="M241" s="52" t="s">
        <v>4672</v>
      </c>
      <c r="N241" s="52" t="s">
        <v>2155</v>
      </c>
      <c r="P241" s="254" t="str">
        <f t="shared" ref="P241:P242" si="72">"ITM_"&amp;IF(B241&lt;10,"000",IF(B241&lt;100,"00",IF(B241&lt;1000,"0","")))&amp;$B241</f>
        <v>ITM_0229</v>
      </c>
      <c r="Q241" s="13"/>
      <c r="R241"/>
      <c r="S241" t="str">
        <f t="shared" si="63"/>
        <v/>
      </c>
      <c r="T241" s="41" t="str">
        <f>IF(ISNA(VLOOKUP(P241,'NEW XEQM.c'!E:F,2,0)),"--","PRESENT")</f>
        <v>--</v>
      </c>
      <c r="U241"/>
      <c r="V241">
        <f t="shared" si="54"/>
        <v>111</v>
      </c>
      <c r="W241" s="88" t="s">
        <v>2155</v>
      </c>
      <c r="X241" s="92" t="s">
        <v>2155</v>
      </c>
      <c r="Y241" s="92" t="s">
        <v>2155</v>
      </c>
      <c r="Z241" s="22" t="str">
        <f t="shared" si="55"/>
        <v/>
      </c>
      <c r="AA241" s="22" t="str">
        <f t="shared" si="56"/>
        <v/>
      </c>
      <c r="AB241" s="1">
        <f t="shared" si="57"/>
        <v>229</v>
      </c>
      <c r="AC241" t="str">
        <f t="shared" si="58"/>
        <v>ITM_0229</v>
      </c>
      <c r="AD241" s="125" t="str">
        <f>IF(ISNA(VLOOKUP(AA241,'XEQM Shortlist'!J:J,1,0)),"//","")</f>
        <v/>
      </c>
      <c r="AE241"/>
      <c r="AF241" s="88" t="str">
        <f t="shared" si="59"/>
        <v/>
      </c>
      <c r="AG241" t="b">
        <f t="shared" si="60"/>
        <v>1</v>
      </c>
    </row>
    <row r="242" spans="1:33" s="17" customFormat="1">
      <c r="A242" s="45">
        <f t="shared" si="53"/>
        <v>242</v>
      </c>
      <c r="B242" s="44">
        <f t="shared" si="61"/>
        <v>230</v>
      </c>
      <c r="C242" s="89" t="s">
        <v>3642</v>
      </c>
      <c r="D242" s="89" t="s">
        <v>7</v>
      </c>
      <c r="E242" s="108" t="str">
        <f t="shared" si="70"/>
        <v>"0230"</v>
      </c>
      <c r="F242" s="90" t="str">
        <f t="shared" si="71"/>
        <v>"0230"</v>
      </c>
      <c r="G242" s="143">
        <v>0</v>
      </c>
      <c r="H242" s="143">
        <v>0</v>
      </c>
      <c r="I242" s="138" t="s">
        <v>28</v>
      </c>
      <c r="J242" s="53" t="s">
        <v>1347</v>
      </c>
      <c r="K242" s="92" t="s">
        <v>3656</v>
      </c>
      <c r="L242" s="17" t="s">
        <v>4614</v>
      </c>
      <c r="M242" s="52" t="s">
        <v>4672</v>
      </c>
      <c r="N242" s="52" t="s">
        <v>2155</v>
      </c>
      <c r="P242" s="254" t="str">
        <f t="shared" si="72"/>
        <v>ITM_0230</v>
      </c>
      <c r="Q242" s="13"/>
      <c r="R242"/>
      <c r="S242" t="str">
        <f t="shared" si="63"/>
        <v/>
      </c>
      <c r="T242" s="41" t="str">
        <f>IF(ISNA(VLOOKUP(P242,'NEW XEQM.c'!E:F,2,0)),"--","PRESENT")</f>
        <v>--</v>
      </c>
      <c r="U242"/>
      <c r="V242">
        <f t="shared" si="54"/>
        <v>111</v>
      </c>
      <c r="W242" s="88" t="s">
        <v>2155</v>
      </c>
      <c r="X242" s="92" t="s">
        <v>2155</v>
      </c>
      <c r="Y242" s="92" t="s">
        <v>2155</v>
      </c>
      <c r="Z242" s="22" t="str">
        <f t="shared" si="55"/>
        <v/>
      </c>
      <c r="AA242" s="22" t="str">
        <f t="shared" si="56"/>
        <v/>
      </c>
      <c r="AB242" s="1">
        <f t="shared" si="57"/>
        <v>230</v>
      </c>
      <c r="AC242" t="str">
        <f t="shared" si="58"/>
        <v>ITM_0230</v>
      </c>
      <c r="AD242" s="125" t="str">
        <f>IF(ISNA(VLOOKUP(AA242,'XEQM Shortlist'!J:J,1,0)),"//","")</f>
        <v/>
      </c>
      <c r="AE242"/>
      <c r="AF242" s="88" t="str">
        <f t="shared" si="59"/>
        <v/>
      </c>
      <c r="AG242" t="b">
        <f t="shared" si="60"/>
        <v>1</v>
      </c>
    </row>
    <row r="243" spans="1:33">
      <c r="A243" s="45">
        <f t="shared" si="53"/>
        <v>243</v>
      </c>
      <c r="B243" s="44">
        <f t="shared" si="61"/>
        <v>231</v>
      </c>
      <c r="C243" s="48" t="s">
        <v>3389</v>
      </c>
      <c r="D243" s="48">
        <v>20</v>
      </c>
      <c r="E243" s="53" t="s">
        <v>105</v>
      </c>
      <c r="F243" s="236" t="s">
        <v>5204</v>
      </c>
      <c r="G243" s="75">
        <v>0</v>
      </c>
      <c r="H243" s="75">
        <v>0</v>
      </c>
      <c r="I243" s="135" t="s">
        <v>3</v>
      </c>
      <c r="J243" s="53" t="s">
        <v>1347</v>
      </c>
      <c r="K243" s="54" t="s">
        <v>3817</v>
      </c>
      <c r="L243" s="52" t="s">
        <v>4614</v>
      </c>
      <c r="M243" s="52" t="s">
        <v>4670</v>
      </c>
      <c r="N243" s="52" t="s">
        <v>2155</v>
      </c>
      <c r="O243" s="52"/>
      <c r="P243" s="254" t="s">
        <v>1528</v>
      </c>
      <c r="Q243" s="13"/>
      <c r="R243"/>
      <c r="S243" t="str">
        <f t="shared" si="63"/>
        <v>NOT EQUAL</v>
      </c>
      <c r="T243" s="41" t="str">
        <f>IF(ISNA(VLOOKUP(P243,'NEW XEQM.c'!E:F,2,0)),"--","PRESENT")</f>
        <v>--</v>
      </c>
      <c r="U243"/>
      <c r="V243">
        <f t="shared" si="54"/>
        <v>111</v>
      </c>
      <c r="W243" s="75" t="s">
        <v>2155</v>
      </c>
      <c r="X243" s="54" t="s">
        <v>2494</v>
      </c>
      <c r="Y243" s="54" t="s">
        <v>2155</v>
      </c>
      <c r="Z243" s="22" t="str">
        <f t="shared" si="55"/>
        <v/>
      </c>
      <c r="AA243" s="22" t="str">
        <f t="shared" si="56"/>
        <v/>
      </c>
      <c r="AB243" s="1">
        <f t="shared" si="57"/>
        <v>231</v>
      </c>
      <c r="AC243" t="str">
        <f t="shared" si="58"/>
        <v>ITM_FRtoDB</v>
      </c>
      <c r="AD243" s="125" t="str">
        <f>IF(ISNA(VLOOKUP(AA243,'XEQM Shortlist'!J:J,1,0)),"//","")</f>
        <v/>
      </c>
      <c r="AF243" s="88" t="str">
        <f t="shared" si="59"/>
        <v/>
      </c>
      <c r="AG243" t="b">
        <f t="shared" si="60"/>
        <v>1</v>
      </c>
    </row>
    <row r="244" spans="1:33" s="17" customFormat="1">
      <c r="A244" s="45">
        <f t="shared" si="53"/>
        <v>244</v>
      </c>
      <c r="B244" s="44">
        <f t="shared" si="61"/>
        <v>232</v>
      </c>
      <c r="C244" s="89" t="s">
        <v>3642</v>
      </c>
      <c r="D244" s="89" t="s">
        <v>7</v>
      </c>
      <c r="E244" s="108" t="str">
        <f t="shared" ref="E244:E245" si="73">CHAR(34)&amp;IF(B244&lt;10,"000",IF(B244&lt;100,"00",IF(B244&lt;1000,"0","")))&amp;$B244&amp;CHAR(34)</f>
        <v>"0232"</v>
      </c>
      <c r="F244" s="90" t="str">
        <f t="shared" ref="F244:F245" si="74">E244</f>
        <v>"0232"</v>
      </c>
      <c r="G244" s="143">
        <v>0</v>
      </c>
      <c r="H244" s="143">
        <v>0</v>
      </c>
      <c r="I244" s="138" t="s">
        <v>28</v>
      </c>
      <c r="J244" s="53" t="s">
        <v>1347</v>
      </c>
      <c r="K244" s="92" t="s">
        <v>3656</v>
      </c>
      <c r="L244" s="17" t="s">
        <v>4614</v>
      </c>
      <c r="M244" s="52" t="s">
        <v>4672</v>
      </c>
      <c r="N244" s="52" t="s">
        <v>2155</v>
      </c>
      <c r="P244" s="254" t="str">
        <f t="shared" ref="P244:P245" si="75">"ITM_"&amp;IF(B244&lt;10,"000",IF(B244&lt;100,"00",IF(B244&lt;1000,"0","")))&amp;$B244</f>
        <v>ITM_0232</v>
      </c>
      <c r="Q244" s="13"/>
      <c r="R244"/>
      <c r="S244" t="str">
        <f t="shared" si="63"/>
        <v/>
      </c>
      <c r="T244" s="41" t="str">
        <f>IF(ISNA(VLOOKUP(P244,'NEW XEQM.c'!E:F,2,0)),"--","PRESENT")</f>
        <v>--</v>
      </c>
      <c r="U244"/>
      <c r="V244">
        <f t="shared" si="54"/>
        <v>111</v>
      </c>
      <c r="W244" s="88" t="s">
        <v>2155</v>
      </c>
      <c r="X244" s="92" t="s">
        <v>2155</v>
      </c>
      <c r="Y244" s="92" t="s">
        <v>2155</v>
      </c>
      <c r="Z244" s="22" t="str">
        <f t="shared" si="55"/>
        <v/>
      </c>
      <c r="AA244" s="22" t="str">
        <f t="shared" si="56"/>
        <v/>
      </c>
      <c r="AB244" s="1">
        <f t="shared" si="57"/>
        <v>232</v>
      </c>
      <c r="AC244" t="str">
        <f t="shared" si="58"/>
        <v>ITM_0232</v>
      </c>
      <c r="AD244" s="125" t="str">
        <f>IF(ISNA(VLOOKUP(AA244,'XEQM Shortlist'!J:J,1,0)),"//","")</f>
        <v/>
      </c>
      <c r="AE244"/>
      <c r="AF244" s="88" t="str">
        <f t="shared" si="59"/>
        <v/>
      </c>
      <c r="AG244" t="b">
        <f t="shared" si="60"/>
        <v>1</v>
      </c>
    </row>
    <row r="245" spans="1:33" s="17" customFormat="1">
      <c r="A245" s="45">
        <f t="shared" si="53"/>
        <v>245</v>
      </c>
      <c r="B245" s="44">
        <f t="shared" si="61"/>
        <v>233</v>
      </c>
      <c r="C245" s="89" t="s">
        <v>3642</v>
      </c>
      <c r="D245" s="89" t="s">
        <v>7</v>
      </c>
      <c r="E245" s="108" t="str">
        <f t="shared" si="73"/>
        <v>"0233"</v>
      </c>
      <c r="F245" s="90" t="str">
        <f t="shared" si="74"/>
        <v>"0233"</v>
      </c>
      <c r="G245" s="143">
        <v>0</v>
      </c>
      <c r="H245" s="143">
        <v>0</v>
      </c>
      <c r="I245" s="138" t="s">
        <v>28</v>
      </c>
      <c r="J245" s="53" t="s">
        <v>1347</v>
      </c>
      <c r="K245" s="92" t="s">
        <v>3656</v>
      </c>
      <c r="L245" s="17" t="s">
        <v>4614</v>
      </c>
      <c r="M245" s="52" t="s">
        <v>4672</v>
      </c>
      <c r="N245" s="52" t="s">
        <v>2155</v>
      </c>
      <c r="P245" s="254" t="str">
        <f t="shared" si="75"/>
        <v>ITM_0233</v>
      </c>
      <c r="Q245" s="13"/>
      <c r="R245"/>
      <c r="S245" t="str">
        <f t="shared" si="63"/>
        <v/>
      </c>
      <c r="T245" s="41" t="str">
        <f>IF(ISNA(VLOOKUP(P245,'NEW XEQM.c'!E:F,2,0)),"--","PRESENT")</f>
        <v>--</v>
      </c>
      <c r="U245"/>
      <c r="V245">
        <f t="shared" si="54"/>
        <v>111</v>
      </c>
      <c r="W245" s="88" t="s">
        <v>2155</v>
      </c>
      <c r="X245" s="92" t="s">
        <v>2155</v>
      </c>
      <c r="Y245" s="92" t="s">
        <v>2155</v>
      </c>
      <c r="Z245" s="22" t="str">
        <f t="shared" si="55"/>
        <v/>
      </c>
      <c r="AA245" s="22" t="str">
        <f t="shared" si="56"/>
        <v/>
      </c>
      <c r="AB245" s="1">
        <f t="shared" si="57"/>
        <v>233</v>
      </c>
      <c r="AC245" t="str">
        <f t="shared" si="58"/>
        <v>ITM_0233</v>
      </c>
      <c r="AD245" s="125" t="str">
        <f>IF(ISNA(VLOOKUP(AA245,'XEQM Shortlist'!J:J,1,0)),"//","")</f>
        <v/>
      </c>
      <c r="AE245"/>
      <c r="AF245" s="88" t="str">
        <f t="shared" si="59"/>
        <v/>
      </c>
      <c r="AG245" t="b">
        <f t="shared" si="60"/>
        <v>1</v>
      </c>
    </row>
    <row r="246" spans="1:33">
      <c r="A246" s="45">
        <f t="shared" si="53"/>
        <v>246</v>
      </c>
      <c r="B246" s="44">
        <f t="shared" si="61"/>
        <v>234</v>
      </c>
      <c r="C246" s="110" t="s">
        <v>4196</v>
      </c>
      <c r="D246" t="s">
        <v>25</v>
      </c>
      <c r="E246" s="69" t="s">
        <v>4258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1347</v>
      </c>
      <c r="K246" s="54" t="s">
        <v>3817</v>
      </c>
      <c r="L246" s="52" t="s">
        <v>4614</v>
      </c>
      <c r="M246" s="52" t="s">
        <v>4670</v>
      </c>
      <c r="N246" s="52" t="str">
        <f t="shared" ref="N246:N263" si="76">IF(AND(C246=C245,D246=D245),"CAT_DUPL","CAT_FNCT")</f>
        <v>CAT_FNCT</v>
      </c>
      <c r="O246" s="52"/>
      <c r="P246" t="s">
        <v>4230</v>
      </c>
      <c r="Q246" s="13"/>
      <c r="R246"/>
      <c r="S246" t="str">
        <f t="shared" si="63"/>
        <v>NOT EQUAL</v>
      </c>
      <c r="T246" s="41" t="str">
        <f>IF(ISNA(VLOOKUP(P246,'NEW XEQM.c'!E:F,2,0)),"--","PRESENT")</f>
        <v>--</v>
      </c>
      <c r="U246"/>
      <c r="V246">
        <f t="shared" si="54"/>
        <v>111</v>
      </c>
      <c r="W246" s="75" t="s">
        <v>2155</v>
      </c>
      <c r="X246" s="54" t="s">
        <v>2155</v>
      </c>
      <c r="Y246" s="54" t="s">
        <v>2155</v>
      </c>
      <c r="Z246" s="22" t="str">
        <f t="shared" si="55"/>
        <v/>
      </c>
      <c r="AA246" s="22" t="str">
        <f t="shared" si="56"/>
        <v/>
      </c>
      <c r="AB246" s="1">
        <f t="shared" si="57"/>
        <v>234</v>
      </c>
      <c r="AC246" t="str">
        <f t="shared" si="58"/>
        <v>ITM_ACtoHA</v>
      </c>
      <c r="AD246" s="125" t="str">
        <f>IF(ISNA(VLOOKUP(AA246,'XEQM Shortlist'!J:J,1,0)),"//","")</f>
        <v/>
      </c>
      <c r="AF246" s="88" t="str">
        <f t="shared" si="59"/>
        <v/>
      </c>
      <c r="AG246" t="b">
        <f t="shared" si="60"/>
        <v>1</v>
      </c>
    </row>
    <row r="247" spans="1:33" s="17" customFormat="1">
      <c r="A247" s="45">
        <f t="shared" si="53"/>
        <v>247</v>
      </c>
      <c r="B247" s="44">
        <f t="shared" si="61"/>
        <v>235</v>
      </c>
      <c r="C247" s="89" t="s">
        <v>3642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1347</v>
      </c>
      <c r="K247" s="92" t="s">
        <v>3656</v>
      </c>
      <c r="L247" s="17" t="s">
        <v>4614</v>
      </c>
      <c r="M247" s="52" t="s">
        <v>4672</v>
      </c>
      <c r="N247" s="52" t="s">
        <v>2155</v>
      </c>
      <c r="P247" s="254" t="str">
        <f>"ITM_"&amp;IF(B247&lt;10,"000",IF(B247&lt;100,"00",IF(B247&lt;1000,"0","")))&amp;$B247</f>
        <v>ITM_0235</v>
      </c>
      <c r="Q247" s="13"/>
      <c r="R247"/>
      <c r="S247" t="str">
        <f t="shared" si="63"/>
        <v/>
      </c>
      <c r="T247" s="41" t="str">
        <f>IF(ISNA(VLOOKUP(P247,'NEW XEQM.c'!E:F,2,0)),"--","PRESENT")</f>
        <v>--</v>
      </c>
      <c r="U247"/>
      <c r="V247">
        <f t="shared" si="54"/>
        <v>111</v>
      </c>
      <c r="W247" s="88" t="s">
        <v>2155</v>
      </c>
      <c r="X247" s="92" t="s">
        <v>2155</v>
      </c>
      <c r="Y247" s="92" t="s">
        <v>2155</v>
      </c>
      <c r="Z247" s="22" t="str">
        <f t="shared" si="55"/>
        <v/>
      </c>
      <c r="AA247" s="22" t="str">
        <f t="shared" si="56"/>
        <v/>
      </c>
      <c r="AB247" s="1">
        <f t="shared" si="57"/>
        <v>235</v>
      </c>
      <c r="AC247" t="str">
        <f t="shared" si="58"/>
        <v>ITM_0235</v>
      </c>
      <c r="AD247" s="125" t="str">
        <f>IF(ISNA(VLOOKUP(AA247,'XEQM Shortlist'!J:J,1,0)),"//","")</f>
        <v/>
      </c>
      <c r="AE247"/>
      <c r="AF247" s="88" t="str">
        <f t="shared" si="59"/>
        <v/>
      </c>
      <c r="AG247" t="b">
        <f t="shared" si="60"/>
        <v>1</v>
      </c>
    </row>
    <row r="248" spans="1:33">
      <c r="A248" s="45">
        <f t="shared" si="53"/>
        <v>248</v>
      </c>
      <c r="B248" s="44">
        <f t="shared" si="61"/>
        <v>236</v>
      </c>
      <c r="C248" s="110" t="s">
        <v>4196</v>
      </c>
      <c r="D248" t="s">
        <v>153</v>
      </c>
      <c r="E248" s="69" t="s">
        <v>4259</v>
      </c>
      <c r="F248" s="69" t="s">
        <v>5208</v>
      </c>
      <c r="G248" s="75">
        <v>0</v>
      </c>
      <c r="H248" s="75">
        <v>0</v>
      </c>
      <c r="I248" s="135" t="s">
        <v>3</v>
      </c>
      <c r="J248" s="53" t="s">
        <v>1347</v>
      </c>
      <c r="K248" s="54" t="s">
        <v>3817</v>
      </c>
      <c r="L248" s="52" t="s">
        <v>4614</v>
      </c>
      <c r="M248" s="52" t="s">
        <v>4670</v>
      </c>
      <c r="N248" s="52" t="str">
        <f t="shared" si="76"/>
        <v>CAT_FNCT</v>
      </c>
      <c r="O248" s="52"/>
      <c r="P248" t="s">
        <v>4231</v>
      </c>
      <c r="Q248" s="13"/>
      <c r="R248"/>
      <c r="S248" t="str">
        <f t="shared" si="63"/>
        <v>NOT EQUAL</v>
      </c>
      <c r="T248" s="41" t="str">
        <f>IF(ISNA(VLOOKUP(P248,'NEW XEQM.c'!E:F,2,0)),"--","PRESENT")</f>
        <v>--</v>
      </c>
      <c r="U248"/>
      <c r="V248">
        <f t="shared" si="54"/>
        <v>111</v>
      </c>
      <c r="W248" s="75" t="s">
        <v>2155</v>
      </c>
      <c r="X248" s="54" t="s">
        <v>2155</v>
      </c>
      <c r="Y248" s="54" t="s">
        <v>2155</v>
      </c>
      <c r="Z248" s="22" t="str">
        <f t="shared" si="55"/>
        <v/>
      </c>
      <c r="AA248" s="22" t="str">
        <f t="shared" si="56"/>
        <v/>
      </c>
      <c r="AB248" s="1">
        <f t="shared" si="57"/>
        <v>236</v>
      </c>
      <c r="AC248" t="str">
        <f t="shared" si="58"/>
        <v>ITM_HAtoAC</v>
      </c>
      <c r="AD248" s="125" t="str">
        <f>IF(ISNA(VLOOKUP(AA248,'XEQM Shortlist'!J:J,1,0)),"//","")</f>
        <v/>
      </c>
      <c r="AF248" s="88" t="str">
        <f t="shared" si="59"/>
        <v/>
      </c>
      <c r="AG248" t="b">
        <f t="shared" si="60"/>
        <v>1</v>
      </c>
    </row>
    <row r="249" spans="1:33" s="17" customFormat="1">
      <c r="A249" s="45">
        <f t="shared" si="53"/>
        <v>249</v>
      </c>
      <c r="B249" s="44">
        <f t="shared" si="61"/>
        <v>237</v>
      </c>
      <c r="C249" s="89" t="s">
        <v>3642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1347</v>
      </c>
      <c r="K249" s="92" t="s">
        <v>3656</v>
      </c>
      <c r="L249" s="17" t="s">
        <v>4614</v>
      </c>
      <c r="M249" s="52" t="s">
        <v>4672</v>
      </c>
      <c r="N249" s="52" t="s">
        <v>2155</v>
      </c>
      <c r="P249" s="254" t="str">
        <f>"ITM_"&amp;IF(B249&lt;10,"000",IF(B249&lt;100,"00",IF(B249&lt;1000,"0","")))&amp;$B249</f>
        <v>ITM_0237</v>
      </c>
      <c r="Q249" s="13"/>
      <c r="R249"/>
      <c r="S249" t="str">
        <f t="shared" si="63"/>
        <v/>
      </c>
      <c r="T249" s="41" t="str">
        <f>IF(ISNA(VLOOKUP(P249,'NEW XEQM.c'!E:F,2,0)),"--","PRESENT")</f>
        <v>--</v>
      </c>
      <c r="U249"/>
      <c r="V249">
        <f t="shared" si="54"/>
        <v>111</v>
      </c>
      <c r="W249" s="88" t="s">
        <v>2155</v>
      </c>
      <c r="X249" s="92" t="s">
        <v>2155</v>
      </c>
      <c r="Y249" s="92" t="s">
        <v>2155</v>
      </c>
      <c r="Z249" s="22" t="str">
        <f t="shared" si="55"/>
        <v/>
      </c>
      <c r="AA249" s="22" t="str">
        <f t="shared" si="56"/>
        <v/>
      </c>
      <c r="AB249" s="1">
        <f t="shared" si="57"/>
        <v>237</v>
      </c>
      <c r="AC249" t="str">
        <f t="shared" si="58"/>
        <v>ITM_0237</v>
      </c>
      <c r="AD249" s="125" t="str">
        <f>IF(ISNA(VLOOKUP(AA249,'XEQM Shortlist'!J:J,1,0)),"//","")</f>
        <v/>
      </c>
      <c r="AE249"/>
      <c r="AF249" s="88" t="str">
        <f t="shared" si="59"/>
        <v/>
      </c>
      <c r="AG249" t="b">
        <f t="shared" si="60"/>
        <v>1</v>
      </c>
    </row>
    <row r="250" spans="1:33">
      <c r="A250" s="45">
        <f t="shared" si="53"/>
        <v>250</v>
      </c>
      <c r="B250" s="44">
        <f t="shared" si="61"/>
        <v>238</v>
      </c>
      <c r="C250" s="110" t="s">
        <v>4197</v>
      </c>
      <c r="D250" t="s">
        <v>25</v>
      </c>
      <c r="E250" s="69" t="s">
        <v>4260</v>
      </c>
      <c r="F250" s="69" t="s">
        <v>1003</v>
      </c>
      <c r="G250" s="75">
        <v>0</v>
      </c>
      <c r="H250" s="75">
        <v>0</v>
      </c>
      <c r="I250" s="135" t="s">
        <v>3</v>
      </c>
      <c r="J250" s="53" t="s">
        <v>1347</v>
      </c>
      <c r="K250" s="54" t="s">
        <v>3817</v>
      </c>
      <c r="L250" s="52" t="s">
        <v>4614</v>
      </c>
      <c r="M250" s="52" t="s">
        <v>4670</v>
      </c>
      <c r="N250" s="52" t="str">
        <f t="shared" si="76"/>
        <v>CAT_FNCT</v>
      </c>
      <c r="O250" s="52"/>
      <c r="P250" t="s">
        <v>4232</v>
      </c>
      <c r="Q250" s="13"/>
      <c r="R250"/>
      <c r="S250" t="str">
        <f t="shared" si="63"/>
        <v>NOT EQUAL</v>
      </c>
      <c r="T250" s="41" t="str">
        <f>IF(ISNA(VLOOKUP(P250,'NEW XEQM.c'!E:F,2,0)),"--","PRESENT")</f>
        <v>--</v>
      </c>
      <c r="U250"/>
      <c r="V250">
        <f t="shared" si="54"/>
        <v>111</v>
      </c>
      <c r="W250" s="75" t="s">
        <v>2155</v>
      </c>
      <c r="X250" s="54" t="s">
        <v>2155</v>
      </c>
      <c r="Y250" s="54" t="s">
        <v>2155</v>
      </c>
      <c r="Z250" s="22" t="str">
        <f t="shared" si="55"/>
        <v/>
      </c>
      <c r="AA250" s="22" t="str">
        <f t="shared" si="56"/>
        <v/>
      </c>
      <c r="AB250" s="1">
        <f t="shared" si="57"/>
        <v>238</v>
      </c>
      <c r="AC250" t="str">
        <f t="shared" si="58"/>
        <v>ITM_ACUStoHA</v>
      </c>
      <c r="AD250" s="125" t="str">
        <f>IF(ISNA(VLOOKUP(AA250,'XEQM Shortlist'!J:J,1,0)),"//","")</f>
        <v/>
      </c>
      <c r="AF250" s="88" t="str">
        <f t="shared" si="59"/>
        <v/>
      </c>
      <c r="AG250" t="b">
        <f t="shared" si="60"/>
        <v>1</v>
      </c>
    </row>
    <row r="251" spans="1:33" s="17" customFormat="1">
      <c r="A251" s="45">
        <f t="shared" si="53"/>
        <v>251</v>
      </c>
      <c r="B251" s="44">
        <f t="shared" si="61"/>
        <v>239</v>
      </c>
      <c r="C251" s="89" t="s">
        <v>3642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1347</v>
      </c>
      <c r="K251" s="92" t="s">
        <v>3656</v>
      </c>
      <c r="L251" s="17" t="s">
        <v>4614</v>
      </c>
      <c r="M251" s="52" t="s">
        <v>4672</v>
      </c>
      <c r="N251" s="52" t="s">
        <v>2155</v>
      </c>
      <c r="P251" s="254" t="str">
        <f>"ITM_"&amp;IF(B251&lt;10,"000",IF(B251&lt;100,"00",IF(B251&lt;1000,"0","")))&amp;$B251</f>
        <v>ITM_0239</v>
      </c>
      <c r="Q251" s="13"/>
      <c r="R251"/>
      <c r="S251" t="str">
        <f t="shared" si="63"/>
        <v/>
      </c>
      <c r="T251" s="41" t="str">
        <f>IF(ISNA(VLOOKUP(P251,'NEW XEQM.c'!E:F,2,0)),"--","PRESENT")</f>
        <v>--</v>
      </c>
      <c r="U251"/>
      <c r="V251">
        <f t="shared" si="54"/>
        <v>111</v>
      </c>
      <c r="W251" s="88" t="s">
        <v>2155</v>
      </c>
      <c r="X251" s="92" t="s">
        <v>2155</v>
      </c>
      <c r="Y251" s="92" t="s">
        <v>2155</v>
      </c>
      <c r="Z251" s="22" t="str">
        <f t="shared" si="55"/>
        <v/>
      </c>
      <c r="AA251" s="22" t="str">
        <f t="shared" si="56"/>
        <v/>
      </c>
      <c r="AB251" s="1">
        <f t="shared" si="57"/>
        <v>239</v>
      </c>
      <c r="AC251" t="str">
        <f t="shared" si="58"/>
        <v>ITM_0239</v>
      </c>
      <c r="AD251" s="125" t="str">
        <f>IF(ISNA(VLOOKUP(AA251,'XEQM Shortlist'!J:J,1,0)),"//","")</f>
        <v/>
      </c>
      <c r="AE251"/>
      <c r="AF251" s="88" t="str">
        <f t="shared" si="59"/>
        <v/>
      </c>
      <c r="AG251" t="b">
        <f t="shared" si="60"/>
        <v>1</v>
      </c>
    </row>
    <row r="252" spans="1:33">
      <c r="A252" s="45">
        <f t="shared" si="53"/>
        <v>252</v>
      </c>
      <c r="B252" s="44">
        <f t="shared" si="61"/>
        <v>240</v>
      </c>
      <c r="C252" s="110" t="s">
        <v>4197</v>
      </c>
      <c r="D252" t="s">
        <v>153</v>
      </c>
      <c r="E252" s="69" t="s">
        <v>4261</v>
      </c>
      <c r="F252" s="130" t="s">
        <v>5208</v>
      </c>
      <c r="G252" s="75">
        <v>0</v>
      </c>
      <c r="H252" s="75">
        <v>0</v>
      </c>
      <c r="I252" s="135" t="s">
        <v>3</v>
      </c>
      <c r="J252" s="53" t="s">
        <v>1347</v>
      </c>
      <c r="K252" s="54" t="s">
        <v>3817</v>
      </c>
      <c r="L252" s="52" t="s">
        <v>4614</v>
      </c>
      <c r="M252" s="52" t="s">
        <v>4670</v>
      </c>
      <c r="N252" s="52" t="str">
        <f t="shared" si="76"/>
        <v>CAT_FNCT</v>
      </c>
      <c r="O252" s="52"/>
      <c r="P252" t="s">
        <v>4233</v>
      </c>
      <c r="Q252" s="13"/>
      <c r="R252"/>
      <c r="S252" t="str">
        <f t="shared" si="63"/>
        <v>NOT EQUAL</v>
      </c>
      <c r="T252" s="41" t="str">
        <f>IF(ISNA(VLOOKUP(P252,'NEW XEQM.c'!E:F,2,0)),"--","PRESENT")</f>
        <v>--</v>
      </c>
      <c r="U252"/>
      <c r="V252">
        <f t="shared" si="54"/>
        <v>111</v>
      </c>
      <c r="W252" s="75" t="s">
        <v>2155</v>
      </c>
      <c r="X252" s="54" t="s">
        <v>2155</v>
      </c>
      <c r="Y252" s="54" t="s">
        <v>2155</v>
      </c>
      <c r="Z252" s="22" t="str">
        <f t="shared" si="55"/>
        <v/>
      </c>
      <c r="AA252" s="22" t="str">
        <f t="shared" si="56"/>
        <v/>
      </c>
      <c r="AB252" s="1">
        <f t="shared" si="57"/>
        <v>240</v>
      </c>
      <c r="AC252" t="str">
        <f t="shared" si="58"/>
        <v>ITM_HAtoACUS</v>
      </c>
      <c r="AD252" s="125" t="str">
        <f>IF(ISNA(VLOOKUP(AA252,'XEQM Shortlist'!J:J,1,0)),"//","")</f>
        <v/>
      </c>
      <c r="AF252" s="88" t="str">
        <f t="shared" si="59"/>
        <v/>
      </c>
      <c r="AG252" t="b">
        <f t="shared" si="60"/>
        <v>1</v>
      </c>
    </row>
    <row r="253" spans="1:33" s="17" customFormat="1">
      <c r="A253" s="45">
        <f t="shared" si="53"/>
        <v>253</v>
      </c>
      <c r="B253" s="44">
        <f t="shared" si="61"/>
        <v>241</v>
      </c>
      <c r="C253" s="89" t="s">
        <v>3642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1347</v>
      </c>
      <c r="K253" s="92" t="s">
        <v>3656</v>
      </c>
      <c r="L253" s="17" t="s">
        <v>4614</v>
      </c>
      <c r="M253" s="52" t="s">
        <v>4672</v>
      </c>
      <c r="N253" s="52" t="s">
        <v>2155</v>
      </c>
      <c r="P253" s="254" t="str">
        <f>"ITM_"&amp;IF(B253&lt;10,"000",IF(B253&lt;100,"00",IF(B253&lt;1000,"0","")))&amp;$B253</f>
        <v>ITM_0241</v>
      </c>
      <c r="Q253" s="13"/>
      <c r="R253"/>
      <c r="S253" t="str">
        <f t="shared" si="63"/>
        <v/>
      </c>
      <c r="T253" s="41" t="str">
        <f>IF(ISNA(VLOOKUP(P253,'NEW XEQM.c'!E:F,2,0)),"--","PRESENT")</f>
        <v>--</v>
      </c>
      <c r="U253"/>
      <c r="V253">
        <f t="shared" si="54"/>
        <v>111</v>
      </c>
      <c r="W253" s="88" t="s">
        <v>2155</v>
      </c>
      <c r="X253" s="92" t="s">
        <v>2155</v>
      </c>
      <c r="Y253" s="92" t="s">
        <v>2155</v>
      </c>
      <c r="Z253" s="22" t="str">
        <f t="shared" si="55"/>
        <v/>
      </c>
      <c r="AA253" s="22" t="str">
        <f t="shared" si="56"/>
        <v/>
      </c>
      <c r="AB253" s="1">
        <f t="shared" si="57"/>
        <v>241</v>
      </c>
      <c r="AC253" t="str">
        <f t="shared" si="58"/>
        <v>ITM_0241</v>
      </c>
      <c r="AD253" s="125" t="str">
        <f>IF(ISNA(VLOOKUP(AA253,'XEQM Shortlist'!J:J,1,0)),"//","")</f>
        <v/>
      </c>
      <c r="AE253"/>
      <c r="AF253" s="88" t="str">
        <f t="shared" si="59"/>
        <v/>
      </c>
      <c r="AG253" t="b">
        <f t="shared" si="60"/>
        <v>1</v>
      </c>
    </row>
    <row r="254" spans="1:33">
      <c r="A254" s="45">
        <f t="shared" si="53"/>
        <v>254</v>
      </c>
      <c r="B254" s="44">
        <f t="shared" si="61"/>
        <v>242</v>
      </c>
      <c r="C254" s="48" t="s">
        <v>3390</v>
      </c>
      <c r="D254" s="48" t="s">
        <v>153</v>
      </c>
      <c r="E254" s="63" t="s">
        <v>239</v>
      </c>
      <c r="F254" s="234" t="s">
        <v>239</v>
      </c>
      <c r="G254" s="75">
        <v>0</v>
      </c>
      <c r="H254" s="75">
        <v>0</v>
      </c>
      <c r="I254" s="135" t="s">
        <v>3</v>
      </c>
      <c r="J254" s="53" t="s">
        <v>1347</v>
      </c>
      <c r="K254" s="54" t="s">
        <v>3817</v>
      </c>
      <c r="L254" s="52" t="s">
        <v>4614</v>
      </c>
      <c r="M254" s="52" t="s">
        <v>4670</v>
      </c>
      <c r="N254" s="52" t="str">
        <f t="shared" si="76"/>
        <v>CAT_FNCT</v>
      </c>
      <c r="O254" s="52"/>
      <c r="P254" s="254" t="s">
        <v>1725</v>
      </c>
      <c r="Q254" s="13"/>
      <c r="R254"/>
      <c r="S254" t="str">
        <f t="shared" si="63"/>
        <v/>
      </c>
      <c r="T254" s="41" t="str">
        <f>IF(ISNA(VLOOKUP(P254,'NEW XEQM.c'!E:F,2,0)),"--","PRESENT")</f>
        <v>--</v>
      </c>
      <c r="U254"/>
      <c r="V254">
        <f t="shared" si="54"/>
        <v>111</v>
      </c>
      <c r="W254" s="75" t="s">
        <v>2155</v>
      </c>
      <c r="X254" s="54" t="s">
        <v>2155</v>
      </c>
      <c r="Y254" s="54" t="s">
        <v>2155</v>
      </c>
      <c r="Z254" s="22" t="str">
        <f t="shared" si="55"/>
        <v/>
      </c>
      <c r="AA254" s="22" t="str">
        <f t="shared" si="56"/>
        <v/>
      </c>
      <c r="AB254" s="1">
        <f t="shared" si="57"/>
        <v>242</v>
      </c>
      <c r="AC254" t="str">
        <f t="shared" si="58"/>
        <v>ITM_PAtoATM</v>
      </c>
      <c r="AD254" s="125" t="str">
        <f>IF(ISNA(VLOOKUP(AA254,'XEQM Shortlist'!J:J,1,0)),"//","")</f>
        <v/>
      </c>
      <c r="AF254" s="88" t="str">
        <f t="shared" si="59"/>
        <v/>
      </c>
      <c r="AG254" t="b">
        <f t="shared" si="60"/>
        <v>1</v>
      </c>
    </row>
    <row r="255" spans="1:33">
      <c r="A255" s="45">
        <f t="shared" ref="A255:A318" si="77">IF(B255=INT(B255),ROW(),"")</f>
        <v>255</v>
      </c>
      <c r="B255" s="44">
        <f t="shared" si="61"/>
        <v>243</v>
      </c>
      <c r="C255" s="48" t="s">
        <v>3390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1347</v>
      </c>
      <c r="K255" s="54" t="s">
        <v>3817</v>
      </c>
      <c r="L255" s="52" t="s">
        <v>4614</v>
      </c>
      <c r="M255" s="52" t="s">
        <v>4670</v>
      </c>
      <c r="N255" s="52" t="str">
        <f t="shared" si="76"/>
        <v>CAT_FNCT</v>
      </c>
      <c r="O255" s="52"/>
      <c r="P255" s="254" t="s">
        <v>1390</v>
      </c>
      <c r="Q255" s="13"/>
      <c r="R255"/>
      <c r="S255" t="str">
        <f t="shared" si="63"/>
        <v/>
      </c>
      <c r="T255" s="41" t="str">
        <f>IF(ISNA(VLOOKUP(P255,'NEW XEQM.c'!E:F,2,0)),"--","PRESENT")</f>
        <v>--</v>
      </c>
      <c r="U255"/>
      <c r="V255">
        <f t="shared" ref="V255:V318" si="78">IF(AA255&lt;&gt;"",V254+1,V254)</f>
        <v>111</v>
      </c>
      <c r="W255" s="75" t="s">
        <v>2155</v>
      </c>
      <c r="X255" s="54" t="s">
        <v>2155</v>
      </c>
      <c r="Y255" s="54" t="s">
        <v>2155</v>
      </c>
      <c r="Z255" s="22" t="str">
        <f t="shared" ref="Z255:Z318" si="79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0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1">B255</f>
        <v>243</v>
      </c>
      <c r="AC255" t="str">
        <f t="shared" ref="AC255:AC318" si="82">P255</f>
        <v>ITM_ATMtoPA</v>
      </c>
      <c r="AD255" s="125" t="str">
        <f>IF(ISNA(VLOOKUP(AA255,'XEQM Shortlist'!J:J,1,0)),"//","")</f>
        <v/>
      </c>
      <c r="AF255" s="88" t="str">
        <f t="shared" ref="AF255:AF318" si="83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4">AA255=AF255</f>
        <v>1</v>
      </c>
    </row>
    <row r="256" spans="1:33">
      <c r="A256" s="45">
        <f t="shared" si="77"/>
        <v>256</v>
      </c>
      <c r="B256" s="44">
        <f t="shared" si="61"/>
        <v>244</v>
      </c>
      <c r="C256" s="48" t="s">
        <v>3391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1347</v>
      </c>
      <c r="K256" s="54" t="s">
        <v>3817</v>
      </c>
      <c r="L256" s="52" t="s">
        <v>4614</v>
      </c>
      <c r="M256" s="52" t="s">
        <v>4670</v>
      </c>
      <c r="N256" s="52" t="str">
        <f t="shared" si="76"/>
        <v>CAT_FNCT</v>
      </c>
      <c r="O256" s="52"/>
      <c r="P256" s="254" t="s">
        <v>1391</v>
      </c>
      <c r="Q256" s="13"/>
      <c r="R256"/>
      <c r="S256" t="str">
        <f t="shared" si="63"/>
        <v/>
      </c>
      <c r="T256" s="41" t="str">
        <f>IF(ISNA(VLOOKUP(P256,'NEW XEQM.c'!E:F,2,0)),"--","PRESENT")</f>
        <v>--</v>
      </c>
      <c r="U256"/>
      <c r="V256">
        <f t="shared" si="78"/>
        <v>111</v>
      </c>
      <c r="W256" s="75" t="s">
        <v>2155</v>
      </c>
      <c r="X256" s="54" t="s">
        <v>2155</v>
      </c>
      <c r="Y256" s="54" t="s">
        <v>2155</v>
      </c>
      <c r="Z256" s="22" t="str">
        <f t="shared" si="79"/>
        <v/>
      </c>
      <c r="AA256" s="22" t="str">
        <f t="shared" si="80"/>
        <v/>
      </c>
      <c r="AB256" s="1">
        <f t="shared" si="81"/>
        <v>244</v>
      </c>
      <c r="AC256" t="str">
        <f t="shared" si="82"/>
        <v>ITM_AUtoM</v>
      </c>
      <c r="AD256" s="125" t="str">
        <f>IF(ISNA(VLOOKUP(AA256,'XEQM Shortlist'!J:J,1,0)),"//","")</f>
        <v/>
      </c>
      <c r="AF256" s="88" t="str">
        <f t="shared" si="83"/>
        <v/>
      </c>
      <c r="AG256" t="b">
        <f t="shared" si="84"/>
        <v>1</v>
      </c>
    </row>
    <row r="257" spans="1:33">
      <c r="A257" s="45">
        <f t="shared" si="77"/>
        <v>257</v>
      </c>
      <c r="B257" s="44">
        <f t="shared" si="61"/>
        <v>245</v>
      </c>
      <c r="C257" s="48" t="s">
        <v>3391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1347</v>
      </c>
      <c r="K257" s="54" t="s">
        <v>3817</v>
      </c>
      <c r="L257" s="52" t="s">
        <v>4614</v>
      </c>
      <c r="M257" s="52" t="s">
        <v>4670</v>
      </c>
      <c r="N257" s="52" t="str">
        <f t="shared" si="76"/>
        <v>CAT_FNCT</v>
      </c>
      <c r="O257" s="52"/>
      <c r="P257" s="254" t="s">
        <v>1690</v>
      </c>
      <c r="Q257" s="13"/>
      <c r="R257"/>
      <c r="S257" t="str">
        <f t="shared" si="63"/>
        <v/>
      </c>
      <c r="T257" s="41" t="str">
        <f>IF(ISNA(VLOOKUP(P257,'NEW XEQM.c'!E:F,2,0)),"--","PRESENT")</f>
        <v>--</v>
      </c>
      <c r="U257"/>
      <c r="V257">
        <f t="shared" si="78"/>
        <v>111</v>
      </c>
      <c r="W257" s="75" t="s">
        <v>2155</v>
      </c>
      <c r="X257" s="54" t="s">
        <v>2155</v>
      </c>
      <c r="Y257" s="54" t="s">
        <v>2155</v>
      </c>
      <c r="Z257" s="22" t="str">
        <f t="shared" si="79"/>
        <v/>
      </c>
      <c r="AA257" s="22" t="str">
        <f t="shared" si="80"/>
        <v/>
      </c>
      <c r="AB257" s="1">
        <f t="shared" si="81"/>
        <v>245</v>
      </c>
      <c r="AC257" t="str">
        <f t="shared" si="82"/>
        <v>ITM_MtoAU</v>
      </c>
      <c r="AD257" s="125" t="str">
        <f>IF(ISNA(VLOOKUP(AA257,'XEQM Shortlist'!J:J,1,0)),"//","")</f>
        <v/>
      </c>
      <c r="AF257" s="88" t="str">
        <f t="shared" si="83"/>
        <v/>
      </c>
      <c r="AG257" t="b">
        <f t="shared" si="84"/>
        <v>1</v>
      </c>
    </row>
    <row r="258" spans="1:33">
      <c r="A258" s="45">
        <f t="shared" si="77"/>
        <v>258</v>
      </c>
      <c r="B258" s="44">
        <f t="shared" si="61"/>
        <v>246</v>
      </c>
      <c r="C258" s="288" t="s">
        <v>3392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1347</v>
      </c>
      <c r="K258" s="54" t="s">
        <v>3817</v>
      </c>
      <c r="L258" s="52" t="s">
        <v>4614</v>
      </c>
      <c r="M258" s="52" t="s">
        <v>4670</v>
      </c>
      <c r="N258" s="52" t="str">
        <f>IF(AND(C258=C257,D258=D257),"CAT_DUPL","CAT_FNCT")</f>
        <v>CAT_FNCT</v>
      </c>
      <c r="O258" s="52"/>
      <c r="P258" s="254" t="s">
        <v>1395</v>
      </c>
      <c r="Q258" s="13"/>
      <c r="R258"/>
      <c r="S258" t="str">
        <f t="shared" si="63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2155</v>
      </c>
      <c r="X258" s="54" t="s">
        <v>2155</v>
      </c>
      <c r="Y258" s="54" t="s">
        <v>2155</v>
      </c>
      <c r="Z258" s="22" t="str">
        <f t="shared" si="79"/>
        <v/>
      </c>
      <c r="AA258" s="22" t="str">
        <f t="shared" si="80"/>
        <v/>
      </c>
      <c r="AB258" s="1">
        <f t="shared" si="81"/>
        <v>246</v>
      </c>
      <c r="AC258" t="str">
        <f t="shared" si="82"/>
        <v>ITM_BARtoPA</v>
      </c>
      <c r="AD258" s="125" t="str">
        <f>IF(ISNA(VLOOKUP(AA258,'XEQM Shortlist'!J:J,1,0)),"//","")</f>
        <v/>
      </c>
      <c r="AF258" s="88" t="str">
        <f t="shared" si="83"/>
        <v/>
      </c>
      <c r="AG258" t="b">
        <f t="shared" si="84"/>
        <v>1</v>
      </c>
    </row>
    <row r="259" spans="1:33">
      <c r="A259" s="45">
        <f t="shared" si="77"/>
        <v>259</v>
      </c>
      <c r="B259" s="44">
        <f t="shared" si="61"/>
        <v>247</v>
      </c>
      <c r="C259" s="288" t="s">
        <v>3392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1347</v>
      </c>
      <c r="K259" s="54" t="s">
        <v>3817</v>
      </c>
      <c r="L259" s="52" t="s">
        <v>4614</v>
      </c>
      <c r="M259" s="52" t="s">
        <v>4670</v>
      </c>
      <c r="N259" s="52" t="str">
        <f t="shared" si="76"/>
        <v>CAT_FNCT</v>
      </c>
      <c r="O259" s="52"/>
      <c r="P259" s="254" t="s">
        <v>1726</v>
      </c>
      <c r="Q259" s="13"/>
      <c r="R259"/>
      <c r="S259" t="str">
        <f t="shared" si="63"/>
        <v/>
      </c>
      <c r="T259" s="41" t="str">
        <f>IF(ISNA(VLOOKUP(P259,'NEW XEQM.c'!E:F,2,0)),"--","PRESENT")</f>
        <v>--</v>
      </c>
      <c r="U259"/>
      <c r="V259">
        <f t="shared" si="78"/>
        <v>111</v>
      </c>
      <c r="W259" s="75" t="s">
        <v>2155</v>
      </c>
      <c r="X259" s="54" t="s">
        <v>2155</v>
      </c>
      <c r="Y259" s="54" t="s">
        <v>2155</v>
      </c>
      <c r="Z259" s="22" t="str">
        <f t="shared" si="79"/>
        <v/>
      </c>
      <c r="AA259" s="22" t="str">
        <f t="shared" si="80"/>
        <v/>
      </c>
      <c r="AB259" s="1">
        <f t="shared" si="81"/>
        <v>247</v>
      </c>
      <c r="AC259" t="str">
        <f t="shared" si="82"/>
        <v>ITM_PAtoBAR</v>
      </c>
      <c r="AD259" s="125" t="str">
        <f>IF(ISNA(VLOOKUP(AA259,'XEQM Shortlist'!J:J,1,0)),"//","")</f>
        <v/>
      </c>
      <c r="AF259" s="88" t="str">
        <f t="shared" si="83"/>
        <v/>
      </c>
      <c r="AG259" t="b">
        <f t="shared" si="84"/>
        <v>1</v>
      </c>
    </row>
    <row r="260" spans="1:33">
      <c r="A260" s="45">
        <f t="shared" si="77"/>
        <v>260</v>
      </c>
      <c r="B260" s="44">
        <f t="shared" ref="B260:B323" si="85">IF(AND(MID(C260,2,1)&lt;&gt;"/",MID(C260,1,1)="/"),INT(B259)+1,B259+0.01)</f>
        <v>248</v>
      </c>
      <c r="C260" s="48" t="s">
        <v>3393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1347</v>
      </c>
      <c r="K260" s="54" t="s">
        <v>3817</v>
      </c>
      <c r="L260" s="52" t="s">
        <v>4614</v>
      </c>
      <c r="M260" s="52" t="s">
        <v>4670</v>
      </c>
      <c r="N260" s="52" t="str">
        <f t="shared" si="76"/>
        <v>CAT_FNCT</v>
      </c>
      <c r="O260" s="52"/>
      <c r="P260" s="254" t="s">
        <v>1410</v>
      </c>
      <c r="Q260" s="13"/>
      <c r="R260"/>
      <c r="S260" t="str">
        <f t="shared" si="63"/>
        <v/>
      </c>
      <c r="T260" s="41" t="str">
        <f>IF(ISNA(VLOOKUP(P260,'NEW XEQM.c'!E:F,2,0)),"--","PRESENT")</f>
        <v>--</v>
      </c>
      <c r="U260"/>
      <c r="V260">
        <f t="shared" si="78"/>
        <v>111</v>
      </c>
      <c r="W260" s="75" t="s">
        <v>2155</v>
      </c>
      <c r="X260" s="54" t="s">
        <v>2155</v>
      </c>
      <c r="Y260" s="54" t="s">
        <v>2155</v>
      </c>
      <c r="Z260" s="22" t="str">
        <f t="shared" si="79"/>
        <v/>
      </c>
      <c r="AA260" s="22" t="str">
        <f t="shared" si="80"/>
        <v/>
      </c>
      <c r="AB260" s="1">
        <f t="shared" si="81"/>
        <v>248</v>
      </c>
      <c r="AC260" t="str">
        <f t="shared" si="82"/>
        <v>ITM_BTUtoJ</v>
      </c>
      <c r="AD260" s="125" t="str">
        <f>IF(ISNA(VLOOKUP(AA260,'XEQM Shortlist'!J:J,1,0)),"//","")</f>
        <v/>
      </c>
      <c r="AF260" s="88" t="str">
        <f t="shared" si="83"/>
        <v/>
      </c>
      <c r="AG260" t="b">
        <f t="shared" si="84"/>
        <v>1</v>
      </c>
    </row>
    <row r="261" spans="1:33">
      <c r="A261" s="45">
        <f t="shared" si="77"/>
        <v>261</v>
      </c>
      <c r="B261" s="44">
        <f t="shared" si="85"/>
        <v>249</v>
      </c>
      <c r="C261" s="48" t="s">
        <v>3393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1347</v>
      </c>
      <c r="K261" s="54" t="s">
        <v>3817</v>
      </c>
      <c r="L261" s="52" t="s">
        <v>4614</v>
      </c>
      <c r="M261" s="52" t="s">
        <v>4670</v>
      </c>
      <c r="N261" s="52" t="str">
        <f t="shared" si="76"/>
        <v>CAT_FNCT</v>
      </c>
      <c r="O261" s="52"/>
      <c r="P261" s="254" t="s">
        <v>1593</v>
      </c>
      <c r="Q261" s="13"/>
      <c r="R261"/>
      <c r="S261" t="str">
        <f t="shared" si="63"/>
        <v/>
      </c>
      <c r="T261" s="41" t="str">
        <f>IF(ISNA(VLOOKUP(P261,'NEW XEQM.c'!E:F,2,0)),"--","PRESENT")</f>
        <v>--</v>
      </c>
      <c r="U261"/>
      <c r="V261">
        <f t="shared" si="78"/>
        <v>111</v>
      </c>
      <c r="W261" s="75" t="s">
        <v>2155</v>
      </c>
      <c r="X261" s="54" t="s">
        <v>2155</v>
      </c>
      <c r="Y261" s="54" t="s">
        <v>2155</v>
      </c>
      <c r="Z261" s="22" t="str">
        <f t="shared" si="79"/>
        <v/>
      </c>
      <c r="AA261" s="22" t="str">
        <f t="shared" si="80"/>
        <v/>
      </c>
      <c r="AB261" s="1">
        <f t="shared" si="81"/>
        <v>249</v>
      </c>
      <c r="AC261" t="str">
        <f t="shared" si="82"/>
        <v>ITM_JtoBTU</v>
      </c>
      <c r="AD261" s="125" t="str">
        <f>IF(ISNA(VLOOKUP(AA261,'XEQM Shortlist'!J:J,1,0)),"//","")</f>
        <v/>
      </c>
      <c r="AF261" s="88" t="str">
        <f t="shared" si="83"/>
        <v/>
      </c>
      <c r="AG261" t="b">
        <f t="shared" si="84"/>
        <v>1</v>
      </c>
    </row>
    <row r="262" spans="1:33">
      <c r="A262" s="45">
        <f t="shared" si="77"/>
        <v>262</v>
      </c>
      <c r="B262" s="44">
        <f t="shared" si="85"/>
        <v>250</v>
      </c>
      <c r="C262" s="48" t="s">
        <v>3394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1347</v>
      </c>
      <c r="K262" s="54" t="s">
        <v>3817</v>
      </c>
      <c r="L262" s="52" t="s">
        <v>4614</v>
      </c>
      <c r="M262" s="52" t="s">
        <v>4670</v>
      </c>
      <c r="N262" s="52" t="str">
        <f t="shared" si="76"/>
        <v>CAT_FNCT</v>
      </c>
      <c r="O262" s="52"/>
      <c r="P262" s="254" t="s">
        <v>1414</v>
      </c>
      <c r="Q262" s="13"/>
      <c r="R262"/>
      <c r="S262" t="str">
        <f t="shared" si="63"/>
        <v/>
      </c>
      <c r="T262" s="41" t="str">
        <f>IF(ISNA(VLOOKUP(P262,'NEW XEQM.c'!E:F,2,0)),"--","PRESENT")</f>
        <v>--</v>
      </c>
      <c r="U262"/>
      <c r="V262">
        <f t="shared" si="78"/>
        <v>111</v>
      </c>
      <c r="W262" s="75" t="s">
        <v>2155</v>
      </c>
      <c r="X262" s="54" t="s">
        <v>2155</v>
      </c>
      <c r="Y262" s="54" t="s">
        <v>2155</v>
      </c>
      <c r="Z262" s="22" t="str">
        <f t="shared" si="79"/>
        <v/>
      </c>
      <c r="AA262" s="22" t="str">
        <f t="shared" si="80"/>
        <v/>
      </c>
      <c r="AB262" s="1">
        <f t="shared" si="81"/>
        <v>250</v>
      </c>
      <c r="AC262" t="str">
        <f t="shared" si="82"/>
        <v>ITM_CALtoJ</v>
      </c>
      <c r="AD262" s="125" t="str">
        <f>IF(ISNA(VLOOKUP(AA262,'XEQM Shortlist'!J:J,1,0)),"//","")</f>
        <v/>
      </c>
      <c r="AF262" s="88" t="str">
        <f t="shared" si="83"/>
        <v/>
      </c>
      <c r="AG262" t="b">
        <f t="shared" si="84"/>
        <v>1</v>
      </c>
    </row>
    <row r="263" spans="1:33">
      <c r="A263" s="45">
        <f t="shared" si="77"/>
        <v>263</v>
      </c>
      <c r="B263" s="44">
        <f t="shared" si="85"/>
        <v>251</v>
      </c>
      <c r="C263" s="48" t="s">
        <v>3394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1347</v>
      </c>
      <c r="K263" s="54" t="s">
        <v>3817</v>
      </c>
      <c r="L263" s="52" t="s">
        <v>4614</v>
      </c>
      <c r="M263" s="52" t="s">
        <v>4670</v>
      </c>
      <c r="N263" s="52" t="str">
        <f t="shared" si="76"/>
        <v>CAT_FNCT</v>
      </c>
      <c r="O263" s="52"/>
      <c r="P263" s="254" t="s">
        <v>1594</v>
      </c>
      <c r="Q263" s="13"/>
      <c r="R263"/>
      <c r="S263" t="str">
        <f t="shared" si="63"/>
        <v/>
      </c>
      <c r="T263" s="41" t="str">
        <f>IF(ISNA(VLOOKUP(P263,'NEW XEQM.c'!E:F,2,0)),"--","PRESENT")</f>
        <v>--</v>
      </c>
      <c r="U263"/>
      <c r="V263">
        <f t="shared" si="78"/>
        <v>111</v>
      </c>
      <c r="W263" s="75" t="s">
        <v>2155</v>
      </c>
      <c r="X263" s="54" t="s">
        <v>2155</v>
      </c>
      <c r="Y263" s="54" t="s">
        <v>2155</v>
      </c>
      <c r="Z263" s="22" t="str">
        <f t="shared" si="79"/>
        <v/>
      </c>
      <c r="AA263" s="22" t="str">
        <f t="shared" si="80"/>
        <v/>
      </c>
      <c r="AB263" s="1">
        <f t="shared" si="81"/>
        <v>251</v>
      </c>
      <c r="AC263" t="str">
        <f t="shared" si="82"/>
        <v>ITM_JtoCAL</v>
      </c>
      <c r="AD263" s="125" t="str">
        <f>IF(ISNA(VLOOKUP(AA263,'XEQM Shortlist'!J:J,1,0)),"//","")</f>
        <v/>
      </c>
      <c r="AF263" s="88" t="str">
        <f t="shared" si="83"/>
        <v/>
      </c>
      <c r="AG263" t="b">
        <f t="shared" si="84"/>
        <v>1</v>
      </c>
    </row>
    <row r="264" spans="1:33">
      <c r="A264" s="45">
        <f t="shared" si="77"/>
        <v>264</v>
      </c>
      <c r="B264" s="44">
        <f t="shared" si="85"/>
        <v>252</v>
      </c>
      <c r="C264" s="48" t="s">
        <v>3395</v>
      </c>
      <c r="D264" s="48" t="s">
        <v>25</v>
      </c>
      <c r="E264" s="53" t="s">
        <v>2434</v>
      </c>
      <c r="F264" s="53" t="s">
        <v>2667</v>
      </c>
      <c r="G264" s="75">
        <v>0</v>
      </c>
      <c r="H264" s="75">
        <v>0</v>
      </c>
      <c r="I264" s="135" t="s">
        <v>3</v>
      </c>
      <c r="J264" s="53" t="s">
        <v>1347</v>
      </c>
      <c r="K264" s="54" t="s">
        <v>3817</v>
      </c>
      <c r="L264" s="52" t="s">
        <v>4614</v>
      </c>
      <c r="M264" s="52" t="s">
        <v>4670</v>
      </c>
      <c r="N264" s="52" t="str">
        <f>IF(AND(C264=C263,D264=D263),"CAT_DUPL","CAT_FNCT")</f>
        <v>CAT_FNCT</v>
      </c>
      <c r="O264" s="52"/>
      <c r="P264" s="254" t="s">
        <v>2420</v>
      </c>
      <c r="Q264" s="13"/>
      <c r="R264"/>
      <c r="S264" t="str">
        <f t="shared" ref="S264:S295" si="86">IF(E264=F264,"","NOT EQUAL")</f>
        <v>NOT EQUAL</v>
      </c>
      <c r="T264" s="41" t="str">
        <f>IF(ISNA(VLOOKUP(P264,'NEW XEQM.c'!E:F,2,0)),"--","PRESENT")</f>
        <v>--</v>
      </c>
      <c r="U264"/>
      <c r="V264">
        <f t="shared" si="78"/>
        <v>111</v>
      </c>
      <c r="W264" s="75" t="s">
        <v>2155</v>
      </c>
      <c r="X264" s="54" t="s">
        <v>2155</v>
      </c>
      <c r="Y264" s="54" t="s">
        <v>2155</v>
      </c>
      <c r="Z264" s="22" t="str">
        <f t="shared" si="79"/>
        <v/>
      </c>
      <c r="AA264" s="22" t="str">
        <f t="shared" si="80"/>
        <v/>
      </c>
      <c r="AB264" s="1">
        <f t="shared" si="81"/>
        <v>252</v>
      </c>
      <c r="AC264" t="str">
        <f t="shared" si="82"/>
        <v>ITM_LBFFTtoNM</v>
      </c>
      <c r="AD264" s="125" t="str">
        <f>IF(ISNA(VLOOKUP(AA264,'XEQM Shortlist'!J:J,1,0)),"//","")</f>
        <v/>
      </c>
      <c r="AF264" s="88" t="str">
        <f t="shared" si="83"/>
        <v/>
      </c>
      <c r="AG264" t="b">
        <f t="shared" si="84"/>
        <v>1</v>
      </c>
    </row>
    <row r="265" spans="1:33" s="17" customFormat="1">
      <c r="A265" s="45">
        <f t="shared" si="77"/>
        <v>265</v>
      </c>
      <c r="B265" s="44">
        <f t="shared" si="85"/>
        <v>253</v>
      </c>
      <c r="C265" s="89" t="s">
        <v>3642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1347</v>
      </c>
      <c r="K265" s="92" t="s">
        <v>3656</v>
      </c>
      <c r="L265" s="17" t="s">
        <v>4614</v>
      </c>
      <c r="M265" s="52" t="s">
        <v>4672</v>
      </c>
      <c r="N265" s="52" t="s">
        <v>2155</v>
      </c>
      <c r="P265" s="254" t="str">
        <f>"ITM_"&amp;IF(B265&lt;10,"000",IF(B265&lt;100,"00",IF(B265&lt;1000,"0","")))&amp;$B265</f>
        <v>ITM_0253</v>
      </c>
      <c r="Q265" s="13"/>
      <c r="R265"/>
      <c r="S265" t="str">
        <f t="shared" si="86"/>
        <v/>
      </c>
      <c r="T265" s="41" t="str">
        <f>IF(ISNA(VLOOKUP(P265,'NEW XEQM.c'!E:F,2,0)),"--","PRESENT")</f>
        <v>--</v>
      </c>
      <c r="U265"/>
      <c r="V265">
        <f t="shared" si="78"/>
        <v>111</v>
      </c>
      <c r="W265" s="88" t="s">
        <v>2155</v>
      </c>
      <c r="X265" s="92" t="s">
        <v>2155</v>
      </c>
      <c r="Y265" s="92" t="s">
        <v>2155</v>
      </c>
      <c r="Z265" s="22" t="str">
        <f t="shared" si="79"/>
        <v/>
      </c>
      <c r="AA265" s="22" t="str">
        <f t="shared" si="80"/>
        <v/>
      </c>
      <c r="AB265" s="1">
        <f t="shared" si="81"/>
        <v>253</v>
      </c>
      <c r="AC265" t="str">
        <f t="shared" si="82"/>
        <v>ITM_0253</v>
      </c>
      <c r="AD265" s="125" t="str">
        <f>IF(ISNA(VLOOKUP(AA265,'XEQM Shortlist'!J:J,1,0)),"//","")</f>
        <v/>
      </c>
      <c r="AE265"/>
      <c r="AF265" s="88" t="str">
        <f t="shared" si="83"/>
        <v/>
      </c>
      <c r="AG265" t="b">
        <f t="shared" si="84"/>
        <v>1</v>
      </c>
    </row>
    <row r="266" spans="1:33">
      <c r="A266" s="45">
        <f t="shared" si="77"/>
        <v>266</v>
      </c>
      <c r="B266" s="44">
        <f t="shared" si="85"/>
        <v>254</v>
      </c>
      <c r="C266" s="48" t="s">
        <v>3395</v>
      </c>
      <c r="D266" s="48" t="s">
        <v>153</v>
      </c>
      <c r="E266" s="53" t="s">
        <v>2435</v>
      </c>
      <c r="F266" s="236" t="s">
        <v>5206</v>
      </c>
      <c r="G266" s="75">
        <v>0</v>
      </c>
      <c r="H266" s="75">
        <v>0</v>
      </c>
      <c r="I266" s="135" t="s">
        <v>3</v>
      </c>
      <c r="J266" s="53" t="s">
        <v>1347</v>
      </c>
      <c r="K266" s="54" t="s">
        <v>3817</v>
      </c>
      <c r="L266" s="52" t="s">
        <v>4614</v>
      </c>
      <c r="M266" s="52" t="s">
        <v>4670</v>
      </c>
      <c r="N266" s="52" t="str">
        <f t="shared" ref="N266:N328" si="87">IF(AND(C266=C265,D266=D265),"CAT_DUPL","CAT_FNCT")</f>
        <v>CAT_FNCT</v>
      </c>
      <c r="O266" s="52"/>
      <c r="P266" s="254" t="s">
        <v>2421</v>
      </c>
      <c r="Q266" s="13"/>
      <c r="R266"/>
      <c r="S266" t="str">
        <f t="shared" si="86"/>
        <v>NOT EQUAL</v>
      </c>
      <c r="T266" s="41" t="str">
        <f>IF(ISNA(VLOOKUP(P266,'NEW XEQM.c'!E:F,2,0)),"--","PRESENT")</f>
        <v>--</v>
      </c>
      <c r="U266"/>
      <c r="V266">
        <f t="shared" si="78"/>
        <v>111</v>
      </c>
      <c r="W266" s="75" t="s">
        <v>2155</v>
      </c>
      <c r="X266" s="54" t="s">
        <v>2155</v>
      </c>
      <c r="Y266" s="54" t="s">
        <v>2155</v>
      </c>
      <c r="Z266" s="22" t="str">
        <f t="shared" si="79"/>
        <v/>
      </c>
      <c r="AA266" s="22" t="str">
        <f t="shared" si="80"/>
        <v/>
      </c>
      <c r="AB266" s="1">
        <f t="shared" si="81"/>
        <v>254</v>
      </c>
      <c r="AC266" t="str">
        <f t="shared" si="82"/>
        <v>ITM_NMtoLBFFT</v>
      </c>
      <c r="AD266" s="125" t="str">
        <f>IF(ISNA(VLOOKUP(AA266,'XEQM Shortlist'!J:J,1,0)),"//","")</f>
        <v/>
      </c>
      <c r="AF266" s="88" t="str">
        <f t="shared" si="83"/>
        <v/>
      </c>
      <c r="AG266" t="b">
        <f t="shared" si="84"/>
        <v>1</v>
      </c>
    </row>
    <row r="267" spans="1:33" s="17" customFormat="1">
      <c r="A267" s="45">
        <f t="shared" si="77"/>
        <v>267</v>
      </c>
      <c r="B267" s="44">
        <f t="shared" si="85"/>
        <v>255</v>
      </c>
      <c r="C267" s="89" t="s">
        <v>3642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1347</v>
      </c>
      <c r="K267" s="92" t="s">
        <v>3656</v>
      </c>
      <c r="L267" s="17" t="s">
        <v>4614</v>
      </c>
      <c r="M267" s="52" t="s">
        <v>4672</v>
      </c>
      <c r="N267" s="52" t="s">
        <v>2155</v>
      </c>
      <c r="P267" s="254" t="str">
        <f>"ITM_"&amp;IF(B267&lt;10,"000",IF(B267&lt;100,"00",IF(B267&lt;1000,"0","")))&amp;$B267</f>
        <v>ITM_0255</v>
      </c>
      <c r="Q267" s="13"/>
      <c r="R267"/>
      <c r="S267" t="str">
        <f t="shared" si="86"/>
        <v/>
      </c>
      <c r="T267" s="41" t="str">
        <f>IF(ISNA(VLOOKUP(P267,'NEW XEQM.c'!E:F,2,0)),"--","PRESENT")</f>
        <v>--</v>
      </c>
      <c r="U267"/>
      <c r="V267">
        <f t="shared" si="78"/>
        <v>111</v>
      </c>
      <c r="W267" s="88" t="s">
        <v>2155</v>
      </c>
      <c r="X267" s="92" t="s">
        <v>2155</v>
      </c>
      <c r="Y267" s="92" t="s">
        <v>2155</v>
      </c>
      <c r="Z267" s="22" t="str">
        <f t="shared" si="79"/>
        <v/>
      </c>
      <c r="AA267" s="22" t="str">
        <f t="shared" si="80"/>
        <v/>
      </c>
      <c r="AB267" s="1">
        <f t="shared" si="81"/>
        <v>255</v>
      </c>
      <c r="AC267" t="str">
        <f t="shared" si="82"/>
        <v>ITM_0255</v>
      </c>
      <c r="AD267" s="125" t="str">
        <f>IF(ISNA(VLOOKUP(AA267,'XEQM Shortlist'!J:J,1,0)),"//","")</f>
        <v/>
      </c>
      <c r="AE267"/>
      <c r="AF267" s="88" t="str">
        <f t="shared" si="83"/>
        <v/>
      </c>
      <c r="AG267" t="b">
        <f t="shared" si="84"/>
        <v>1</v>
      </c>
    </row>
    <row r="268" spans="1:33">
      <c r="A268" s="45">
        <f t="shared" si="77"/>
        <v>268</v>
      </c>
      <c r="B268" s="44">
        <f t="shared" si="85"/>
        <v>256</v>
      </c>
      <c r="C268" s="48" t="s">
        <v>3396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1347</v>
      </c>
      <c r="K268" s="54" t="s">
        <v>3817</v>
      </c>
      <c r="L268" s="52" t="s">
        <v>4614</v>
      </c>
      <c r="M268" s="52" t="s">
        <v>4670</v>
      </c>
      <c r="N268" s="52" t="str">
        <f t="shared" si="87"/>
        <v>CAT_FNCT</v>
      </c>
      <c r="O268" s="52"/>
      <c r="P268" s="254" t="s">
        <v>1452</v>
      </c>
      <c r="Q268" s="13"/>
      <c r="R268"/>
      <c r="S268" t="str">
        <f t="shared" si="86"/>
        <v/>
      </c>
      <c r="T268" s="41" t="str">
        <f>IF(ISNA(VLOOKUP(P268,'NEW XEQM.c'!E:F,2,0)),"--","PRESENT")</f>
        <v>--</v>
      </c>
      <c r="U268"/>
      <c r="V268">
        <f t="shared" si="78"/>
        <v>111</v>
      </c>
      <c r="W268" s="75" t="s">
        <v>2155</v>
      </c>
      <c r="X268" s="54" t="s">
        <v>2155</v>
      </c>
      <c r="Y268" s="54" t="s">
        <v>2155</v>
      </c>
      <c r="Z268" s="22" t="str">
        <f t="shared" si="79"/>
        <v/>
      </c>
      <c r="AA268" s="22" t="str">
        <f t="shared" si="80"/>
        <v/>
      </c>
      <c r="AB268" s="1">
        <f t="shared" si="81"/>
        <v>256</v>
      </c>
      <c r="AC268" t="str">
        <f t="shared" si="82"/>
        <v>ITM_CWTtoKG</v>
      </c>
      <c r="AD268" s="125" t="str">
        <f>IF(ISNA(VLOOKUP(AA268,'XEQM Shortlist'!J:J,1,0)),"//","")</f>
        <v/>
      </c>
      <c r="AF268" s="88" t="str">
        <f t="shared" si="83"/>
        <v/>
      </c>
      <c r="AG268" t="b">
        <f t="shared" si="84"/>
        <v>1</v>
      </c>
    </row>
    <row r="269" spans="1:33">
      <c r="A269" s="45">
        <f t="shared" si="77"/>
        <v>269</v>
      </c>
      <c r="B269" s="44">
        <f t="shared" si="85"/>
        <v>257</v>
      </c>
      <c r="C269" s="48" t="s">
        <v>3396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1347</v>
      </c>
      <c r="K269" s="54" t="s">
        <v>3817</v>
      </c>
      <c r="L269" s="52" t="s">
        <v>4614</v>
      </c>
      <c r="M269" s="52" t="s">
        <v>4670</v>
      </c>
      <c r="N269" s="52" t="str">
        <f t="shared" si="87"/>
        <v>CAT_FNCT</v>
      </c>
      <c r="O269" s="52"/>
      <c r="P269" s="254" t="s">
        <v>1600</v>
      </c>
      <c r="Q269" s="13"/>
      <c r="R269"/>
      <c r="S269" t="str">
        <f t="shared" si="86"/>
        <v/>
      </c>
      <c r="T269" s="41" t="str">
        <f>IF(ISNA(VLOOKUP(P269,'NEW XEQM.c'!E:F,2,0)),"--","PRESENT")</f>
        <v>--</v>
      </c>
      <c r="U269"/>
      <c r="V269">
        <f t="shared" si="78"/>
        <v>111</v>
      </c>
      <c r="W269" s="75" t="s">
        <v>2155</v>
      </c>
      <c r="X269" s="54" t="s">
        <v>2155</v>
      </c>
      <c r="Y269" s="54" t="s">
        <v>2155</v>
      </c>
      <c r="Z269" s="22" t="str">
        <f t="shared" si="79"/>
        <v/>
      </c>
      <c r="AA269" s="22" t="str">
        <f t="shared" si="80"/>
        <v/>
      </c>
      <c r="AB269" s="1">
        <f t="shared" si="81"/>
        <v>257</v>
      </c>
      <c r="AC269" t="str">
        <f t="shared" si="82"/>
        <v>ITM_KGtoCWT</v>
      </c>
      <c r="AD269" s="125" t="str">
        <f>IF(ISNA(VLOOKUP(AA269,'XEQM Shortlist'!J:J,1,0)),"//","")</f>
        <v/>
      </c>
      <c r="AF269" s="88" t="str">
        <f t="shared" si="83"/>
        <v/>
      </c>
      <c r="AG269" t="b">
        <f t="shared" si="84"/>
        <v>1</v>
      </c>
    </row>
    <row r="270" spans="1:33">
      <c r="A270" s="45">
        <f t="shared" si="77"/>
        <v>270</v>
      </c>
      <c r="B270" s="44">
        <f t="shared" si="85"/>
        <v>258</v>
      </c>
      <c r="C270" s="48" t="s">
        <v>3397</v>
      </c>
      <c r="D270" s="48" t="s">
        <v>25</v>
      </c>
      <c r="E270" s="53" t="s">
        <v>98</v>
      </c>
      <c r="F270" s="236" t="s">
        <v>98</v>
      </c>
      <c r="G270" s="75">
        <v>0</v>
      </c>
      <c r="H270" s="75">
        <v>0</v>
      </c>
      <c r="I270" s="135" t="s">
        <v>3</v>
      </c>
      <c r="J270" s="53" t="s">
        <v>1347</v>
      </c>
      <c r="K270" s="54" t="s">
        <v>3817</v>
      </c>
      <c r="L270" s="52" t="s">
        <v>4614</v>
      </c>
      <c r="M270" s="52" t="s">
        <v>4670</v>
      </c>
      <c r="N270" s="52" t="str">
        <f t="shared" si="87"/>
        <v>CAT_FNCT</v>
      </c>
      <c r="O270" s="52"/>
      <c r="P270" s="254" t="s">
        <v>1512</v>
      </c>
      <c r="Q270" s="13"/>
      <c r="R270"/>
      <c r="S270" t="str">
        <f t="shared" si="86"/>
        <v/>
      </c>
      <c r="T270" s="41" t="str">
        <f>IF(ISNA(VLOOKUP(P270,'NEW XEQM.c'!E:F,2,0)),"--","PRESENT")</f>
        <v>--</v>
      </c>
      <c r="U270"/>
      <c r="V270">
        <f t="shared" si="78"/>
        <v>111</v>
      </c>
      <c r="W270" s="75" t="s">
        <v>2155</v>
      </c>
      <c r="X270" s="54" t="s">
        <v>2155</v>
      </c>
      <c r="Y270" s="54" t="s">
        <v>2155</v>
      </c>
      <c r="Z270" s="22" t="str">
        <f t="shared" si="79"/>
        <v/>
      </c>
      <c r="AA270" s="22" t="str">
        <f t="shared" si="80"/>
        <v/>
      </c>
      <c r="AB270" s="1">
        <f t="shared" si="81"/>
        <v>258</v>
      </c>
      <c r="AC270" t="str">
        <f t="shared" si="82"/>
        <v>ITM_FTtoM</v>
      </c>
      <c r="AD270" s="125" t="str">
        <f>IF(ISNA(VLOOKUP(AA270,'XEQM Shortlist'!J:J,1,0)),"//","")</f>
        <v/>
      </c>
      <c r="AF270" s="88" t="str">
        <f t="shared" si="83"/>
        <v/>
      </c>
      <c r="AG270" t="b">
        <f t="shared" si="84"/>
        <v>1</v>
      </c>
    </row>
    <row r="271" spans="1:33">
      <c r="A271" s="45">
        <f t="shared" si="77"/>
        <v>271</v>
      </c>
      <c r="B271" s="44">
        <f t="shared" si="85"/>
        <v>259</v>
      </c>
      <c r="C271" s="48" t="s">
        <v>3397</v>
      </c>
      <c r="D271" s="48" t="s">
        <v>153</v>
      </c>
      <c r="E271" s="53" t="s">
        <v>219</v>
      </c>
      <c r="F271" s="236" t="s">
        <v>219</v>
      </c>
      <c r="G271" s="75">
        <v>0</v>
      </c>
      <c r="H271" s="75">
        <v>0</v>
      </c>
      <c r="I271" s="135" t="s">
        <v>3</v>
      </c>
      <c r="J271" s="53" t="s">
        <v>1347</v>
      </c>
      <c r="K271" s="54" t="s">
        <v>3817</v>
      </c>
      <c r="L271" s="52" t="s">
        <v>4614</v>
      </c>
      <c r="M271" s="52" t="s">
        <v>4670</v>
      </c>
      <c r="N271" s="52" t="str">
        <f t="shared" si="87"/>
        <v>CAT_FNCT</v>
      </c>
      <c r="O271" s="52"/>
      <c r="P271" s="254" t="s">
        <v>1691</v>
      </c>
      <c r="Q271" s="13"/>
      <c r="R271"/>
      <c r="S271" t="str">
        <f t="shared" si="86"/>
        <v/>
      </c>
      <c r="T271" s="41" t="str">
        <f>IF(ISNA(VLOOKUP(P271,'NEW XEQM.c'!E:F,2,0)),"--","PRESENT")</f>
        <v>--</v>
      </c>
      <c r="U271"/>
      <c r="V271">
        <f t="shared" si="78"/>
        <v>111</v>
      </c>
      <c r="W271" s="75" t="s">
        <v>2155</v>
      </c>
      <c r="X271" s="54" t="s">
        <v>2155</v>
      </c>
      <c r="Y271" s="54" t="s">
        <v>2155</v>
      </c>
      <c r="Z271" s="22" t="str">
        <f t="shared" si="79"/>
        <v/>
      </c>
      <c r="AA271" s="22" t="str">
        <f t="shared" si="80"/>
        <v/>
      </c>
      <c r="AB271" s="1">
        <f t="shared" si="81"/>
        <v>259</v>
      </c>
      <c r="AC271" t="str">
        <f t="shared" si="82"/>
        <v>ITM_MtoFT</v>
      </c>
      <c r="AD271" s="125" t="str">
        <f>IF(ISNA(VLOOKUP(AA271,'XEQM Shortlist'!J:J,1,0)),"//","")</f>
        <v/>
      </c>
      <c r="AF271" s="88" t="str">
        <f t="shared" si="83"/>
        <v/>
      </c>
      <c r="AG271" t="b">
        <f t="shared" si="84"/>
        <v>1</v>
      </c>
    </row>
    <row r="272" spans="1:33">
      <c r="A272" s="45">
        <f t="shared" si="77"/>
        <v>272</v>
      </c>
      <c r="B272" s="44">
        <f t="shared" si="85"/>
        <v>260</v>
      </c>
      <c r="C272" s="48" t="s">
        <v>3398</v>
      </c>
      <c r="D272" s="48" t="s">
        <v>25</v>
      </c>
      <c r="E272" s="53" t="s">
        <v>109</v>
      </c>
      <c r="F272" s="236" t="s">
        <v>5445</v>
      </c>
      <c r="G272" s="75">
        <v>0</v>
      </c>
      <c r="H272" s="75">
        <v>0</v>
      </c>
      <c r="I272" s="135" t="s">
        <v>3</v>
      </c>
      <c r="J272" s="53" t="s">
        <v>1347</v>
      </c>
      <c r="K272" s="54" t="s">
        <v>3817</v>
      </c>
      <c r="L272" s="52" t="s">
        <v>4614</v>
      </c>
      <c r="M272" s="52" t="s">
        <v>4670</v>
      </c>
      <c r="N272" s="52" t="str">
        <f t="shared" si="87"/>
        <v>CAT_FNCT</v>
      </c>
      <c r="O272" s="52"/>
      <c r="P272" s="254" t="s">
        <v>1533</v>
      </c>
      <c r="Q272" s="13"/>
      <c r="R272"/>
      <c r="S272" t="str">
        <f t="shared" si="86"/>
        <v>NOT EQUAL</v>
      </c>
      <c r="T272" s="41" t="str">
        <f>IF(ISNA(VLOOKUP(P272,'NEW XEQM.c'!E:F,2,0)),"--","PRESENT")</f>
        <v>--</v>
      </c>
      <c r="U272"/>
      <c r="V272">
        <f t="shared" si="78"/>
        <v>111</v>
      </c>
      <c r="W272" s="75" t="s">
        <v>2155</v>
      </c>
      <c r="X272" s="54" t="s">
        <v>2155</v>
      </c>
      <c r="Y272" s="54" t="s">
        <v>2155</v>
      </c>
      <c r="Z272" s="22" t="str">
        <f t="shared" si="79"/>
        <v/>
      </c>
      <c r="AA272" s="22" t="str">
        <f t="shared" si="80"/>
        <v/>
      </c>
      <c r="AB272" s="1">
        <f t="shared" si="81"/>
        <v>260</v>
      </c>
      <c r="AC272" t="str">
        <f t="shared" si="82"/>
        <v>ITM_FTUStoM</v>
      </c>
      <c r="AD272" s="125" t="str">
        <f>IF(ISNA(VLOOKUP(AA272,'XEQM Shortlist'!J:J,1,0)),"//","")</f>
        <v/>
      </c>
      <c r="AF272" s="88" t="str">
        <f t="shared" si="83"/>
        <v/>
      </c>
      <c r="AG272" t="b">
        <f t="shared" si="84"/>
        <v>1</v>
      </c>
    </row>
    <row r="273" spans="1:33" s="17" customFormat="1">
      <c r="A273" s="45">
        <f t="shared" si="77"/>
        <v>273</v>
      </c>
      <c r="B273" s="44">
        <f t="shared" si="85"/>
        <v>261</v>
      </c>
      <c r="C273" s="89" t="s">
        <v>3642</v>
      </c>
      <c r="D273" s="89" t="s">
        <v>7</v>
      </c>
      <c r="E273" s="108" t="str">
        <f t="shared" ref="E273:E274" si="88">CHAR(34)&amp;IF(B273&lt;10,"000",IF(B273&lt;100,"00",IF(B273&lt;1000,"0","")))&amp;$B273&amp;CHAR(34)</f>
        <v>"0261"</v>
      </c>
      <c r="F273" s="90" t="str">
        <f t="shared" ref="F273:F274" si="89">E273</f>
        <v>"0261"</v>
      </c>
      <c r="G273" s="143">
        <v>0</v>
      </c>
      <c r="H273" s="143">
        <v>0</v>
      </c>
      <c r="I273" s="138" t="s">
        <v>28</v>
      </c>
      <c r="J273" s="53" t="s">
        <v>1347</v>
      </c>
      <c r="K273" s="92" t="s">
        <v>3656</v>
      </c>
      <c r="L273" s="17" t="s">
        <v>4614</v>
      </c>
      <c r="M273" s="52" t="s">
        <v>4672</v>
      </c>
      <c r="N273" s="52" t="s">
        <v>2155</v>
      </c>
      <c r="P273" s="254" t="str">
        <f t="shared" ref="P273:P274" si="90">"ITM_"&amp;IF(B273&lt;10,"000",IF(B273&lt;100,"00",IF(B273&lt;1000,"0","")))&amp;$B273</f>
        <v>ITM_0261</v>
      </c>
      <c r="Q273" s="13"/>
      <c r="R273"/>
      <c r="S273" t="str">
        <f t="shared" si="86"/>
        <v/>
      </c>
      <c r="T273" s="41" t="str">
        <f>IF(ISNA(VLOOKUP(P273,'NEW XEQM.c'!E:F,2,0)),"--","PRESENT")</f>
        <v>--</v>
      </c>
      <c r="U273"/>
      <c r="V273">
        <f t="shared" si="78"/>
        <v>111</v>
      </c>
      <c r="W273" s="88" t="s">
        <v>2155</v>
      </c>
      <c r="X273" s="92" t="s">
        <v>2155</v>
      </c>
      <c r="Y273" s="92" t="s">
        <v>2155</v>
      </c>
      <c r="Z273" s="22" t="str">
        <f t="shared" si="79"/>
        <v/>
      </c>
      <c r="AA273" s="22" t="str">
        <f t="shared" si="80"/>
        <v/>
      </c>
      <c r="AB273" s="1">
        <f t="shared" si="81"/>
        <v>261</v>
      </c>
      <c r="AC273" t="str">
        <f t="shared" si="82"/>
        <v>ITM_0261</v>
      </c>
      <c r="AD273" s="125" t="str">
        <f>IF(ISNA(VLOOKUP(AA273,'XEQM Shortlist'!J:J,1,0)),"//","")</f>
        <v/>
      </c>
      <c r="AE273"/>
      <c r="AF273" s="88" t="str">
        <f t="shared" si="83"/>
        <v/>
      </c>
      <c r="AG273" t="b">
        <f t="shared" si="84"/>
        <v>1</v>
      </c>
    </row>
    <row r="274" spans="1:33" s="17" customFormat="1">
      <c r="A274" s="45">
        <f t="shared" si="77"/>
        <v>274</v>
      </c>
      <c r="B274" s="44">
        <f t="shared" si="85"/>
        <v>262</v>
      </c>
      <c r="C274" s="89" t="s">
        <v>3642</v>
      </c>
      <c r="D274" s="89" t="s">
        <v>7</v>
      </c>
      <c r="E274" s="108" t="str">
        <f t="shared" si="88"/>
        <v>"0262"</v>
      </c>
      <c r="F274" s="90" t="str">
        <f t="shared" si="89"/>
        <v>"0262"</v>
      </c>
      <c r="G274" s="143">
        <v>0</v>
      </c>
      <c r="H274" s="143">
        <v>0</v>
      </c>
      <c r="I274" s="138" t="s">
        <v>28</v>
      </c>
      <c r="J274" s="53" t="s">
        <v>1347</v>
      </c>
      <c r="K274" s="92" t="s">
        <v>3656</v>
      </c>
      <c r="L274" s="17" t="s">
        <v>4614</v>
      </c>
      <c r="M274" s="52" t="s">
        <v>4672</v>
      </c>
      <c r="N274" s="52" t="s">
        <v>2155</v>
      </c>
      <c r="P274" s="254" t="str">
        <f t="shared" si="90"/>
        <v>ITM_0262</v>
      </c>
      <c r="Q274" s="13"/>
      <c r="R274"/>
      <c r="S274" t="str">
        <f t="shared" si="86"/>
        <v/>
      </c>
      <c r="T274" s="41" t="str">
        <f>IF(ISNA(VLOOKUP(P274,'NEW XEQM.c'!E:F,2,0)),"--","PRESENT")</f>
        <v>--</v>
      </c>
      <c r="U274"/>
      <c r="V274">
        <f t="shared" si="78"/>
        <v>111</v>
      </c>
      <c r="W274" s="88" t="s">
        <v>2155</v>
      </c>
      <c r="X274" s="92" t="s">
        <v>2155</v>
      </c>
      <c r="Y274" s="92" t="s">
        <v>2155</v>
      </c>
      <c r="Z274" s="22" t="str">
        <f t="shared" si="79"/>
        <v/>
      </c>
      <c r="AA274" s="22" t="str">
        <f t="shared" si="80"/>
        <v/>
      </c>
      <c r="AB274" s="1">
        <f t="shared" si="81"/>
        <v>262</v>
      </c>
      <c r="AC274" t="str">
        <f t="shared" si="82"/>
        <v>ITM_0262</v>
      </c>
      <c r="AD274" s="125" t="str">
        <f>IF(ISNA(VLOOKUP(AA274,'XEQM Shortlist'!J:J,1,0)),"//","")</f>
        <v/>
      </c>
      <c r="AE274"/>
      <c r="AF274" s="88" t="str">
        <f t="shared" si="83"/>
        <v/>
      </c>
      <c r="AG274" t="b">
        <f t="shared" si="84"/>
        <v>1</v>
      </c>
    </row>
    <row r="275" spans="1:33">
      <c r="A275" s="45">
        <f t="shared" si="77"/>
        <v>275</v>
      </c>
      <c r="B275" s="44">
        <f t="shared" si="85"/>
        <v>263</v>
      </c>
      <c r="C275" s="48" t="s">
        <v>3398</v>
      </c>
      <c r="D275" s="48" t="s">
        <v>153</v>
      </c>
      <c r="E275" s="53" t="s">
        <v>220</v>
      </c>
      <c r="F275" s="236" t="s">
        <v>5209</v>
      </c>
      <c r="G275" s="75">
        <v>0</v>
      </c>
      <c r="H275" s="75">
        <v>0</v>
      </c>
      <c r="I275" s="135" t="s">
        <v>3</v>
      </c>
      <c r="J275" s="53" t="s">
        <v>1347</v>
      </c>
      <c r="K275" s="54" t="s">
        <v>3817</v>
      </c>
      <c r="L275" s="52" t="s">
        <v>4614</v>
      </c>
      <c r="M275" s="52" t="s">
        <v>4670</v>
      </c>
      <c r="N275" s="52" t="str">
        <f t="shared" si="87"/>
        <v>CAT_FNCT</v>
      </c>
      <c r="O275" s="52"/>
      <c r="P275" s="254" t="s">
        <v>1692</v>
      </c>
      <c r="Q275" s="13"/>
      <c r="R275"/>
      <c r="S275" t="str">
        <f t="shared" si="86"/>
        <v>NOT EQUAL</v>
      </c>
      <c r="T275" s="41" t="str">
        <f>IF(ISNA(VLOOKUP(P275,'NEW XEQM.c'!E:F,2,0)),"--","PRESENT")</f>
        <v>--</v>
      </c>
      <c r="U275"/>
      <c r="V275">
        <f t="shared" si="78"/>
        <v>111</v>
      </c>
      <c r="W275" s="75" t="s">
        <v>2155</v>
      </c>
      <c r="X275" s="54" t="s">
        <v>2155</v>
      </c>
      <c r="Y275" s="54" t="s">
        <v>2155</v>
      </c>
      <c r="Z275" s="22" t="str">
        <f t="shared" si="79"/>
        <v/>
      </c>
      <c r="AA275" s="22" t="str">
        <f t="shared" si="80"/>
        <v/>
      </c>
      <c r="AB275" s="1">
        <f t="shared" si="81"/>
        <v>263</v>
      </c>
      <c r="AC275" t="str">
        <f t="shared" si="82"/>
        <v>ITM_MtoFTUS</v>
      </c>
      <c r="AD275" s="125" t="str">
        <f>IF(ISNA(VLOOKUP(AA275,'XEQM Shortlist'!J:J,1,0)),"//","")</f>
        <v/>
      </c>
      <c r="AF275" s="88" t="str">
        <f t="shared" si="83"/>
        <v/>
      </c>
      <c r="AG275" t="b">
        <f t="shared" si="84"/>
        <v>1</v>
      </c>
    </row>
    <row r="276" spans="1:33" s="17" customFormat="1">
      <c r="A276" s="45">
        <f t="shared" si="77"/>
        <v>276</v>
      </c>
      <c r="B276" s="44">
        <f t="shared" si="85"/>
        <v>264</v>
      </c>
      <c r="C276" s="89" t="s">
        <v>3642</v>
      </c>
      <c r="D276" s="89" t="s">
        <v>7</v>
      </c>
      <c r="E276" s="108" t="str">
        <f t="shared" ref="E276:E277" si="91">CHAR(34)&amp;IF(B276&lt;10,"000",IF(B276&lt;100,"00",IF(B276&lt;1000,"0","")))&amp;$B276&amp;CHAR(34)</f>
        <v>"0264"</v>
      </c>
      <c r="F276" s="90" t="str">
        <f t="shared" ref="F276:F277" si="92">E276</f>
        <v>"0264"</v>
      </c>
      <c r="G276" s="143">
        <v>0</v>
      </c>
      <c r="H276" s="143">
        <v>0</v>
      </c>
      <c r="I276" s="138" t="s">
        <v>28</v>
      </c>
      <c r="J276" s="53" t="s">
        <v>1347</v>
      </c>
      <c r="K276" s="92" t="s">
        <v>3656</v>
      </c>
      <c r="L276" s="17" t="s">
        <v>4614</v>
      </c>
      <c r="M276" s="52" t="s">
        <v>4672</v>
      </c>
      <c r="N276" s="52" t="s">
        <v>2155</v>
      </c>
      <c r="P276" s="254" t="str">
        <f t="shared" ref="P276:P277" si="93">"ITM_"&amp;IF(B276&lt;10,"000",IF(B276&lt;100,"00",IF(B276&lt;1000,"0","")))&amp;$B276</f>
        <v>ITM_0264</v>
      </c>
      <c r="Q276" s="13"/>
      <c r="R276"/>
      <c r="S276" t="str">
        <f t="shared" si="86"/>
        <v/>
      </c>
      <c r="T276" s="41" t="str">
        <f>IF(ISNA(VLOOKUP(P276,'NEW XEQM.c'!E:F,2,0)),"--","PRESENT")</f>
        <v>--</v>
      </c>
      <c r="U276"/>
      <c r="V276">
        <f t="shared" si="78"/>
        <v>111</v>
      </c>
      <c r="W276" s="88" t="s">
        <v>2155</v>
      </c>
      <c r="X276" s="92" t="s">
        <v>2155</v>
      </c>
      <c r="Y276" s="92" t="s">
        <v>2155</v>
      </c>
      <c r="Z276" s="22" t="str">
        <f t="shared" si="79"/>
        <v/>
      </c>
      <c r="AA276" s="22" t="str">
        <f t="shared" si="80"/>
        <v/>
      </c>
      <c r="AB276" s="1">
        <f t="shared" si="81"/>
        <v>264</v>
      </c>
      <c r="AC276" t="str">
        <f t="shared" si="82"/>
        <v>ITM_0264</v>
      </c>
      <c r="AD276" s="125" t="str">
        <f>IF(ISNA(VLOOKUP(AA276,'XEQM Shortlist'!J:J,1,0)),"//","")</f>
        <v/>
      </c>
      <c r="AE276"/>
      <c r="AF276" s="88" t="str">
        <f t="shared" si="83"/>
        <v/>
      </c>
      <c r="AG276" t="b">
        <f t="shared" si="84"/>
        <v>1</v>
      </c>
    </row>
    <row r="277" spans="1:33" s="17" customFormat="1">
      <c r="A277" s="45">
        <f t="shared" si="77"/>
        <v>277</v>
      </c>
      <c r="B277" s="44">
        <f t="shared" si="85"/>
        <v>265</v>
      </c>
      <c r="C277" s="89" t="s">
        <v>3642</v>
      </c>
      <c r="D277" s="89" t="s">
        <v>7</v>
      </c>
      <c r="E277" s="108" t="str">
        <f t="shared" si="91"/>
        <v>"0265"</v>
      </c>
      <c r="F277" s="90" t="str">
        <f t="shared" si="92"/>
        <v>"0265"</v>
      </c>
      <c r="G277" s="143">
        <v>0</v>
      </c>
      <c r="H277" s="143">
        <v>0</v>
      </c>
      <c r="I277" s="138" t="s">
        <v>28</v>
      </c>
      <c r="J277" s="53" t="s">
        <v>1347</v>
      </c>
      <c r="K277" s="92" t="s">
        <v>3656</v>
      </c>
      <c r="L277" s="17" t="s">
        <v>4614</v>
      </c>
      <c r="M277" s="52" t="s">
        <v>4672</v>
      </c>
      <c r="N277" s="52" t="s">
        <v>2155</v>
      </c>
      <c r="P277" s="254" t="str">
        <f t="shared" si="93"/>
        <v>ITM_0265</v>
      </c>
      <c r="Q277" s="13"/>
      <c r="R277"/>
      <c r="S277" t="str">
        <f t="shared" si="86"/>
        <v/>
      </c>
      <c r="T277" s="41" t="str">
        <f>IF(ISNA(VLOOKUP(P277,'NEW XEQM.c'!E:F,2,0)),"--","PRESENT")</f>
        <v>--</v>
      </c>
      <c r="U277"/>
      <c r="V277">
        <f t="shared" si="78"/>
        <v>111</v>
      </c>
      <c r="W277" s="88" t="s">
        <v>2155</v>
      </c>
      <c r="X277" s="92" t="s">
        <v>2155</v>
      </c>
      <c r="Y277" s="92" t="s">
        <v>2155</v>
      </c>
      <c r="Z277" s="22" t="str">
        <f t="shared" si="79"/>
        <v/>
      </c>
      <c r="AA277" s="22" t="str">
        <f t="shared" si="80"/>
        <v/>
      </c>
      <c r="AB277" s="1">
        <f t="shared" si="81"/>
        <v>265</v>
      </c>
      <c r="AC277" t="str">
        <f t="shared" si="82"/>
        <v>ITM_0265</v>
      </c>
      <c r="AD277" s="125" t="str">
        <f>IF(ISNA(VLOOKUP(AA277,'XEQM Shortlist'!J:J,1,0)),"//","")</f>
        <v/>
      </c>
      <c r="AE277"/>
      <c r="AF277" s="88" t="str">
        <f t="shared" si="83"/>
        <v/>
      </c>
      <c r="AG277" t="b">
        <f t="shared" si="84"/>
        <v>1</v>
      </c>
    </row>
    <row r="278" spans="1:33">
      <c r="A278" s="45">
        <f t="shared" si="77"/>
        <v>278</v>
      </c>
      <c r="B278" s="44">
        <f t="shared" si="85"/>
        <v>266</v>
      </c>
      <c r="C278" t="s">
        <v>4198</v>
      </c>
      <c r="D278" t="s">
        <v>25</v>
      </c>
      <c r="E278" t="s">
        <v>4199</v>
      </c>
      <c r="F278" t="s">
        <v>1086</v>
      </c>
      <c r="G278" s="75">
        <v>0</v>
      </c>
      <c r="H278" s="75">
        <v>0</v>
      </c>
      <c r="I278" s="135" t="s">
        <v>3</v>
      </c>
      <c r="J278" s="53" t="s">
        <v>1347</v>
      </c>
      <c r="K278" s="54" t="s">
        <v>3817</v>
      </c>
      <c r="L278" s="52" t="s">
        <v>4614</v>
      </c>
      <c r="M278" s="52" t="s">
        <v>4670</v>
      </c>
      <c r="N278" s="52" t="str">
        <f t="shared" si="87"/>
        <v>CAT_FNCT</v>
      </c>
      <c r="O278" s="52"/>
      <c r="P278" t="s">
        <v>4234</v>
      </c>
      <c r="Q278" s="13"/>
      <c r="R278"/>
      <c r="S278" t="str">
        <f t="shared" si="86"/>
        <v>NOT EQUAL</v>
      </c>
      <c r="T278" s="41" t="str">
        <f>IF(ISNA(VLOOKUP(P278,'NEW XEQM.c'!E:F,2,0)),"--","PRESENT")</f>
        <v>--</v>
      </c>
      <c r="U278"/>
      <c r="V278">
        <f t="shared" si="78"/>
        <v>111</v>
      </c>
      <c r="W278" s="75" t="s">
        <v>2155</v>
      </c>
      <c r="X278" s="54" t="s">
        <v>2155</v>
      </c>
      <c r="Y278" s="54" t="s">
        <v>2155</v>
      </c>
      <c r="Z278" s="22" t="str">
        <f t="shared" si="79"/>
        <v/>
      </c>
      <c r="AA278" s="22" t="str">
        <f t="shared" si="80"/>
        <v/>
      </c>
      <c r="AB278" s="1">
        <f t="shared" si="81"/>
        <v>266</v>
      </c>
      <c r="AC278" t="str">
        <f t="shared" si="82"/>
        <v>ITM_FZUKtoML</v>
      </c>
      <c r="AD278" s="125" t="str">
        <f>IF(ISNA(VLOOKUP(AA278,'XEQM Shortlist'!J:J,1,0)),"//","")</f>
        <v/>
      </c>
      <c r="AF278" s="88" t="str">
        <f t="shared" si="83"/>
        <v/>
      </c>
      <c r="AG278" t="b">
        <f t="shared" si="84"/>
        <v>1</v>
      </c>
    </row>
    <row r="279" spans="1:33" s="17" customFormat="1">
      <c r="A279" s="45">
        <f t="shared" si="77"/>
        <v>279</v>
      </c>
      <c r="B279" s="44">
        <f t="shared" si="85"/>
        <v>267</v>
      </c>
      <c r="C279" s="89" t="s">
        <v>3642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1347</v>
      </c>
      <c r="K279" s="92" t="s">
        <v>3656</v>
      </c>
      <c r="L279" s="17" t="s">
        <v>4614</v>
      </c>
      <c r="M279" s="52" t="s">
        <v>4672</v>
      </c>
      <c r="N279" s="52" t="s">
        <v>2155</v>
      </c>
      <c r="P279" s="254" t="str">
        <f>"ITM_"&amp;IF(B279&lt;10,"000",IF(B279&lt;100,"00",IF(B279&lt;1000,"0","")))&amp;$B279</f>
        <v>ITM_0267</v>
      </c>
      <c r="Q279" s="13"/>
      <c r="R279"/>
      <c r="S279" t="str">
        <f t="shared" si="86"/>
        <v/>
      </c>
      <c r="T279" s="41" t="str">
        <f>IF(ISNA(VLOOKUP(P279,'NEW XEQM.c'!E:F,2,0)),"--","PRESENT")</f>
        <v>--</v>
      </c>
      <c r="U279"/>
      <c r="V279">
        <f t="shared" si="78"/>
        <v>111</v>
      </c>
      <c r="W279" s="88" t="s">
        <v>2155</v>
      </c>
      <c r="X279" s="92" t="s">
        <v>2155</v>
      </c>
      <c r="Y279" s="92" t="s">
        <v>2155</v>
      </c>
      <c r="Z279" s="22" t="str">
        <f t="shared" si="79"/>
        <v/>
      </c>
      <c r="AA279" s="22" t="str">
        <f t="shared" si="80"/>
        <v/>
      </c>
      <c r="AB279" s="1">
        <f t="shared" si="81"/>
        <v>267</v>
      </c>
      <c r="AC279" t="str">
        <f t="shared" si="82"/>
        <v>ITM_0267</v>
      </c>
      <c r="AD279" s="125" t="str">
        <f>IF(ISNA(VLOOKUP(AA279,'XEQM Shortlist'!J:J,1,0)),"//","")</f>
        <v/>
      </c>
      <c r="AE279"/>
      <c r="AF279" s="88" t="str">
        <f t="shared" si="83"/>
        <v/>
      </c>
      <c r="AG279" t="b">
        <f t="shared" si="84"/>
        <v>1</v>
      </c>
    </row>
    <row r="280" spans="1:33">
      <c r="A280" s="45">
        <f t="shared" si="77"/>
        <v>280</v>
      </c>
      <c r="B280" s="44">
        <f t="shared" si="85"/>
        <v>268</v>
      </c>
      <c r="C280" t="s">
        <v>4198</v>
      </c>
      <c r="D280" t="s">
        <v>153</v>
      </c>
      <c r="E280" t="s">
        <v>4200</v>
      </c>
      <c r="F280" t="s">
        <v>5210</v>
      </c>
      <c r="G280" s="75">
        <v>0</v>
      </c>
      <c r="H280" s="75">
        <v>0</v>
      </c>
      <c r="I280" s="135" t="s">
        <v>3</v>
      </c>
      <c r="J280" s="53" t="s">
        <v>1347</v>
      </c>
      <c r="K280" s="54" t="s">
        <v>3817</v>
      </c>
      <c r="L280" s="52" t="s">
        <v>4614</v>
      </c>
      <c r="M280" s="52" t="s">
        <v>4670</v>
      </c>
      <c r="N280" s="52" t="str">
        <f t="shared" si="87"/>
        <v>CAT_FNCT</v>
      </c>
      <c r="O280" s="52"/>
      <c r="P280" t="s">
        <v>4235</v>
      </c>
      <c r="Q280" s="13"/>
      <c r="R280"/>
      <c r="S280" t="str">
        <f t="shared" si="86"/>
        <v>NOT EQUAL</v>
      </c>
      <c r="T280" s="41" t="str">
        <f>IF(ISNA(VLOOKUP(P280,'NEW XEQM.c'!E:F,2,0)),"--","PRESENT")</f>
        <v>--</v>
      </c>
      <c r="U280"/>
      <c r="V280">
        <f t="shared" si="78"/>
        <v>111</v>
      </c>
      <c r="W280" s="75" t="s">
        <v>2155</v>
      </c>
      <c r="X280" s="54" t="s">
        <v>2155</v>
      </c>
      <c r="Y280" s="54" t="s">
        <v>2155</v>
      </c>
      <c r="Z280" s="22" t="str">
        <f t="shared" si="79"/>
        <v/>
      </c>
      <c r="AA280" s="22" t="str">
        <f t="shared" si="80"/>
        <v/>
      </c>
      <c r="AB280" s="1">
        <f t="shared" si="81"/>
        <v>268</v>
      </c>
      <c r="AC280" t="str">
        <f t="shared" si="82"/>
        <v>ITM_MLtoFZUK</v>
      </c>
      <c r="AD280" s="125" t="str">
        <f>IF(ISNA(VLOOKUP(AA280,'XEQM Shortlist'!J:J,1,0)),"//","")</f>
        <v/>
      </c>
      <c r="AF280" s="88" t="str">
        <f t="shared" si="83"/>
        <v/>
      </c>
      <c r="AG280" t="b">
        <f t="shared" si="84"/>
        <v>1</v>
      </c>
    </row>
    <row r="281" spans="1:33" s="17" customFormat="1">
      <c r="A281" s="45">
        <f t="shared" si="77"/>
        <v>281</v>
      </c>
      <c r="B281" s="44">
        <f t="shared" si="85"/>
        <v>269</v>
      </c>
      <c r="C281" s="89" t="s">
        <v>3642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1347</v>
      </c>
      <c r="K281" s="92" t="s">
        <v>3656</v>
      </c>
      <c r="L281" s="17" t="s">
        <v>4614</v>
      </c>
      <c r="M281" s="52" t="s">
        <v>4672</v>
      </c>
      <c r="N281" s="52" t="s">
        <v>2155</v>
      </c>
      <c r="P281" s="254" t="str">
        <f>"ITM_"&amp;IF(B281&lt;10,"000",IF(B281&lt;100,"00",IF(B281&lt;1000,"0","")))&amp;$B281</f>
        <v>ITM_0269</v>
      </c>
      <c r="Q281" s="13"/>
      <c r="R281"/>
      <c r="S281" t="str">
        <f t="shared" si="86"/>
        <v/>
      </c>
      <c r="T281" s="41" t="str">
        <f>IF(ISNA(VLOOKUP(P281,'NEW XEQM.c'!E:F,2,0)),"--","PRESENT")</f>
        <v>--</v>
      </c>
      <c r="U281"/>
      <c r="V281">
        <f t="shared" si="78"/>
        <v>111</v>
      </c>
      <c r="W281" s="88" t="s">
        <v>2155</v>
      </c>
      <c r="X281" s="92" t="s">
        <v>2155</v>
      </c>
      <c r="Y281" s="92" t="s">
        <v>2155</v>
      </c>
      <c r="Z281" s="22" t="str">
        <f t="shared" si="79"/>
        <v/>
      </c>
      <c r="AA281" s="22" t="str">
        <f t="shared" si="80"/>
        <v/>
      </c>
      <c r="AB281" s="1">
        <f t="shared" si="81"/>
        <v>269</v>
      </c>
      <c r="AC281" t="str">
        <f t="shared" si="82"/>
        <v>ITM_0269</v>
      </c>
      <c r="AD281" s="125" t="str">
        <f>IF(ISNA(VLOOKUP(AA281,'XEQM Shortlist'!J:J,1,0)),"//","")</f>
        <v/>
      </c>
      <c r="AE281"/>
      <c r="AF281" s="88" t="str">
        <f t="shared" si="83"/>
        <v/>
      </c>
      <c r="AG281" t="b">
        <f t="shared" si="84"/>
        <v>1</v>
      </c>
    </row>
    <row r="282" spans="1:33">
      <c r="A282" s="45">
        <f t="shared" si="77"/>
        <v>282</v>
      </c>
      <c r="B282" s="44">
        <f t="shared" si="85"/>
        <v>270</v>
      </c>
      <c r="C282" t="s">
        <v>4201</v>
      </c>
      <c r="D282" t="s">
        <v>25</v>
      </c>
      <c r="E282" t="s">
        <v>4202</v>
      </c>
      <c r="F282" t="s">
        <v>1087</v>
      </c>
      <c r="G282" s="75">
        <v>0</v>
      </c>
      <c r="H282" s="75">
        <v>0</v>
      </c>
      <c r="I282" s="135" t="s">
        <v>3</v>
      </c>
      <c r="J282" s="53" t="s">
        <v>1347</v>
      </c>
      <c r="K282" s="54" t="s">
        <v>3817</v>
      </c>
      <c r="L282" s="52" t="s">
        <v>4614</v>
      </c>
      <c r="M282" s="52" t="s">
        <v>4670</v>
      </c>
      <c r="N282" s="52" t="str">
        <f t="shared" si="87"/>
        <v>CAT_FNCT</v>
      </c>
      <c r="O282" s="52"/>
      <c r="P282" t="s">
        <v>4236</v>
      </c>
      <c r="Q282" s="13"/>
      <c r="R282"/>
      <c r="S282" t="str">
        <f t="shared" si="86"/>
        <v>NOT EQUAL</v>
      </c>
      <c r="T282" s="41" t="str">
        <f>IF(ISNA(VLOOKUP(P282,'NEW XEQM.c'!E:F,2,0)),"--","PRESENT")</f>
        <v>--</v>
      </c>
      <c r="U282"/>
      <c r="V282">
        <f t="shared" si="78"/>
        <v>111</v>
      </c>
      <c r="W282" s="75" t="s">
        <v>2155</v>
      </c>
      <c r="X282" s="54" t="s">
        <v>2155</v>
      </c>
      <c r="Y282" s="54" t="s">
        <v>2155</v>
      </c>
      <c r="Z282" s="22" t="str">
        <f t="shared" si="79"/>
        <v/>
      </c>
      <c r="AA282" s="22" t="str">
        <f t="shared" si="80"/>
        <v/>
      </c>
      <c r="AB282" s="1">
        <f t="shared" si="81"/>
        <v>270</v>
      </c>
      <c r="AC282" t="str">
        <f t="shared" si="82"/>
        <v>ITM_FZUStoML</v>
      </c>
      <c r="AD282" s="125" t="str">
        <f>IF(ISNA(VLOOKUP(AA282,'XEQM Shortlist'!J:J,1,0)),"//","")</f>
        <v/>
      </c>
      <c r="AF282" s="88" t="str">
        <f t="shared" si="83"/>
        <v/>
      </c>
      <c r="AG282" t="b">
        <f t="shared" si="84"/>
        <v>1</v>
      </c>
    </row>
    <row r="283" spans="1:33" s="17" customFormat="1">
      <c r="A283" s="45">
        <f t="shared" si="77"/>
        <v>283</v>
      </c>
      <c r="B283" s="44">
        <f t="shared" si="85"/>
        <v>271</v>
      </c>
      <c r="C283" s="89" t="s">
        <v>3642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1347</v>
      </c>
      <c r="K283" s="92" t="s">
        <v>3656</v>
      </c>
      <c r="L283" s="17" t="s">
        <v>4614</v>
      </c>
      <c r="M283" s="52" t="s">
        <v>4672</v>
      </c>
      <c r="N283" s="52" t="s">
        <v>2155</v>
      </c>
      <c r="P283" s="254" t="str">
        <f>"ITM_"&amp;IF(B283&lt;10,"000",IF(B283&lt;100,"00",IF(B283&lt;1000,"0","")))&amp;$B283</f>
        <v>ITM_0271</v>
      </c>
      <c r="Q283" s="13"/>
      <c r="R283"/>
      <c r="S283" t="str">
        <f t="shared" si="86"/>
        <v/>
      </c>
      <c r="T283" s="41" t="str">
        <f>IF(ISNA(VLOOKUP(P283,'NEW XEQM.c'!E:F,2,0)),"--","PRESENT")</f>
        <v>--</v>
      </c>
      <c r="U283"/>
      <c r="V283">
        <f t="shared" si="78"/>
        <v>111</v>
      </c>
      <c r="W283" s="88" t="s">
        <v>2155</v>
      </c>
      <c r="X283" s="92" t="s">
        <v>2155</v>
      </c>
      <c r="Y283" s="92" t="s">
        <v>2155</v>
      </c>
      <c r="Z283" s="22" t="str">
        <f t="shared" si="79"/>
        <v/>
      </c>
      <c r="AA283" s="22" t="str">
        <f t="shared" si="80"/>
        <v/>
      </c>
      <c r="AB283" s="1">
        <f t="shared" si="81"/>
        <v>271</v>
      </c>
      <c r="AC283" t="str">
        <f t="shared" si="82"/>
        <v>ITM_0271</v>
      </c>
      <c r="AD283" s="125" t="str">
        <f>IF(ISNA(VLOOKUP(AA283,'XEQM Shortlist'!J:J,1,0)),"//","")</f>
        <v/>
      </c>
      <c r="AE283"/>
      <c r="AF283" s="88" t="str">
        <f t="shared" si="83"/>
        <v/>
      </c>
      <c r="AG283" t="b">
        <f t="shared" si="84"/>
        <v>1</v>
      </c>
    </row>
    <row r="284" spans="1:33">
      <c r="A284" s="45">
        <f t="shared" si="77"/>
        <v>284</v>
      </c>
      <c r="B284" s="44">
        <f t="shared" si="85"/>
        <v>272</v>
      </c>
      <c r="C284" t="s">
        <v>4201</v>
      </c>
      <c r="D284" t="s">
        <v>153</v>
      </c>
      <c r="E284" t="s">
        <v>4203</v>
      </c>
      <c r="F284" t="s">
        <v>5210</v>
      </c>
      <c r="G284" s="75">
        <v>0</v>
      </c>
      <c r="H284" s="75">
        <v>0</v>
      </c>
      <c r="I284" s="135" t="s">
        <v>3</v>
      </c>
      <c r="J284" s="53" t="s">
        <v>1347</v>
      </c>
      <c r="K284" s="54" t="s">
        <v>3817</v>
      </c>
      <c r="L284" s="52" t="s">
        <v>4614</v>
      </c>
      <c r="M284" s="52" t="s">
        <v>4670</v>
      </c>
      <c r="N284" s="52" t="str">
        <f t="shared" si="87"/>
        <v>CAT_FNCT</v>
      </c>
      <c r="O284" s="52"/>
      <c r="P284" t="s">
        <v>4237</v>
      </c>
      <c r="Q284" s="13"/>
      <c r="R284"/>
      <c r="S284" t="str">
        <f t="shared" si="86"/>
        <v>NOT EQUAL</v>
      </c>
      <c r="T284" s="41" t="str">
        <f>IF(ISNA(VLOOKUP(P284,'NEW XEQM.c'!E:F,2,0)),"--","PRESENT")</f>
        <v>--</v>
      </c>
      <c r="U284"/>
      <c r="V284">
        <f t="shared" si="78"/>
        <v>111</v>
      </c>
      <c r="W284" s="75" t="s">
        <v>2155</v>
      </c>
      <c r="X284" s="54" t="s">
        <v>2155</v>
      </c>
      <c r="Y284" s="54" t="s">
        <v>2155</v>
      </c>
      <c r="Z284" s="22" t="str">
        <f t="shared" si="79"/>
        <v/>
      </c>
      <c r="AA284" s="22" t="str">
        <f t="shared" si="80"/>
        <v/>
      </c>
      <c r="AB284" s="1">
        <f t="shared" si="81"/>
        <v>272</v>
      </c>
      <c r="AC284" t="str">
        <f t="shared" si="82"/>
        <v>ITM_MLtoFZUS</v>
      </c>
      <c r="AD284" s="125" t="str">
        <f>IF(ISNA(VLOOKUP(AA284,'XEQM Shortlist'!J:J,1,0)),"//","")</f>
        <v/>
      </c>
      <c r="AF284" s="88" t="str">
        <f t="shared" si="83"/>
        <v/>
      </c>
      <c r="AG284" t="b">
        <f t="shared" si="84"/>
        <v>1</v>
      </c>
    </row>
    <row r="285" spans="1:33" s="17" customFormat="1">
      <c r="A285" s="45">
        <f t="shared" si="77"/>
        <v>285</v>
      </c>
      <c r="B285" s="44">
        <f t="shared" si="85"/>
        <v>273</v>
      </c>
      <c r="C285" s="89" t="s">
        <v>3642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1347</v>
      </c>
      <c r="K285" s="92" t="s">
        <v>3656</v>
      </c>
      <c r="L285" s="17" t="s">
        <v>4614</v>
      </c>
      <c r="M285" s="52" t="s">
        <v>4672</v>
      </c>
      <c r="N285" s="52" t="s">
        <v>2155</v>
      </c>
      <c r="P285" s="254" t="str">
        <f>"ITM_"&amp;IF(B285&lt;10,"000",IF(B285&lt;100,"00",IF(B285&lt;1000,"0","")))&amp;$B285</f>
        <v>ITM_0273</v>
      </c>
      <c r="Q285" s="13"/>
      <c r="R285"/>
      <c r="S285" t="str">
        <f t="shared" si="86"/>
        <v/>
      </c>
      <c r="T285" s="41" t="str">
        <f>IF(ISNA(VLOOKUP(P285,'NEW XEQM.c'!E:F,2,0)),"--","PRESENT")</f>
        <v>--</v>
      </c>
      <c r="U285"/>
      <c r="V285">
        <f t="shared" si="78"/>
        <v>111</v>
      </c>
      <c r="W285" s="88" t="s">
        <v>2155</v>
      </c>
      <c r="X285" s="92" t="s">
        <v>2155</v>
      </c>
      <c r="Y285" s="92" t="s">
        <v>2155</v>
      </c>
      <c r="Z285" s="22" t="str">
        <f t="shared" si="79"/>
        <v/>
      </c>
      <c r="AA285" s="22" t="str">
        <f t="shared" si="80"/>
        <v/>
      </c>
      <c r="AB285" s="1">
        <f t="shared" si="81"/>
        <v>273</v>
      </c>
      <c r="AC285" t="str">
        <f t="shared" si="82"/>
        <v>ITM_0273</v>
      </c>
      <c r="AD285" s="125" t="str">
        <f>IF(ISNA(VLOOKUP(AA285,'XEQM Shortlist'!J:J,1,0)),"//","")</f>
        <v/>
      </c>
      <c r="AE285"/>
      <c r="AF285" s="88" t="str">
        <f t="shared" si="83"/>
        <v/>
      </c>
      <c r="AG285" t="b">
        <f t="shared" si="84"/>
        <v>1</v>
      </c>
    </row>
    <row r="286" spans="1:33">
      <c r="A286" s="45">
        <f t="shared" si="77"/>
        <v>286</v>
      </c>
      <c r="B286" s="44">
        <f t="shared" si="85"/>
        <v>274</v>
      </c>
      <c r="C286" t="s">
        <v>4204</v>
      </c>
      <c r="D286" t="s">
        <v>25</v>
      </c>
      <c r="E286" t="s">
        <v>4205</v>
      </c>
      <c r="F286" t="s">
        <v>4205</v>
      </c>
      <c r="G286" s="75">
        <v>0</v>
      </c>
      <c r="H286" s="75">
        <v>0</v>
      </c>
      <c r="I286" s="135" t="s">
        <v>3</v>
      </c>
      <c r="J286" s="53" t="s">
        <v>1347</v>
      </c>
      <c r="K286" s="54" t="s">
        <v>3817</v>
      </c>
      <c r="L286" s="52" t="s">
        <v>4614</v>
      </c>
      <c r="M286" s="52" t="s">
        <v>4670</v>
      </c>
      <c r="N286" s="52" t="str">
        <f t="shared" si="87"/>
        <v>CAT_FNCT</v>
      </c>
      <c r="O286" s="52"/>
      <c r="P286" t="s">
        <v>4238</v>
      </c>
      <c r="Q286" s="13"/>
      <c r="R286"/>
      <c r="S286" t="str">
        <f t="shared" si="86"/>
        <v/>
      </c>
      <c r="T286" s="41" t="str">
        <f>IF(ISNA(VLOOKUP(P286,'NEW XEQM.c'!E:F,2,0)),"--","PRESENT")</f>
        <v>--</v>
      </c>
      <c r="U286"/>
      <c r="V286">
        <f t="shared" si="78"/>
        <v>111</v>
      </c>
      <c r="W286" s="75" t="s">
        <v>2155</v>
      </c>
      <c r="X286" s="54" t="s">
        <v>2155</v>
      </c>
      <c r="Y286" s="54" t="s">
        <v>2155</v>
      </c>
      <c r="Z286" s="22" t="str">
        <f t="shared" si="79"/>
        <v/>
      </c>
      <c r="AA286" s="22" t="str">
        <f t="shared" si="80"/>
        <v/>
      </c>
      <c r="AB286" s="1">
        <f t="shared" si="81"/>
        <v>274</v>
      </c>
      <c r="AC286" t="str">
        <f t="shared" si="82"/>
        <v>ITM_GLUKtoL</v>
      </c>
      <c r="AD286" s="125" t="str">
        <f>IF(ISNA(VLOOKUP(AA286,'XEQM Shortlist'!J:J,1,0)),"//","")</f>
        <v/>
      </c>
      <c r="AF286" s="88" t="str">
        <f t="shared" si="83"/>
        <v/>
      </c>
      <c r="AG286" t="b">
        <f t="shared" si="84"/>
        <v>1</v>
      </c>
    </row>
    <row r="287" spans="1:33">
      <c r="A287" s="45">
        <f t="shared" si="77"/>
        <v>287</v>
      </c>
      <c r="B287" s="44">
        <f t="shared" si="85"/>
        <v>275</v>
      </c>
      <c r="C287" t="s">
        <v>4204</v>
      </c>
      <c r="D287" t="s">
        <v>153</v>
      </c>
      <c r="E287" t="s">
        <v>4206</v>
      </c>
      <c r="F287" t="s">
        <v>4206</v>
      </c>
      <c r="G287" s="75">
        <v>0</v>
      </c>
      <c r="H287" s="75">
        <v>0</v>
      </c>
      <c r="I287" s="135" t="s">
        <v>3</v>
      </c>
      <c r="J287" s="53" t="s">
        <v>1347</v>
      </c>
      <c r="K287" s="54" t="s">
        <v>3817</v>
      </c>
      <c r="L287" s="52" t="s">
        <v>4614</v>
      </c>
      <c r="M287" s="52" t="s">
        <v>4670</v>
      </c>
      <c r="N287" s="52" t="str">
        <f t="shared" si="87"/>
        <v>CAT_FNCT</v>
      </c>
      <c r="O287" s="52"/>
      <c r="P287" t="s">
        <v>4239</v>
      </c>
      <c r="Q287" s="13"/>
      <c r="R287"/>
      <c r="S287" t="str">
        <f t="shared" si="86"/>
        <v/>
      </c>
      <c r="T287" s="41" t="str">
        <f>IF(ISNA(VLOOKUP(P287,'NEW XEQM.c'!E:F,2,0)),"--","PRESENT")</f>
        <v>--</v>
      </c>
      <c r="U287"/>
      <c r="V287">
        <f t="shared" si="78"/>
        <v>111</v>
      </c>
      <c r="W287" s="75" t="s">
        <v>2155</v>
      </c>
      <c r="X287" s="54" t="s">
        <v>2155</v>
      </c>
      <c r="Y287" s="54" t="s">
        <v>2155</v>
      </c>
      <c r="Z287" s="22" t="str">
        <f t="shared" si="79"/>
        <v/>
      </c>
      <c r="AA287" s="22" t="str">
        <f t="shared" si="80"/>
        <v/>
      </c>
      <c r="AB287" s="1">
        <f t="shared" si="81"/>
        <v>275</v>
      </c>
      <c r="AC287" t="str">
        <f t="shared" si="82"/>
        <v>ITM_LtoGLUK</v>
      </c>
      <c r="AD287" s="125" t="str">
        <f>IF(ISNA(VLOOKUP(AA287,'XEQM Shortlist'!J:J,1,0)),"//","")</f>
        <v/>
      </c>
      <c r="AF287" s="88" t="str">
        <f t="shared" si="83"/>
        <v/>
      </c>
      <c r="AG287" t="b">
        <f t="shared" si="84"/>
        <v>1</v>
      </c>
    </row>
    <row r="288" spans="1:33">
      <c r="A288" s="45">
        <f t="shared" si="77"/>
        <v>288</v>
      </c>
      <c r="B288" s="44">
        <f t="shared" si="85"/>
        <v>276</v>
      </c>
      <c r="C288" t="s">
        <v>4207</v>
      </c>
      <c r="D288" t="s">
        <v>25</v>
      </c>
      <c r="E288" t="s">
        <v>4208</v>
      </c>
      <c r="F288" t="s">
        <v>4208</v>
      </c>
      <c r="G288" s="75">
        <v>0</v>
      </c>
      <c r="H288" s="75">
        <v>0</v>
      </c>
      <c r="I288" s="135" t="s">
        <v>3</v>
      </c>
      <c r="J288" s="53" t="s">
        <v>1347</v>
      </c>
      <c r="K288" s="54" t="s">
        <v>3817</v>
      </c>
      <c r="L288" s="52" t="s">
        <v>4614</v>
      </c>
      <c r="M288" s="52" t="s">
        <v>4670</v>
      </c>
      <c r="N288" s="52" t="str">
        <f t="shared" si="87"/>
        <v>CAT_FNCT</v>
      </c>
      <c r="O288" s="52"/>
      <c r="P288" t="s">
        <v>4240</v>
      </c>
      <c r="Q288" s="13"/>
      <c r="R288"/>
      <c r="S288" t="str">
        <f t="shared" si="86"/>
        <v/>
      </c>
      <c r="T288" s="41" t="str">
        <f>IF(ISNA(VLOOKUP(P288,'NEW XEQM.c'!E:F,2,0)),"--","PRESENT")</f>
        <v>--</v>
      </c>
      <c r="U288"/>
      <c r="V288">
        <f t="shared" si="78"/>
        <v>111</v>
      </c>
      <c r="W288" s="75" t="s">
        <v>2155</v>
      </c>
      <c r="X288" s="54" t="s">
        <v>2155</v>
      </c>
      <c r="Y288" s="54" t="s">
        <v>2155</v>
      </c>
      <c r="Z288" s="22" t="str">
        <f t="shared" si="79"/>
        <v/>
      </c>
      <c r="AA288" s="22" t="str">
        <f t="shared" si="80"/>
        <v/>
      </c>
      <c r="AB288" s="1">
        <f t="shared" si="81"/>
        <v>276</v>
      </c>
      <c r="AC288" t="str">
        <f t="shared" si="82"/>
        <v>ITM_GLUStoL</v>
      </c>
      <c r="AD288" s="125" t="str">
        <f>IF(ISNA(VLOOKUP(AA288,'XEQM Shortlist'!J:J,1,0)),"//","")</f>
        <v/>
      </c>
      <c r="AF288" s="88" t="str">
        <f t="shared" si="83"/>
        <v/>
      </c>
      <c r="AG288" t="b">
        <f t="shared" si="84"/>
        <v>1</v>
      </c>
    </row>
    <row r="289" spans="1:33">
      <c r="A289" s="45">
        <f t="shared" si="77"/>
        <v>289</v>
      </c>
      <c r="B289" s="44">
        <f t="shared" si="85"/>
        <v>277</v>
      </c>
      <c r="C289" t="s">
        <v>4207</v>
      </c>
      <c r="D289" t="s">
        <v>153</v>
      </c>
      <c r="E289" t="s">
        <v>4209</v>
      </c>
      <c r="F289" t="s">
        <v>4209</v>
      </c>
      <c r="G289" s="75">
        <v>0</v>
      </c>
      <c r="H289" s="75">
        <v>0</v>
      </c>
      <c r="I289" s="135" t="s">
        <v>3</v>
      </c>
      <c r="J289" s="53" t="s">
        <v>1347</v>
      </c>
      <c r="K289" s="54" t="s">
        <v>3817</v>
      </c>
      <c r="L289" s="52" t="s">
        <v>4614</v>
      </c>
      <c r="M289" s="52" t="s">
        <v>4670</v>
      </c>
      <c r="N289" s="52" t="str">
        <f t="shared" si="87"/>
        <v>CAT_FNCT</v>
      </c>
      <c r="O289" s="52"/>
      <c r="P289" t="s">
        <v>4241</v>
      </c>
      <c r="Q289" s="13"/>
      <c r="R289"/>
      <c r="S289" t="str">
        <f t="shared" si="86"/>
        <v/>
      </c>
      <c r="T289" s="41" t="str">
        <f>IF(ISNA(VLOOKUP(P289,'NEW XEQM.c'!E:F,2,0)),"--","PRESENT")</f>
        <v>--</v>
      </c>
      <c r="U289"/>
      <c r="V289">
        <f t="shared" si="78"/>
        <v>111</v>
      </c>
      <c r="W289" s="75" t="s">
        <v>2155</v>
      </c>
      <c r="X289" s="54" t="s">
        <v>2155</v>
      </c>
      <c r="Y289" s="54" t="s">
        <v>2155</v>
      </c>
      <c r="Z289" s="22" t="str">
        <f t="shared" si="79"/>
        <v/>
      </c>
      <c r="AA289" s="22" t="str">
        <f t="shared" si="80"/>
        <v/>
      </c>
      <c r="AB289" s="1">
        <f t="shared" si="81"/>
        <v>277</v>
      </c>
      <c r="AC289" t="str">
        <f t="shared" si="82"/>
        <v>ITM_LtoGLUS</v>
      </c>
      <c r="AD289" s="125" t="str">
        <f>IF(ISNA(VLOOKUP(AA289,'XEQM Shortlist'!J:J,1,0)),"//","")</f>
        <v/>
      </c>
      <c r="AF289" s="88" t="str">
        <f t="shared" si="83"/>
        <v/>
      </c>
      <c r="AG289" t="b">
        <f t="shared" si="84"/>
        <v>1</v>
      </c>
    </row>
    <row r="290" spans="1:33">
      <c r="A290" s="45">
        <f t="shared" si="77"/>
        <v>290</v>
      </c>
      <c r="B290" s="44">
        <f t="shared" si="85"/>
        <v>278</v>
      </c>
      <c r="C290" s="48" t="s">
        <v>3399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1347</v>
      </c>
      <c r="K290" s="54" t="s">
        <v>3817</v>
      </c>
      <c r="L290" s="52" t="s">
        <v>4614</v>
      </c>
      <c r="M290" s="52" t="s">
        <v>4670</v>
      </c>
      <c r="N290" s="52" t="str">
        <f t="shared" si="87"/>
        <v>CAT_FNCT</v>
      </c>
      <c r="O290" s="52"/>
      <c r="P290" s="254" t="s">
        <v>1563</v>
      </c>
      <c r="Q290" s="13"/>
      <c r="R290"/>
      <c r="S290" t="str">
        <f t="shared" si="86"/>
        <v/>
      </c>
      <c r="T290" s="41" t="str">
        <f>IF(ISNA(VLOOKUP(P290,'NEW XEQM.c'!E:F,2,0)),"--","PRESENT")</f>
        <v>--</v>
      </c>
      <c r="U290"/>
      <c r="V290">
        <f t="shared" si="78"/>
        <v>111</v>
      </c>
      <c r="W290" s="75" t="s">
        <v>2155</v>
      </c>
      <c r="X290" s="54" t="s">
        <v>2155</v>
      </c>
      <c r="Y290" s="54" t="s">
        <v>2155</v>
      </c>
      <c r="Z290" s="22" t="str">
        <f t="shared" si="79"/>
        <v/>
      </c>
      <c r="AA290" s="22" t="str">
        <f t="shared" si="80"/>
        <v/>
      </c>
      <c r="AB290" s="1">
        <f t="shared" si="81"/>
        <v>278</v>
      </c>
      <c r="AC290" t="str">
        <f t="shared" si="82"/>
        <v>ITM_HPEtoW</v>
      </c>
      <c r="AD290" s="125" t="str">
        <f>IF(ISNA(VLOOKUP(AA290,'XEQM Shortlist'!J:J,1,0)),"//","")</f>
        <v/>
      </c>
      <c r="AF290" s="88" t="str">
        <f t="shared" si="83"/>
        <v/>
      </c>
      <c r="AG290" t="b">
        <f t="shared" si="84"/>
        <v>1</v>
      </c>
    </row>
    <row r="291" spans="1:33">
      <c r="A291" s="45">
        <f t="shared" si="77"/>
        <v>291</v>
      </c>
      <c r="B291" s="44">
        <f t="shared" si="85"/>
        <v>279</v>
      </c>
      <c r="C291" s="48" t="s">
        <v>3399</v>
      </c>
      <c r="D291" s="48" t="s">
        <v>153</v>
      </c>
      <c r="E291" s="53" t="s">
        <v>366</v>
      </c>
      <c r="F291" s="53" t="s">
        <v>366</v>
      </c>
      <c r="G291" s="75">
        <v>0</v>
      </c>
      <c r="H291" s="75">
        <v>0</v>
      </c>
      <c r="I291" s="135" t="s">
        <v>3</v>
      </c>
      <c r="J291" s="53" t="s">
        <v>1347</v>
      </c>
      <c r="K291" s="54" t="s">
        <v>3817</v>
      </c>
      <c r="L291" s="52" t="s">
        <v>4614</v>
      </c>
      <c r="M291" s="52" t="s">
        <v>4670</v>
      </c>
      <c r="N291" s="52" t="str">
        <f t="shared" si="87"/>
        <v>CAT_FNCT</v>
      </c>
      <c r="O291" s="52"/>
      <c r="P291" s="254" t="s">
        <v>1909</v>
      </c>
      <c r="Q291" s="13"/>
      <c r="R291"/>
      <c r="S291" t="str">
        <f t="shared" si="86"/>
        <v/>
      </c>
      <c r="T291" s="41" t="str">
        <f>IF(ISNA(VLOOKUP(P291,'NEW XEQM.c'!E:F,2,0)),"--","PRESENT")</f>
        <v>--</v>
      </c>
      <c r="U291"/>
      <c r="V291">
        <f t="shared" si="78"/>
        <v>111</v>
      </c>
      <c r="W291" s="75" t="s">
        <v>2155</v>
      </c>
      <c r="X291" s="54" t="s">
        <v>2155</v>
      </c>
      <c r="Y291" s="54" t="s">
        <v>2155</v>
      </c>
      <c r="Z291" s="22" t="str">
        <f t="shared" si="79"/>
        <v/>
      </c>
      <c r="AA291" s="22" t="str">
        <f t="shared" si="80"/>
        <v/>
      </c>
      <c r="AB291" s="1">
        <f t="shared" si="81"/>
        <v>279</v>
      </c>
      <c r="AC291" t="str">
        <f t="shared" si="82"/>
        <v>ITM_WtoHPE</v>
      </c>
      <c r="AD291" s="125" t="str">
        <f>IF(ISNA(VLOOKUP(AA291,'XEQM Shortlist'!J:J,1,0)),"//","")</f>
        <v/>
      </c>
      <c r="AF291" s="88" t="str">
        <f t="shared" si="83"/>
        <v/>
      </c>
      <c r="AG291" t="b">
        <f t="shared" si="84"/>
        <v>1</v>
      </c>
    </row>
    <row r="292" spans="1:33">
      <c r="A292" s="45">
        <f t="shared" si="77"/>
        <v>292</v>
      </c>
      <c r="B292" s="44">
        <f t="shared" si="85"/>
        <v>280</v>
      </c>
      <c r="C292" s="48" t="s">
        <v>3400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1347</v>
      </c>
      <c r="K292" s="54" t="s">
        <v>3817</v>
      </c>
      <c r="L292" s="52" t="s">
        <v>4614</v>
      </c>
      <c r="M292" s="52" t="s">
        <v>4670</v>
      </c>
      <c r="N292" s="52" t="str">
        <f t="shared" si="87"/>
        <v>CAT_FNCT</v>
      </c>
      <c r="O292" s="52"/>
      <c r="P292" s="254" t="s">
        <v>1564</v>
      </c>
      <c r="Q292" s="13"/>
      <c r="R292"/>
      <c r="S292" t="str">
        <f t="shared" si="86"/>
        <v/>
      </c>
      <c r="T292" s="41" t="str">
        <f>IF(ISNA(VLOOKUP(P292,'NEW XEQM.c'!E:F,2,0)),"--","PRESENT")</f>
        <v>--</v>
      </c>
      <c r="U292"/>
      <c r="V292">
        <f t="shared" si="78"/>
        <v>111</v>
      </c>
      <c r="W292" s="75" t="s">
        <v>2155</v>
      </c>
      <c r="X292" s="54" t="s">
        <v>2155</v>
      </c>
      <c r="Y292" s="54" t="s">
        <v>2155</v>
      </c>
      <c r="Z292" s="22" t="str">
        <f t="shared" si="79"/>
        <v/>
      </c>
      <c r="AA292" s="22" t="str">
        <f t="shared" si="80"/>
        <v/>
      </c>
      <c r="AB292" s="1">
        <f t="shared" si="81"/>
        <v>280</v>
      </c>
      <c r="AC292" t="str">
        <f t="shared" si="82"/>
        <v>ITM_HPMtoW</v>
      </c>
      <c r="AD292" s="125" t="str">
        <f>IF(ISNA(VLOOKUP(AA292,'XEQM Shortlist'!J:J,1,0)),"//","")</f>
        <v/>
      </c>
      <c r="AF292" s="88" t="str">
        <f t="shared" si="83"/>
        <v/>
      </c>
      <c r="AG292" t="b">
        <f t="shared" si="84"/>
        <v>1</v>
      </c>
    </row>
    <row r="293" spans="1:33">
      <c r="A293" s="45">
        <f t="shared" si="77"/>
        <v>293</v>
      </c>
      <c r="B293" s="44">
        <f t="shared" si="85"/>
        <v>281</v>
      </c>
      <c r="C293" s="48" t="s">
        <v>3400</v>
      </c>
      <c r="D293" s="48" t="s">
        <v>153</v>
      </c>
      <c r="E293" s="53" t="s">
        <v>367</v>
      </c>
      <c r="F293" s="53" t="s">
        <v>367</v>
      </c>
      <c r="G293" s="75">
        <v>0</v>
      </c>
      <c r="H293" s="75">
        <v>0</v>
      </c>
      <c r="I293" s="135" t="s">
        <v>3</v>
      </c>
      <c r="J293" s="53" t="s">
        <v>1347</v>
      </c>
      <c r="K293" s="54" t="s">
        <v>3817</v>
      </c>
      <c r="L293" s="52" t="s">
        <v>4614</v>
      </c>
      <c r="M293" s="52" t="s">
        <v>4670</v>
      </c>
      <c r="N293" s="52" t="str">
        <f t="shared" si="87"/>
        <v>CAT_FNCT</v>
      </c>
      <c r="O293" s="52"/>
      <c r="P293" s="254" t="s">
        <v>1910</v>
      </c>
      <c r="Q293" s="13"/>
      <c r="R293"/>
      <c r="S293" t="str">
        <f t="shared" si="86"/>
        <v/>
      </c>
      <c r="T293" s="41" t="str">
        <f>IF(ISNA(VLOOKUP(P293,'NEW XEQM.c'!E:F,2,0)),"--","PRESENT")</f>
        <v>--</v>
      </c>
      <c r="U293"/>
      <c r="V293">
        <f t="shared" si="78"/>
        <v>111</v>
      </c>
      <c r="W293" s="75" t="s">
        <v>2155</v>
      </c>
      <c r="X293" s="54" t="s">
        <v>2155</v>
      </c>
      <c r="Y293" s="54" t="s">
        <v>2155</v>
      </c>
      <c r="Z293" s="22" t="str">
        <f t="shared" si="79"/>
        <v/>
      </c>
      <c r="AA293" s="22" t="str">
        <f t="shared" si="80"/>
        <v/>
      </c>
      <c r="AB293" s="1">
        <f t="shared" si="81"/>
        <v>281</v>
      </c>
      <c r="AC293" t="str">
        <f t="shared" si="82"/>
        <v>ITM_WtoHPM</v>
      </c>
      <c r="AD293" s="125" t="str">
        <f>IF(ISNA(VLOOKUP(AA293,'XEQM Shortlist'!J:J,1,0)),"//","")</f>
        <v/>
      </c>
      <c r="AF293" s="88" t="str">
        <f t="shared" si="83"/>
        <v/>
      </c>
      <c r="AG293" t="b">
        <f t="shared" si="84"/>
        <v>1</v>
      </c>
    </row>
    <row r="294" spans="1:33">
      <c r="A294" s="45">
        <f t="shared" si="77"/>
        <v>294</v>
      </c>
      <c r="B294" s="44">
        <f t="shared" si="85"/>
        <v>282</v>
      </c>
      <c r="C294" s="48" t="s">
        <v>3401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1347</v>
      </c>
      <c r="K294" s="54" t="s">
        <v>3817</v>
      </c>
      <c r="L294" s="52" t="s">
        <v>4614</v>
      </c>
      <c r="M294" s="52" t="s">
        <v>4670</v>
      </c>
      <c r="N294" s="52" t="str">
        <f t="shared" si="87"/>
        <v>CAT_FNCT</v>
      </c>
      <c r="O294" s="52"/>
      <c r="P294" s="254" t="s">
        <v>1565</v>
      </c>
      <c r="Q294" s="13"/>
      <c r="R294"/>
      <c r="S294" t="str">
        <f t="shared" si="86"/>
        <v/>
      </c>
      <c r="T294" s="41" t="str">
        <f>IF(ISNA(VLOOKUP(P294,'NEW XEQM.c'!E:F,2,0)),"--","PRESENT")</f>
        <v>--</v>
      </c>
      <c r="U294"/>
      <c r="V294">
        <f t="shared" si="78"/>
        <v>111</v>
      </c>
      <c r="W294" s="75" t="s">
        <v>2155</v>
      </c>
      <c r="X294" s="54" t="s">
        <v>2155</v>
      </c>
      <c r="Y294" s="54" t="s">
        <v>2155</v>
      </c>
      <c r="Z294" s="22" t="str">
        <f t="shared" si="79"/>
        <v/>
      </c>
      <c r="AA294" s="22" t="str">
        <f t="shared" si="80"/>
        <v/>
      </c>
      <c r="AB294" s="1">
        <f t="shared" si="81"/>
        <v>282</v>
      </c>
      <c r="AC294" t="str">
        <f t="shared" si="82"/>
        <v>ITM_HPUKtoW</v>
      </c>
      <c r="AD294" s="125" t="str">
        <f>IF(ISNA(VLOOKUP(AA294,'XEQM Shortlist'!J:J,1,0)),"//","")</f>
        <v/>
      </c>
      <c r="AF294" s="88" t="str">
        <f t="shared" si="83"/>
        <v/>
      </c>
      <c r="AG294" t="b">
        <f t="shared" si="84"/>
        <v>1</v>
      </c>
    </row>
    <row r="295" spans="1:33">
      <c r="A295" s="45">
        <f t="shared" si="77"/>
        <v>295</v>
      </c>
      <c r="B295" s="44">
        <f t="shared" si="85"/>
        <v>283</v>
      </c>
      <c r="C295" s="48" t="s">
        <v>3401</v>
      </c>
      <c r="D295" s="48" t="s">
        <v>153</v>
      </c>
      <c r="E295" s="53" t="s">
        <v>368</v>
      </c>
      <c r="F295" s="53" t="s">
        <v>368</v>
      </c>
      <c r="G295" s="75">
        <v>0</v>
      </c>
      <c r="H295" s="75">
        <v>0</v>
      </c>
      <c r="I295" s="135" t="s">
        <v>3</v>
      </c>
      <c r="J295" s="53" t="s">
        <v>1347</v>
      </c>
      <c r="K295" s="54" t="s">
        <v>3817</v>
      </c>
      <c r="L295" s="52" t="s">
        <v>4614</v>
      </c>
      <c r="M295" s="52" t="s">
        <v>4670</v>
      </c>
      <c r="N295" s="52" t="str">
        <f t="shared" si="87"/>
        <v>CAT_FNCT</v>
      </c>
      <c r="O295" s="52"/>
      <c r="P295" s="254" t="s">
        <v>1911</v>
      </c>
      <c r="Q295" s="13"/>
      <c r="R295"/>
      <c r="S295" t="str">
        <f t="shared" si="86"/>
        <v/>
      </c>
      <c r="T295" s="41" t="str">
        <f>IF(ISNA(VLOOKUP(P295,'NEW XEQM.c'!E:F,2,0)),"--","PRESENT")</f>
        <v>--</v>
      </c>
      <c r="U295"/>
      <c r="V295">
        <f t="shared" si="78"/>
        <v>111</v>
      </c>
      <c r="W295" s="75" t="s">
        <v>2155</v>
      </c>
      <c r="X295" s="54" t="s">
        <v>2155</v>
      </c>
      <c r="Y295" s="54" t="s">
        <v>2155</v>
      </c>
      <c r="Z295" s="22" t="str">
        <f t="shared" si="79"/>
        <v/>
      </c>
      <c r="AA295" s="22" t="str">
        <f t="shared" si="80"/>
        <v/>
      </c>
      <c r="AB295" s="1">
        <f t="shared" si="81"/>
        <v>283</v>
      </c>
      <c r="AC295" t="str">
        <f t="shared" si="82"/>
        <v>ITM_WtoHPUK</v>
      </c>
      <c r="AD295" s="125" t="str">
        <f>IF(ISNA(VLOOKUP(AA295,'XEQM Shortlist'!J:J,1,0)),"//","")</f>
        <v/>
      </c>
      <c r="AF295" s="88" t="str">
        <f t="shared" si="83"/>
        <v/>
      </c>
      <c r="AG295" t="b">
        <f t="shared" si="84"/>
        <v>1</v>
      </c>
    </row>
    <row r="296" spans="1:33">
      <c r="A296" s="45">
        <f t="shared" si="77"/>
        <v>296</v>
      </c>
      <c r="B296" s="44">
        <f t="shared" si="85"/>
        <v>284</v>
      </c>
      <c r="C296" s="48" t="s">
        <v>3402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1347</v>
      </c>
      <c r="K296" s="54" t="s">
        <v>3817</v>
      </c>
      <c r="L296" s="52" t="s">
        <v>4614</v>
      </c>
      <c r="M296" s="52" t="s">
        <v>4670</v>
      </c>
      <c r="N296" s="52" t="str">
        <f t="shared" si="87"/>
        <v>CAT_FNCT</v>
      </c>
      <c r="O296" s="52"/>
      <c r="P296" s="254" t="s">
        <v>3944</v>
      </c>
      <c r="Q296" s="13"/>
      <c r="R296"/>
      <c r="S296" t="str">
        <f t="shared" ref="S296:S327" si="94">IF(E296=F296,"","NOT EQUAL")</f>
        <v>NOT EQUAL</v>
      </c>
      <c r="T296" s="41" t="str">
        <f>IF(ISNA(VLOOKUP(P296,'NEW XEQM.c'!E:F,2,0)),"--","PRESENT")</f>
        <v>--</v>
      </c>
      <c r="U296"/>
      <c r="V296">
        <f t="shared" si="78"/>
        <v>111</v>
      </c>
      <c r="W296" s="75" t="s">
        <v>2155</v>
      </c>
      <c r="X296" s="54" t="s">
        <v>2155</v>
      </c>
      <c r="Y296" s="54" t="s">
        <v>2155</v>
      </c>
      <c r="Z296" s="22" t="str">
        <f t="shared" si="79"/>
        <v/>
      </c>
      <c r="AA296" s="22" t="str">
        <f t="shared" si="80"/>
        <v/>
      </c>
      <c r="AB296" s="1">
        <f t="shared" si="81"/>
        <v>284</v>
      </c>
      <c r="AC296" t="str">
        <f t="shared" si="82"/>
        <v xml:space="preserve">ITM_INCHHGtoPA </v>
      </c>
      <c r="AD296" s="125" t="str">
        <f>IF(ISNA(VLOOKUP(AA296,'XEQM Shortlist'!J:J,1,0)),"//","")</f>
        <v/>
      </c>
      <c r="AF296" s="88" t="str">
        <f t="shared" si="83"/>
        <v/>
      </c>
      <c r="AG296" t="b">
        <f t="shared" si="84"/>
        <v>1</v>
      </c>
    </row>
    <row r="297" spans="1:33" s="17" customFormat="1">
      <c r="A297" s="45">
        <f t="shared" si="77"/>
        <v>297</v>
      </c>
      <c r="B297" s="44">
        <f t="shared" si="85"/>
        <v>285</v>
      </c>
      <c r="C297" s="89" t="s">
        <v>3642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1347</v>
      </c>
      <c r="K297" s="92" t="s">
        <v>3656</v>
      </c>
      <c r="L297" s="17" t="s">
        <v>4614</v>
      </c>
      <c r="M297" s="52" t="s">
        <v>4672</v>
      </c>
      <c r="N297" s="52" t="s">
        <v>2155</v>
      </c>
      <c r="P297" s="254" t="str">
        <f>"ITM_"&amp;IF(B297&lt;10,"000",IF(B297&lt;100,"00",IF(B297&lt;1000,"0","")))&amp;$B297</f>
        <v>ITM_0285</v>
      </c>
      <c r="Q297" s="13"/>
      <c r="R297"/>
      <c r="S297" t="str">
        <f t="shared" si="94"/>
        <v/>
      </c>
      <c r="T297" s="41" t="str">
        <f>IF(ISNA(VLOOKUP(P297,'NEW XEQM.c'!E:F,2,0)),"--","PRESENT")</f>
        <v>--</v>
      </c>
      <c r="U297"/>
      <c r="V297">
        <f t="shared" si="78"/>
        <v>111</v>
      </c>
      <c r="W297" s="88" t="s">
        <v>2155</v>
      </c>
      <c r="X297" s="92" t="s">
        <v>2155</v>
      </c>
      <c r="Y297" s="92" t="s">
        <v>2155</v>
      </c>
      <c r="Z297" s="22" t="str">
        <f t="shared" si="79"/>
        <v/>
      </c>
      <c r="AA297" s="22" t="str">
        <f t="shared" si="80"/>
        <v/>
      </c>
      <c r="AB297" s="1">
        <f t="shared" si="81"/>
        <v>285</v>
      </c>
      <c r="AC297" t="str">
        <f t="shared" si="82"/>
        <v>ITM_0285</v>
      </c>
      <c r="AD297" s="125" t="str">
        <f>IF(ISNA(VLOOKUP(AA297,'XEQM Shortlist'!J:J,1,0)),"//","")</f>
        <v/>
      </c>
      <c r="AE297"/>
      <c r="AF297" s="88" t="str">
        <f t="shared" si="83"/>
        <v/>
      </c>
      <c r="AG297" t="b">
        <f t="shared" si="84"/>
        <v>1</v>
      </c>
    </row>
    <row r="298" spans="1:33">
      <c r="A298" s="45">
        <f t="shared" si="77"/>
        <v>298</v>
      </c>
      <c r="B298" s="44">
        <f t="shared" si="85"/>
        <v>286</v>
      </c>
      <c r="C298" s="48" t="s">
        <v>3402</v>
      </c>
      <c r="D298" s="48" t="s">
        <v>153</v>
      </c>
      <c r="E298" s="53" t="s">
        <v>241</v>
      </c>
      <c r="F298" s="53" t="s">
        <v>5211</v>
      </c>
      <c r="G298" s="75">
        <v>0</v>
      </c>
      <c r="H298" s="75">
        <v>0</v>
      </c>
      <c r="I298" s="135" t="s">
        <v>3</v>
      </c>
      <c r="J298" s="53" t="s">
        <v>1347</v>
      </c>
      <c r="K298" s="54" t="s">
        <v>3817</v>
      </c>
      <c r="L298" s="52" t="s">
        <v>4614</v>
      </c>
      <c r="M298" s="52" t="s">
        <v>4670</v>
      </c>
      <c r="N298" s="52" t="str">
        <f t="shared" si="87"/>
        <v>CAT_FNCT</v>
      </c>
      <c r="O298" s="52"/>
      <c r="P298" s="254" t="s">
        <v>3945</v>
      </c>
      <c r="Q298" s="13"/>
      <c r="R298"/>
      <c r="S298" t="str">
        <f t="shared" si="94"/>
        <v>NOT EQUAL</v>
      </c>
      <c r="T298" s="41" t="str">
        <f>IF(ISNA(VLOOKUP(P298,'NEW XEQM.c'!E:F,2,0)),"--","PRESENT")</f>
        <v>--</v>
      </c>
      <c r="U298"/>
      <c r="V298">
        <f t="shared" si="78"/>
        <v>111</v>
      </c>
      <c r="W298" s="75" t="s">
        <v>2155</v>
      </c>
      <c r="X298" s="54" t="s">
        <v>2155</v>
      </c>
      <c r="Y298" s="54" t="s">
        <v>2155</v>
      </c>
      <c r="Z298" s="22" t="str">
        <f t="shared" si="79"/>
        <v/>
      </c>
      <c r="AA298" s="22" t="str">
        <f t="shared" si="80"/>
        <v/>
      </c>
      <c r="AB298" s="1">
        <f t="shared" si="81"/>
        <v>286</v>
      </c>
      <c r="AC298" t="str">
        <f t="shared" si="82"/>
        <v xml:space="preserve">ITM_PAtoINCHHG </v>
      </c>
      <c r="AD298" s="125" t="str">
        <f>IF(ISNA(VLOOKUP(AA298,'XEQM Shortlist'!J:J,1,0)),"//","")</f>
        <v/>
      </c>
      <c r="AF298" s="88" t="str">
        <f t="shared" si="83"/>
        <v/>
      </c>
      <c r="AG298" t="b">
        <f t="shared" si="84"/>
        <v>1</v>
      </c>
    </row>
    <row r="299" spans="1:33" s="17" customFormat="1">
      <c r="A299" s="45">
        <f t="shared" si="77"/>
        <v>299</v>
      </c>
      <c r="B299" s="44">
        <f t="shared" si="85"/>
        <v>287</v>
      </c>
      <c r="C299" s="89" t="s">
        <v>3642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1347</v>
      </c>
      <c r="K299" s="92" t="s">
        <v>3656</v>
      </c>
      <c r="L299" s="17" t="s">
        <v>4614</v>
      </c>
      <c r="M299" s="52" t="s">
        <v>4672</v>
      </c>
      <c r="N299" s="52" t="s">
        <v>2155</v>
      </c>
      <c r="P299" s="254" t="str">
        <f>"ITM_"&amp;IF(B299&lt;10,"000",IF(B299&lt;100,"00",IF(B299&lt;1000,"0","")))&amp;$B299</f>
        <v>ITM_0287</v>
      </c>
      <c r="Q299" s="13"/>
      <c r="R299"/>
      <c r="S299" t="str">
        <f t="shared" si="94"/>
        <v/>
      </c>
      <c r="T299" s="41" t="str">
        <f>IF(ISNA(VLOOKUP(P299,'NEW XEQM.c'!E:F,2,0)),"--","PRESENT")</f>
        <v>--</v>
      </c>
      <c r="U299"/>
      <c r="V299">
        <f t="shared" si="78"/>
        <v>111</v>
      </c>
      <c r="W299" s="88" t="s">
        <v>2155</v>
      </c>
      <c r="X299" s="92" t="s">
        <v>2155</v>
      </c>
      <c r="Y299" s="92" t="s">
        <v>2155</v>
      </c>
      <c r="Z299" s="22" t="str">
        <f t="shared" si="79"/>
        <v/>
      </c>
      <c r="AA299" s="22" t="str">
        <f t="shared" si="80"/>
        <v/>
      </c>
      <c r="AB299" s="1">
        <f t="shared" si="81"/>
        <v>287</v>
      </c>
      <c r="AC299" t="str">
        <f t="shared" si="82"/>
        <v>ITM_0287</v>
      </c>
      <c r="AD299" s="125" t="str">
        <f>IF(ISNA(VLOOKUP(AA299,'XEQM Shortlist'!J:J,1,0)),"//","")</f>
        <v/>
      </c>
      <c r="AE299"/>
      <c r="AF299" s="88" t="str">
        <f t="shared" si="83"/>
        <v/>
      </c>
      <c r="AG299" t="b">
        <f t="shared" si="84"/>
        <v>1</v>
      </c>
    </row>
    <row r="300" spans="1:33">
      <c r="A300" s="45">
        <f t="shared" si="77"/>
        <v>300</v>
      </c>
      <c r="B300" s="44">
        <f t="shared" si="85"/>
        <v>288</v>
      </c>
      <c r="C300" t="s">
        <v>4210</v>
      </c>
      <c r="D300" t="s">
        <v>25</v>
      </c>
      <c r="E300" t="s">
        <v>4211</v>
      </c>
      <c r="F300" t="s">
        <v>4211</v>
      </c>
      <c r="G300" s="75">
        <v>0</v>
      </c>
      <c r="H300" s="75">
        <v>0</v>
      </c>
      <c r="I300" s="135" t="s">
        <v>3</v>
      </c>
      <c r="J300" s="53" t="s">
        <v>1347</v>
      </c>
      <c r="K300" s="54" t="s">
        <v>3817</v>
      </c>
      <c r="L300" s="52" t="s">
        <v>4614</v>
      </c>
      <c r="M300" s="52" t="s">
        <v>4670</v>
      </c>
      <c r="N300" s="52" t="str">
        <f t="shared" si="87"/>
        <v>CAT_FNCT</v>
      </c>
      <c r="O300" s="52"/>
      <c r="P300" t="s">
        <v>4242</v>
      </c>
      <c r="Q300" s="13"/>
      <c r="R300"/>
      <c r="S300" t="str">
        <f t="shared" si="94"/>
        <v/>
      </c>
      <c r="T300" s="41" t="str">
        <f>IF(ISNA(VLOOKUP(P300,'NEW XEQM.c'!E:F,2,0)),"--","PRESENT")</f>
        <v>--</v>
      </c>
      <c r="U300"/>
      <c r="V300">
        <f t="shared" si="78"/>
        <v>111</v>
      </c>
      <c r="W300" s="75" t="s">
        <v>2155</v>
      </c>
      <c r="X300" s="54" t="s">
        <v>2155</v>
      </c>
      <c r="Y300" s="54" t="s">
        <v>2155</v>
      </c>
      <c r="Z300" s="22" t="str">
        <f t="shared" si="79"/>
        <v/>
      </c>
      <c r="AA300" s="22" t="str">
        <f t="shared" si="80"/>
        <v/>
      </c>
      <c r="AB300" s="1">
        <f t="shared" si="81"/>
        <v>288</v>
      </c>
      <c r="AC300" t="str">
        <f t="shared" si="82"/>
        <v>ITM_INCHtoMM</v>
      </c>
      <c r="AD300" s="125" t="str">
        <f>IF(ISNA(VLOOKUP(AA300,'XEQM Shortlist'!J:J,1,0)),"//","")</f>
        <v/>
      </c>
      <c r="AF300" s="88" t="str">
        <f t="shared" si="83"/>
        <v/>
      </c>
      <c r="AG300" t="b">
        <f t="shared" si="84"/>
        <v>1</v>
      </c>
    </row>
    <row r="301" spans="1:33">
      <c r="A301" s="45">
        <f t="shared" si="77"/>
        <v>301</v>
      </c>
      <c r="B301" s="44">
        <f t="shared" si="85"/>
        <v>289</v>
      </c>
      <c r="C301" t="s">
        <v>4210</v>
      </c>
      <c r="D301" t="s">
        <v>153</v>
      </c>
      <c r="E301" t="s">
        <v>4212</v>
      </c>
      <c r="F301" t="s">
        <v>4212</v>
      </c>
      <c r="G301" s="75">
        <v>0</v>
      </c>
      <c r="H301" s="75">
        <v>0</v>
      </c>
      <c r="I301" s="135" t="s">
        <v>3</v>
      </c>
      <c r="J301" s="53" t="s">
        <v>1347</v>
      </c>
      <c r="K301" s="54" t="s">
        <v>3817</v>
      </c>
      <c r="L301" s="52" t="s">
        <v>4614</v>
      </c>
      <c r="M301" s="52" t="s">
        <v>4670</v>
      </c>
      <c r="N301" s="52" t="str">
        <f t="shared" si="87"/>
        <v>CAT_FNCT</v>
      </c>
      <c r="O301" s="52"/>
      <c r="P301" t="s">
        <v>4243</v>
      </c>
      <c r="Q301" s="13"/>
      <c r="R301"/>
      <c r="S301" t="str">
        <f t="shared" si="94"/>
        <v/>
      </c>
      <c r="T301" s="41" t="str">
        <f>IF(ISNA(VLOOKUP(P301,'NEW XEQM.c'!E:F,2,0)),"--","PRESENT")</f>
        <v>--</v>
      </c>
      <c r="U301"/>
      <c r="V301">
        <f t="shared" si="78"/>
        <v>111</v>
      </c>
      <c r="W301" s="75" t="s">
        <v>2155</v>
      </c>
      <c r="X301" s="54" t="s">
        <v>2155</v>
      </c>
      <c r="Y301" s="54" t="s">
        <v>2155</v>
      </c>
      <c r="Z301" s="22" t="str">
        <f t="shared" si="79"/>
        <v/>
      </c>
      <c r="AA301" s="22" t="str">
        <f t="shared" si="80"/>
        <v/>
      </c>
      <c r="AB301" s="1">
        <f t="shared" si="81"/>
        <v>289</v>
      </c>
      <c r="AC301" t="str">
        <f t="shared" si="82"/>
        <v>ITM_MMtoINCH</v>
      </c>
      <c r="AD301" s="125" t="str">
        <f>IF(ISNA(VLOOKUP(AA301,'XEQM Shortlist'!J:J,1,0)),"//","")</f>
        <v/>
      </c>
      <c r="AF301" s="88" t="str">
        <f t="shared" si="83"/>
        <v/>
      </c>
      <c r="AG301" t="b">
        <f t="shared" si="84"/>
        <v>1</v>
      </c>
    </row>
    <row r="302" spans="1:33">
      <c r="A302" s="45">
        <f t="shared" si="77"/>
        <v>302</v>
      </c>
      <c r="B302" s="44">
        <f t="shared" si="85"/>
        <v>290</v>
      </c>
      <c r="C302" t="s">
        <v>3403</v>
      </c>
      <c r="D302" t="s">
        <v>25</v>
      </c>
      <c r="E302" t="s">
        <v>363</v>
      </c>
      <c r="F302" t="s">
        <v>363</v>
      </c>
      <c r="G302" s="75">
        <v>0</v>
      </c>
      <c r="H302" s="75">
        <v>0</v>
      </c>
      <c r="I302" s="135" t="s">
        <v>3</v>
      </c>
      <c r="J302" s="53" t="s">
        <v>1347</v>
      </c>
      <c r="K302" s="54" t="s">
        <v>3817</v>
      </c>
      <c r="L302" s="52" t="s">
        <v>4614</v>
      </c>
      <c r="M302" s="52" t="s">
        <v>4670</v>
      </c>
      <c r="N302" s="52" t="str">
        <f t="shared" si="87"/>
        <v>CAT_FNCT</v>
      </c>
      <c r="O302" s="52"/>
      <c r="P302" s="254" t="s">
        <v>1903</v>
      </c>
      <c r="Q302" s="13"/>
      <c r="R302"/>
      <c r="S302" t="str">
        <f t="shared" si="94"/>
        <v/>
      </c>
      <c r="T302" s="41" t="str">
        <f>IF(ISNA(VLOOKUP(P302,'NEW XEQM.c'!E:F,2,0)),"--","PRESENT")</f>
        <v>--</v>
      </c>
      <c r="U302"/>
      <c r="V302">
        <f t="shared" si="78"/>
        <v>111</v>
      </c>
      <c r="W302" s="75" t="s">
        <v>2155</v>
      </c>
      <c r="X302" s="54" t="s">
        <v>2155</v>
      </c>
      <c r="Y302" s="54" t="s">
        <v>2155</v>
      </c>
      <c r="Z302" s="22" t="str">
        <f t="shared" si="79"/>
        <v/>
      </c>
      <c r="AA302" s="22" t="str">
        <f t="shared" si="80"/>
        <v/>
      </c>
      <c r="AB302" s="1">
        <f t="shared" si="81"/>
        <v>290</v>
      </c>
      <c r="AC302" t="str">
        <f t="shared" si="82"/>
        <v>ITM_WHtoJ</v>
      </c>
      <c r="AD302" s="125" t="str">
        <f>IF(ISNA(VLOOKUP(AA302,'XEQM Shortlist'!J:J,1,0)),"//","")</f>
        <v/>
      </c>
      <c r="AF302" s="88" t="str">
        <f t="shared" si="83"/>
        <v/>
      </c>
      <c r="AG302" t="b">
        <f t="shared" si="84"/>
        <v>1</v>
      </c>
    </row>
    <row r="303" spans="1:33">
      <c r="A303" s="45">
        <f t="shared" si="77"/>
        <v>303</v>
      </c>
      <c r="B303" s="44">
        <f t="shared" si="85"/>
        <v>291</v>
      </c>
      <c r="C303" s="48" t="s">
        <v>3403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1347</v>
      </c>
      <c r="K303" s="54" t="s">
        <v>3817</v>
      </c>
      <c r="L303" s="52" t="s">
        <v>4614</v>
      </c>
      <c r="M303" s="52" t="s">
        <v>4670</v>
      </c>
      <c r="N303" s="52" t="str">
        <f t="shared" si="87"/>
        <v>CAT_FNCT</v>
      </c>
      <c r="O303" s="52"/>
      <c r="P303" s="254" t="s">
        <v>1595</v>
      </c>
      <c r="Q303" s="13"/>
      <c r="R303"/>
      <c r="S303" t="str">
        <f t="shared" si="94"/>
        <v/>
      </c>
      <c r="T303" s="41" t="str">
        <f>IF(ISNA(VLOOKUP(P303,'NEW XEQM.c'!E:F,2,0)),"--","PRESENT")</f>
        <v>--</v>
      </c>
      <c r="U303"/>
      <c r="V303">
        <f t="shared" si="78"/>
        <v>111</v>
      </c>
      <c r="W303" s="75" t="s">
        <v>2155</v>
      </c>
      <c r="X303" s="54" t="s">
        <v>2155</v>
      </c>
      <c r="Y303" s="54" t="s">
        <v>2155</v>
      </c>
      <c r="Z303" s="22" t="str">
        <f t="shared" si="79"/>
        <v/>
      </c>
      <c r="AA303" s="22" t="str">
        <f t="shared" si="80"/>
        <v/>
      </c>
      <c r="AB303" s="1">
        <f t="shared" si="81"/>
        <v>291</v>
      </c>
      <c r="AC303" t="str">
        <f t="shared" si="82"/>
        <v>ITM_JtoWH</v>
      </c>
      <c r="AD303" s="125" t="str">
        <f>IF(ISNA(VLOOKUP(AA303,'XEQM Shortlist'!J:J,1,0)),"//","")</f>
        <v/>
      </c>
      <c r="AF303" s="88" t="str">
        <f t="shared" si="83"/>
        <v/>
      </c>
      <c r="AG303" t="b">
        <f t="shared" si="84"/>
        <v>1</v>
      </c>
    </row>
    <row r="304" spans="1:33">
      <c r="A304" s="45">
        <f t="shared" si="77"/>
        <v>304</v>
      </c>
      <c r="B304" s="44">
        <f t="shared" si="85"/>
        <v>292</v>
      </c>
      <c r="C304" s="48" t="s">
        <v>3404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1347</v>
      </c>
      <c r="K304" s="54" t="s">
        <v>3817</v>
      </c>
      <c r="L304" s="52" t="s">
        <v>4614</v>
      </c>
      <c r="M304" s="52" t="s">
        <v>4670</v>
      </c>
      <c r="N304" s="52" t="str">
        <f t="shared" si="87"/>
        <v>CAT_FNCT</v>
      </c>
      <c r="O304" s="52"/>
      <c r="P304" s="254" t="s">
        <v>1601</v>
      </c>
      <c r="Q304" s="13"/>
      <c r="R304"/>
      <c r="S304" t="str">
        <f t="shared" si="94"/>
        <v/>
      </c>
      <c r="T304" s="41" t="str">
        <f>IF(ISNA(VLOOKUP(P304,'NEW XEQM.c'!E:F,2,0)),"--","PRESENT")</f>
        <v>--</v>
      </c>
      <c r="U304"/>
      <c r="V304">
        <f t="shared" si="78"/>
        <v>111</v>
      </c>
      <c r="W304" s="75" t="s">
        <v>2155</v>
      </c>
      <c r="X304" s="54" t="s">
        <v>2155</v>
      </c>
      <c r="Y304" s="54" t="s">
        <v>2155</v>
      </c>
      <c r="Z304" s="22" t="str">
        <f t="shared" si="79"/>
        <v/>
      </c>
      <c r="AA304" s="22" t="str">
        <f t="shared" si="80"/>
        <v/>
      </c>
      <c r="AB304" s="1">
        <f t="shared" si="81"/>
        <v>292</v>
      </c>
      <c r="AC304" t="str">
        <f t="shared" si="82"/>
        <v>ITM_KGtoLBS</v>
      </c>
      <c r="AD304" s="125" t="str">
        <f>IF(ISNA(VLOOKUP(AA304,'XEQM Shortlist'!J:J,1,0)),"//","")</f>
        <v/>
      </c>
      <c r="AF304" s="88" t="str">
        <f t="shared" si="83"/>
        <v/>
      </c>
      <c r="AG304" t="b">
        <f t="shared" si="84"/>
        <v>1</v>
      </c>
    </row>
    <row r="305" spans="1:33">
      <c r="A305" s="45">
        <f t="shared" si="77"/>
        <v>305</v>
      </c>
      <c r="B305" s="44">
        <f t="shared" si="85"/>
        <v>293</v>
      </c>
      <c r="C305" s="48" t="s">
        <v>3404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1347</v>
      </c>
      <c r="K305" s="54" t="s">
        <v>3817</v>
      </c>
      <c r="L305" s="52" t="s">
        <v>4614</v>
      </c>
      <c r="M305" s="52" t="s">
        <v>4670</v>
      </c>
      <c r="N305" s="52" t="str">
        <f t="shared" si="87"/>
        <v>CAT_FNCT</v>
      </c>
      <c r="O305" s="52"/>
      <c r="P305" s="254" t="s">
        <v>1612</v>
      </c>
      <c r="Q305" s="13"/>
      <c r="R305"/>
      <c r="S305" t="str">
        <f t="shared" si="94"/>
        <v/>
      </c>
      <c r="T305" s="41" t="str">
        <f>IF(ISNA(VLOOKUP(P305,'NEW XEQM.c'!E:F,2,0)),"--","PRESENT")</f>
        <v>--</v>
      </c>
      <c r="U305"/>
      <c r="V305">
        <f t="shared" si="78"/>
        <v>111</v>
      </c>
      <c r="W305" s="75" t="s">
        <v>2155</v>
      </c>
      <c r="X305" s="54" t="s">
        <v>2155</v>
      </c>
      <c r="Y305" s="54" t="s">
        <v>2155</v>
      </c>
      <c r="Z305" s="22" t="str">
        <f t="shared" si="79"/>
        <v/>
      </c>
      <c r="AA305" s="22" t="str">
        <f t="shared" si="80"/>
        <v/>
      </c>
      <c r="AB305" s="1">
        <f t="shared" si="81"/>
        <v>293</v>
      </c>
      <c r="AC305" t="str">
        <f t="shared" si="82"/>
        <v>ITM_LBStoKG</v>
      </c>
      <c r="AD305" s="125" t="str">
        <f>IF(ISNA(VLOOKUP(AA305,'XEQM Shortlist'!J:J,1,0)),"//","")</f>
        <v/>
      </c>
      <c r="AF305" s="88" t="str">
        <f t="shared" si="83"/>
        <v/>
      </c>
      <c r="AG305" t="b">
        <f t="shared" si="84"/>
        <v>1</v>
      </c>
    </row>
    <row r="306" spans="1:33">
      <c r="A306" s="45">
        <f t="shared" si="77"/>
        <v>306</v>
      </c>
      <c r="B306" s="44">
        <f t="shared" si="85"/>
        <v>294</v>
      </c>
      <c r="C306" t="s">
        <v>4213</v>
      </c>
      <c r="D306" t="s">
        <v>153</v>
      </c>
      <c r="E306" t="s">
        <v>4214</v>
      </c>
      <c r="F306" t="s">
        <v>4214</v>
      </c>
      <c r="G306" s="75">
        <v>0</v>
      </c>
      <c r="H306" s="75">
        <v>0</v>
      </c>
      <c r="I306" s="135" t="s">
        <v>3</v>
      </c>
      <c r="J306" s="53" t="s">
        <v>1347</v>
      </c>
      <c r="K306" s="54" t="s">
        <v>3817</v>
      </c>
      <c r="L306" s="52" t="s">
        <v>4614</v>
      </c>
      <c r="M306" s="52" t="s">
        <v>4670</v>
      </c>
      <c r="N306" s="52" t="str">
        <f t="shared" si="87"/>
        <v>CAT_FNCT</v>
      </c>
      <c r="O306" s="52"/>
      <c r="P306" t="s">
        <v>4244</v>
      </c>
      <c r="Q306" s="13"/>
      <c r="R306"/>
      <c r="S306" t="str">
        <f t="shared" si="94"/>
        <v/>
      </c>
      <c r="T306" s="41" t="str">
        <f>IF(ISNA(VLOOKUP(P306,'NEW XEQM.c'!E:F,2,0)),"--","PRESENT")</f>
        <v>--</v>
      </c>
      <c r="U306"/>
      <c r="V306">
        <f t="shared" si="78"/>
        <v>111</v>
      </c>
      <c r="W306" s="75" t="s">
        <v>2155</v>
      </c>
      <c r="X306" s="54" t="s">
        <v>2155</v>
      </c>
      <c r="Y306" s="54" t="s">
        <v>2155</v>
      </c>
      <c r="Z306" s="22" t="str">
        <f t="shared" si="79"/>
        <v/>
      </c>
      <c r="AA306" s="22" t="str">
        <f t="shared" si="80"/>
        <v/>
      </c>
      <c r="AB306" s="1">
        <f t="shared" si="81"/>
        <v>294</v>
      </c>
      <c r="AC306" t="str">
        <f t="shared" si="82"/>
        <v>ITM_GtoOZ</v>
      </c>
      <c r="AD306" s="125" t="str">
        <f>IF(ISNA(VLOOKUP(AA306,'XEQM Shortlist'!J:J,1,0)),"//","")</f>
        <v/>
      </c>
      <c r="AF306" s="88" t="str">
        <f t="shared" si="83"/>
        <v/>
      </c>
      <c r="AG306" t="b">
        <f t="shared" si="84"/>
        <v>1</v>
      </c>
    </row>
    <row r="307" spans="1:33">
      <c r="A307" s="45">
        <f t="shared" si="77"/>
        <v>307</v>
      </c>
      <c r="B307" s="44">
        <f t="shared" si="85"/>
        <v>295</v>
      </c>
      <c r="C307" t="s">
        <v>4213</v>
      </c>
      <c r="D307" t="s">
        <v>25</v>
      </c>
      <c r="E307" t="s">
        <v>4215</v>
      </c>
      <c r="F307" t="s">
        <v>4215</v>
      </c>
      <c r="G307" s="75">
        <v>0</v>
      </c>
      <c r="H307" s="75">
        <v>0</v>
      </c>
      <c r="I307" s="135" t="s">
        <v>3</v>
      </c>
      <c r="J307" s="53" t="s">
        <v>1347</v>
      </c>
      <c r="K307" s="54" t="s">
        <v>3817</v>
      </c>
      <c r="L307" s="52" t="s">
        <v>4614</v>
      </c>
      <c r="M307" s="52" t="s">
        <v>4670</v>
      </c>
      <c r="N307" s="52" t="str">
        <f t="shared" si="87"/>
        <v>CAT_FNCT</v>
      </c>
      <c r="O307" s="52"/>
      <c r="P307" t="s">
        <v>4245</v>
      </c>
      <c r="Q307" s="13"/>
      <c r="R307"/>
      <c r="S307" t="str">
        <f t="shared" si="94"/>
        <v/>
      </c>
      <c r="T307" s="41" t="str">
        <f>IF(ISNA(VLOOKUP(P307,'NEW XEQM.c'!E:F,2,0)),"--","PRESENT")</f>
        <v>--</v>
      </c>
      <c r="U307"/>
      <c r="V307">
        <f t="shared" si="78"/>
        <v>111</v>
      </c>
      <c r="W307" s="75" t="s">
        <v>2155</v>
      </c>
      <c r="X307" s="54" t="s">
        <v>2155</v>
      </c>
      <c r="Y307" s="54" t="s">
        <v>2155</v>
      </c>
      <c r="Z307" s="22" t="str">
        <f t="shared" si="79"/>
        <v/>
      </c>
      <c r="AA307" s="22" t="str">
        <f t="shared" si="80"/>
        <v/>
      </c>
      <c r="AB307" s="1">
        <f t="shared" si="81"/>
        <v>295</v>
      </c>
      <c r="AC307" t="str">
        <f t="shared" si="82"/>
        <v>ITM_OZtoG</v>
      </c>
      <c r="AD307" s="125" t="str">
        <f>IF(ISNA(VLOOKUP(AA307,'XEQM Shortlist'!J:J,1,0)),"//","")</f>
        <v/>
      </c>
      <c r="AF307" s="88" t="str">
        <f t="shared" si="83"/>
        <v/>
      </c>
      <c r="AG307" t="b">
        <f t="shared" si="84"/>
        <v>1</v>
      </c>
    </row>
    <row r="308" spans="1:33">
      <c r="A308" s="45">
        <f t="shared" si="77"/>
        <v>308</v>
      </c>
      <c r="B308" s="44">
        <f t="shared" si="85"/>
        <v>296</v>
      </c>
      <c r="C308" s="48" t="s">
        <v>3405</v>
      </c>
      <c r="D308" s="48" t="s">
        <v>153</v>
      </c>
      <c r="E308" s="53" t="s">
        <v>161</v>
      </c>
      <c r="F308" s="235" t="s">
        <v>5205</v>
      </c>
      <c r="G308" s="75">
        <v>0</v>
      </c>
      <c r="H308" s="75">
        <v>0</v>
      </c>
      <c r="I308" s="135" t="s">
        <v>3</v>
      </c>
      <c r="J308" s="53" t="s">
        <v>1347</v>
      </c>
      <c r="K308" s="54" t="s">
        <v>3817</v>
      </c>
      <c r="L308" s="52" t="s">
        <v>4614</v>
      </c>
      <c r="M308" s="52" t="s">
        <v>4670</v>
      </c>
      <c r="N308" s="52" t="str">
        <f t="shared" si="87"/>
        <v>CAT_FNCT</v>
      </c>
      <c r="O308" s="52"/>
      <c r="P308" s="254" t="s">
        <v>1602</v>
      </c>
      <c r="Q308" s="13"/>
      <c r="R308"/>
      <c r="S308" t="str">
        <f t="shared" si="94"/>
        <v>NOT EQUAL</v>
      </c>
      <c r="T308" s="41" t="str">
        <f>IF(ISNA(VLOOKUP(P308,'NEW XEQM.c'!E:F,2,0)),"--","PRESENT")</f>
        <v>--</v>
      </c>
      <c r="U308"/>
      <c r="V308">
        <f t="shared" si="78"/>
        <v>111</v>
      </c>
      <c r="W308" s="75" t="s">
        <v>2155</v>
      </c>
      <c r="X308" s="54" t="s">
        <v>2155</v>
      </c>
      <c r="Y308" s="54" t="s">
        <v>2155</v>
      </c>
      <c r="Z308" s="22" t="str">
        <f t="shared" si="79"/>
        <v/>
      </c>
      <c r="AA308" s="22" t="str">
        <f t="shared" si="80"/>
        <v/>
      </c>
      <c r="AB308" s="1">
        <f t="shared" si="81"/>
        <v>296</v>
      </c>
      <c r="AC308" t="str">
        <f t="shared" si="82"/>
        <v>ITM_KGtoSCW</v>
      </c>
      <c r="AD308" s="125" t="str">
        <f>IF(ISNA(VLOOKUP(AA308,'XEQM Shortlist'!J:J,1,0)),"//","")</f>
        <v/>
      </c>
      <c r="AF308" s="88" t="str">
        <f t="shared" si="83"/>
        <v/>
      </c>
      <c r="AG308" t="b">
        <f t="shared" si="84"/>
        <v>1</v>
      </c>
    </row>
    <row r="309" spans="1:33" s="17" customFormat="1">
      <c r="A309" s="45">
        <f t="shared" si="77"/>
        <v>309</v>
      </c>
      <c r="B309" s="44">
        <f t="shared" si="85"/>
        <v>297</v>
      </c>
      <c r="C309" s="89" t="s">
        <v>3642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1347</v>
      </c>
      <c r="K309" s="92" t="s">
        <v>3656</v>
      </c>
      <c r="L309" s="17" t="s">
        <v>4614</v>
      </c>
      <c r="M309" s="52" t="s">
        <v>4672</v>
      </c>
      <c r="N309" s="52" t="s">
        <v>2155</v>
      </c>
      <c r="P309" s="254" t="str">
        <f>"ITM_"&amp;IF(B309&lt;10,"000",IF(B309&lt;100,"00",IF(B309&lt;1000,"0","")))&amp;$B309</f>
        <v>ITM_0297</v>
      </c>
      <c r="Q309" s="13"/>
      <c r="R309"/>
      <c r="S309" t="str">
        <f t="shared" si="94"/>
        <v/>
      </c>
      <c r="T309" s="41" t="str">
        <f>IF(ISNA(VLOOKUP(P309,'NEW XEQM.c'!E:F,2,0)),"--","PRESENT")</f>
        <v>--</v>
      </c>
      <c r="U309"/>
      <c r="V309">
        <f t="shared" si="78"/>
        <v>111</v>
      </c>
      <c r="W309" s="88" t="s">
        <v>2155</v>
      </c>
      <c r="X309" s="92" t="s">
        <v>2155</v>
      </c>
      <c r="Y309" s="92" t="s">
        <v>2155</v>
      </c>
      <c r="Z309" s="22" t="str">
        <f t="shared" si="79"/>
        <v/>
      </c>
      <c r="AA309" s="22" t="str">
        <f t="shared" si="80"/>
        <v/>
      </c>
      <c r="AB309" s="1">
        <f t="shared" si="81"/>
        <v>297</v>
      </c>
      <c r="AC309" t="str">
        <f t="shared" si="82"/>
        <v>ITM_0297</v>
      </c>
      <c r="AD309" s="125" t="str">
        <f>IF(ISNA(VLOOKUP(AA309,'XEQM Shortlist'!J:J,1,0)),"//","")</f>
        <v/>
      </c>
      <c r="AE309"/>
      <c r="AF309" s="88" t="str">
        <f t="shared" si="83"/>
        <v/>
      </c>
      <c r="AG309" t="b">
        <f t="shared" si="84"/>
        <v>1</v>
      </c>
    </row>
    <row r="310" spans="1:33">
      <c r="A310" s="45">
        <f t="shared" si="77"/>
        <v>310</v>
      </c>
      <c r="B310" s="44">
        <f t="shared" si="85"/>
        <v>298</v>
      </c>
      <c r="C310" s="48" t="s">
        <v>3405</v>
      </c>
      <c r="D310" s="48" t="s">
        <v>25</v>
      </c>
      <c r="E310" s="53" t="s">
        <v>297</v>
      </c>
      <c r="F310" s="235" t="s">
        <v>5446</v>
      </c>
      <c r="G310" s="75">
        <v>0</v>
      </c>
      <c r="H310" s="75">
        <v>0</v>
      </c>
      <c r="I310" s="135" t="s">
        <v>3</v>
      </c>
      <c r="J310" s="53" t="s">
        <v>1347</v>
      </c>
      <c r="K310" s="54" t="s">
        <v>3817</v>
      </c>
      <c r="L310" s="52" t="s">
        <v>4614</v>
      </c>
      <c r="M310" s="52" t="s">
        <v>4670</v>
      </c>
      <c r="N310" s="52" t="str">
        <f t="shared" si="87"/>
        <v>CAT_FNCT</v>
      </c>
      <c r="O310" s="52"/>
      <c r="P310" s="254" t="s">
        <v>1810</v>
      </c>
      <c r="Q310" s="13"/>
      <c r="R310"/>
      <c r="S310" t="str">
        <f t="shared" si="94"/>
        <v>NOT EQUAL</v>
      </c>
      <c r="T310" s="41" t="str">
        <f>IF(ISNA(VLOOKUP(P310,'NEW XEQM.c'!E:F,2,0)),"--","PRESENT")</f>
        <v>--</v>
      </c>
      <c r="U310"/>
      <c r="V310">
        <f t="shared" si="78"/>
        <v>111</v>
      </c>
      <c r="W310" s="75" t="s">
        <v>2155</v>
      </c>
      <c r="X310" s="54" t="s">
        <v>2155</v>
      </c>
      <c r="Y310" s="54" t="s">
        <v>2155</v>
      </c>
      <c r="Z310" s="22" t="str">
        <f t="shared" si="79"/>
        <v/>
      </c>
      <c r="AA310" s="22" t="str">
        <f t="shared" si="80"/>
        <v/>
      </c>
      <c r="AB310" s="1">
        <f t="shared" si="81"/>
        <v>298</v>
      </c>
      <c r="AC310" t="str">
        <f t="shared" si="82"/>
        <v>ITM_SCWtoKG</v>
      </c>
      <c r="AD310" s="125" t="str">
        <f>IF(ISNA(VLOOKUP(AA310,'XEQM Shortlist'!J:J,1,0)),"//","")</f>
        <v/>
      </c>
      <c r="AF310" s="88" t="str">
        <f t="shared" si="83"/>
        <v/>
      </c>
      <c r="AG310" t="b">
        <f t="shared" si="84"/>
        <v>1</v>
      </c>
    </row>
    <row r="311" spans="1:33" s="17" customFormat="1">
      <c r="A311" s="45">
        <f t="shared" si="77"/>
        <v>311</v>
      </c>
      <c r="B311" s="44">
        <f t="shared" si="85"/>
        <v>299</v>
      </c>
      <c r="C311" s="89" t="s">
        <v>3642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1347</v>
      </c>
      <c r="K311" s="92" t="s">
        <v>3656</v>
      </c>
      <c r="L311" s="17" t="s">
        <v>4614</v>
      </c>
      <c r="M311" s="52" t="s">
        <v>4672</v>
      </c>
      <c r="N311" s="52" t="s">
        <v>2155</v>
      </c>
      <c r="P311" s="254" t="str">
        <f>"ITM_"&amp;IF(B311&lt;10,"000",IF(B311&lt;100,"00",IF(B311&lt;1000,"0","")))&amp;$B311</f>
        <v>ITM_0299</v>
      </c>
      <c r="Q311" s="13"/>
      <c r="R311"/>
      <c r="S311" t="str">
        <f t="shared" si="94"/>
        <v/>
      </c>
      <c r="T311" s="41" t="str">
        <f>IF(ISNA(VLOOKUP(P311,'NEW XEQM.c'!E:F,2,0)),"--","PRESENT")</f>
        <v>--</v>
      </c>
      <c r="U311"/>
      <c r="V311">
        <f t="shared" si="78"/>
        <v>111</v>
      </c>
      <c r="W311" s="88" t="s">
        <v>2155</v>
      </c>
      <c r="X311" s="92" t="s">
        <v>2155</v>
      </c>
      <c r="Y311" s="92" t="s">
        <v>2155</v>
      </c>
      <c r="Z311" s="22" t="str">
        <f t="shared" si="79"/>
        <v/>
      </c>
      <c r="AA311" s="22" t="str">
        <f t="shared" si="80"/>
        <v/>
      </c>
      <c r="AB311" s="1">
        <f t="shared" si="81"/>
        <v>299</v>
      </c>
      <c r="AC311" t="str">
        <f t="shared" si="82"/>
        <v>ITM_0299</v>
      </c>
      <c r="AD311" s="125" t="str">
        <f>IF(ISNA(VLOOKUP(AA311,'XEQM Shortlist'!J:J,1,0)),"//","")</f>
        <v/>
      </c>
      <c r="AE311"/>
      <c r="AF311" s="88" t="str">
        <f t="shared" si="83"/>
        <v/>
      </c>
      <c r="AG311" t="b">
        <f t="shared" si="84"/>
        <v>1</v>
      </c>
    </row>
    <row r="312" spans="1:33">
      <c r="A312" s="45">
        <f t="shared" si="77"/>
        <v>312</v>
      </c>
      <c r="B312" s="44">
        <f t="shared" si="85"/>
        <v>300</v>
      </c>
      <c r="C312" s="48" t="s">
        <v>3406</v>
      </c>
      <c r="D312" s="48" t="s">
        <v>153</v>
      </c>
      <c r="E312" s="53" t="s">
        <v>162</v>
      </c>
      <c r="F312" s="53" t="s">
        <v>5205</v>
      </c>
      <c r="G312" s="75">
        <v>0</v>
      </c>
      <c r="H312" s="75">
        <v>0</v>
      </c>
      <c r="I312" s="135" t="s">
        <v>3</v>
      </c>
      <c r="J312" s="53" t="s">
        <v>1347</v>
      </c>
      <c r="K312" s="54" t="s">
        <v>3817</v>
      </c>
      <c r="L312" s="52" t="s">
        <v>4614</v>
      </c>
      <c r="M312" s="52" t="s">
        <v>4670</v>
      </c>
      <c r="N312" s="52" t="str">
        <f t="shared" si="87"/>
        <v>CAT_FNCT</v>
      </c>
      <c r="O312" s="52"/>
      <c r="P312" s="254" t="s">
        <v>1603</v>
      </c>
      <c r="Q312" s="13"/>
      <c r="R312"/>
      <c r="S312" t="str">
        <f t="shared" si="94"/>
        <v>NOT EQUAL</v>
      </c>
      <c r="T312" s="41" t="str">
        <f>IF(ISNA(VLOOKUP(P312,'NEW XEQM.c'!E:F,2,0)),"--","PRESENT")</f>
        <v>--</v>
      </c>
      <c r="U312"/>
      <c r="V312">
        <f t="shared" si="78"/>
        <v>111</v>
      </c>
      <c r="W312" s="75" t="s">
        <v>2155</v>
      </c>
      <c r="X312" s="54" t="s">
        <v>2155</v>
      </c>
      <c r="Y312" s="54" t="s">
        <v>2155</v>
      </c>
      <c r="Z312" s="22" t="str">
        <f t="shared" si="79"/>
        <v/>
      </c>
      <c r="AA312" s="22" t="str">
        <f t="shared" si="80"/>
        <v/>
      </c>
      <c r="AB312" s="1">
        <f t="shared" si="81"/>
        <v>300</v>
      </c>
      <c r="AC312" t="str">
        <f t="shared" si="82"/>
        <v>ITM_KGtoSTO</v>
      </c>
      <c r="AD312" s="125" t="str">
        <f>IF(ISNA(VLOOKUP(AA312,'XEQM Shortlist'!J:J,1,0)),"//","")</f>
        <v/>
      </c>
      <c r="AF312" s="88" t="str">
        <f t="shared" si="83"/>
        <v/>
      </c>
      <c r="AG312" t="b">
        <f t="shared" si="84"/>
        <v>1</v>
      </c>
    </row>
    <row r="313" spans="1:33" s="17" customFormat="1">
      <c r="A313" s="45">
        <f t="shared" si="77"/>
        <v>313</v>
      </c>
      <c r="B313" s="44">
        <f t="shared" si="85"/>
        <v>301</v>
      </c>
      <c r="C313" s="89" t="s">
        <v>3642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1347</v>
      </c>
      <c r="K313" s="92" t="s">
        <v>3656</v>
      </c>
      <c r="L313" s="17" t="s">
        <v>4614</v>
      </c>
      <c r="M313" s="52" t="s">
        <v>4672</v>
      </c>
      <c r="N313" s="52" t="s">
        <v>2155</v>
      </c>
      <c r="P313" s="254" t="str">
        <f>"ITM_"&amp;IF(B313&lt;10,"000",IF(B313&lt;100,"00",IF(B313&lt;1000,"0","")))&amp;$B313</f>
        <v>ITM_0301</v>
      </c>
      <c r="Q313" s="13"/>
      <c r="R313"/>
      <c r="S313" t="str">
        <f t="shared" si="94"/>
        <v/>
      </c>
      <c r="T313" s="41" t="str">
        <f>IF(ISNA(VLOOKUP(P313,'NEW XEQM.c'!E:F,2,0)),"--","PRESENT")</f>
        <v>--</v>
      </c>
      <c r="U313"/>
      <c r="V313">
        <f t="shared" si="78"/>
        <v>111</v>
      </c>
      <c r="W313" s="88" t="s">
        <v>2155</v>
      </c>
      <c r="X313" s="92" t="s">
        <v>2155</v>
      </c>
      <c r="Y313" s="92" t="s">
        <v>2155</v>
      </c>
      <c r="Z313" s="22" t="str">
        <f t="shared" si="79"/>
        <v/>
      </c>
      <c r="AA313" s="22" t="str">
        <f t="shared" si="80"/>
        <v/>
      </c>
      <c r="AB313" s="1">
        <f t="shared" si="81"/>
        <v>301</v>
      </c>
      <c r="AC313" t="str">
        <f t="shared" si="82"/>
        <v>ITM_0301</v>
      </c>
      <c r="AD313" s="125" t="str">
        <f>IF(ISNA(VLOOKUP(AA313,'XEQM Shortlist'!J:J,1,0)),"//","")</f>
        <v/>
      </c>
      <c r="AE313"/>
      <c r="AF313" s="88" t="str">
        <f t="shared" si="83"/>
        <v/>
      </c>
      <c r="AG313" t="b">
        <f t="shared" si="84"/>
        <v>1</v>
      </c>
    </row>
    <row r="314" spans="1:33">
      <c r="A314" s="45">
        <f t="shared" si="77"/>
        <v>314</v>
      </c>
      <c r="B314" s="44">
        <f t="shared" si="85"/>
        <v>302</v>
      </c>
      <c r="C314" s="48" t="s">
        <v>3406</v>
      </c>
      <c r="D314" s="48" t="s">
        <v>25</v>
      </c>
      <c r="E314" s="53" t="s">
        <v>331</v>
      </c>
      <c r="F314" s="53" t="s">
        <v>332</v>
      </c>
      <c r="G314" s="75">
        <v>0</v>
      </c>
      <c r="H314" s="75">
        <v>0</v>
      </c>
      <c r="I314" s="135" t="s">
        <v>3</v>
      </c>
      <c r="J314" s="53" t="s">
        <v>1347</v>
      </c>
      <c r="K314" s="54" t="s">
        <v>3817</v>
      </c>
      <c r="L314" s="52" t="s">
        <v>4614</v>
      </c>
      <c r="M314" s="52" t="s">
        <v>4670</v>
      </c>
      <c r="N314" s="52" t="str">
        <f t="shared" si="87"/>
        <v>CAT_FNCT</v>
      </c>
      <c r="O314" s="52"/>
      <c r="P314" s="254" t="s">
        <v>1856</v>
      </c>
      <c r="Q314" s="13"/>
      <c r="R314"/>
      <c r="S314" t="str">
        <f t="shared" si="94"/>
        <v>NOT EQUAL</v>
      </c>
      <c r="T314" s="41" t="str">
        <f>IF(ISNA(VLOOKUP(P314,'NEW XEQM.c'!E:F,2,0)),"--","PRESENT")</f>
        <v>--</v>
      </c>
      <c r="U314"/>
      <c r="V314">
        <f t="shared" si="78"/>
        <v>111</v>
      </c>
      <c r="W314" s="75" t="s">
        <v>2155</v>
      </c>
      <c r="X314" s="54" t="s">
        <v>2155</v>
      </c>
      <c r="Y314" s="54" t="s">
        <v>2155</v>
      </c>
      <c r="Z314" s="22" t="str">
        <f t="shared" si="79"/>
        <v/>
      </c>
      <c r="AA314" s="22" t="str">
        <f t="shared" si="80"/>
        <v/>
      </c>
      <c r="AB314" s="1">
        <f t="shared" si="81"/>
        <v>302</v>
      </c>
      <c r="AC314" t="str">
        <f t="shared" si="82"/>
        <v>ITM_STOtoKG</v>
      </c>
      <c r="AD314" s="125" t="str">
        <f>IF(ISNA(VLOOKUP(AA314,'XEQM Shortlist'!J:J,1,0)),"//","")</f>
        <v/>
      </c>
      <c r="AF314" s="88" t="str">
        <f t="shared" si="83"/>
        <v/>
      </c>
      <c r="AG314" t="b">
        <f t="shared" si="84"/>
        <v>1</v>
      </c>
    </row>
    <row r="315" spans="1:33" s="17" customFormat="1">
      <c r="A315" s="45">
        <f t="shared" si="77"/>
        <v>315</v>
      </c>
      <c r="B315" s="44">
        <f t="shared" si="85"/>
        <v>303</v>
      </c>
      <c r="C315" s="89" t="s">
        <v>3642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1347</v>
      </c>
      <c r="K315" s="92" t="s">
        <v>3656</v>
      </c>
      <c r="L315" s="17" t="s">
        <v>4614</v>
      </c>
      <c r="M315" s="52" t="s">
        <v>4672</v>
      </c>
      <c r="N315" s="52" t="s">
        <v>2155</v>
      </c>
      <c r="P315" s="254" t="str">
        <f>"ITM_"&amp;IF(B315&lt;10,"000",IF(B315&lt;100,"00",IF(B315&lt;1000,"0","")))&amp;$B315</f>
        <v>ITM_0303</v>
      </c>
      <c r="Q315" s="13"/>
      <c r="R315"/>
      <c r="S315" t="str">
        <f t="shared" si="94"/>
        <v/>
      </c>
      <c r="T315" s="41" t="str">
        <f>IF(ISNA(VLOOKUP(P315,'NEW XEQM.c'!E:F,2,0)),"--","PRESENT")</f>
        <v>--</v>
      </c>
      <c r="U315"/>
      <c r="V315">
        <f t="shared" si="78"/>
        <v>111</v>
      </c>
      <c r="W315" s="88" t="s">
        <v>2155</v>
      </c>
      <c r="X315" s="92" t="s">
        <v>2155</v>
      </c>
      <c r="Y315" s="92" t="s">
        <v>2155</v>
      </c>
      <c r="Z315" s="22" t="str">
        <f t="shared" si="79"/>
        <v/>
      </c>
      <c r="AA315" s="22" t="str">
        <f t="shared" si="80"/>
        <v/>
      </c>
      <c r="AB315" s="1">
        <f t="shared" si="81"/>
        <v>303</v>
      </c>
      <c r="AC315" t="str">
        <f t="shared" si="82"/>
        <v>ITM_0303</v>
      </c>
      <c r="AD315" s="125" t="str">
        <f>IF(ISNA(VLOOKUP(AA315,'XEQM Shortlist'!J:J,1,0)),"//","")</f>
        <v/>
      </c>
      <c r="AE315"/>
      <c r="AF315" s="88" t="str">
        <f t="shared" si="83"/>
        <v/>
      </c>
      <c r="AG315" t="b">
        <f t="shared" si="84"/>
        <v>1</v>
      </c>
    </row>
    <row r="316" spans="1:33">
      <c r="A316" s="45">
        <f t="shared" si="77"/>
        <v>316</v>
      </c>
      <c r="B316" s="44">
        <f t="shared" si="85"/>
        <v>304</v>
      </c>
      <c r="C316" s="48" t="s">
        <v>3407</v>
      </c>
      <c r="D316" s="48" t="s">
        <v>153</v>
      </c>
      <c r="E316" s="53" t="s">
        <v>163</v>
      </c>
      <c r="F316" s="235" t="s">
        <v>5205</v>
      </c>
      <c r="G316" s="75">
        <v>0</v>
      </c>
      <c r="H316" s="75">
        <v>0</v>
      </c>
      <c r="I316" s="135" t="s">
        <v>3</v>
      </c>
      <c r="J316" s="53" t="s">
        <v>1347</v>
      </c>
      <c r="K316" s="54" t="s">
        <v>3817</v>
      </c>
      <c r="L316" s="52" t="s">
        <v>4614</v>
      </c>
      <c r="M316" s="52" t="s">
        <v>4670</v>
      </c>
      <c r="N316" s="52" t="str">
        <f t="shared" si="87"/>
        <v>CAT_FNCT</v>
      </c>
      <c r="O316" s="52"/>
      <c r="P316" s="254" t="s">
        <v>1604</v>
      </c>
      <c r="Q316" s="13"/>
      <c r="R316"/>
      <c r="S316" t="str">
        <f t="shared" si="94"/>
        <v>NOT EQUAL</v>
      </c>
      <c r="T316" s="41" t="str">
        <f>IF(ISNA(VLOOKUP(P316,'NEW XEQM.c'!E:F,2,0)),"--","PRESENT")</f>
        <v>--</v>
      </c>
      <c r="U316"/>
      <c r="V316">
        <f t="shared" si="78"/>
        <v>111</v>
      </c>
      <c r="W316" s="75" t="s">
        <v>2155</v>
      </c>
      <c r="X316" s="54" t="s">
        <v>2155</v>
      </c>
      <c r="Y316" s="54" t="s">
        <v>2155</v>
      </c>
      <c r="Z316" s="22" t="str">
        <f t="shared" si="79"/>
        <v/>
      </c>
      <c r="AA316" s="22" t="str">
        <f t="shared" si="80"/>
        <v/>
      </c>
      <c r="AB316" s="1">
        <f t="shared" si="81"/>
        <v>304</v>
      </c>
      <c r="AC316" t="str">
        <f t="shared" si="82"/>
        <v>ITM_KGtoST</v>
      </c>
      <c r="AD316" s="125" t="str">
        <f>IF(ISNA(VLOOKUP(AA316,'XEQM Shortlist'!J:J,1,0)),"//","")</f>
        <v/>
      </c>
      <c r="AF316" s="88" t="str">
        <f t="shared" si="83"/>
        <v/>
      </c>
      <c r="AG316" t="b">
        <f t="shared" si="84"/>
        <v>1</v>
      </c>
    </row>
    <row r="317" spans="1:33" s="17" customFormat="1">
      <c r="A317" s="45">
        <f t="shared" si="77"/>
        <v>317</v>
      </c>
      <c r="B317" s="44">
        <f t="shared" si="85"/>
        <v>305</v>
      </c>
      <c r="C317" s="89" t="s">
        <v>3642</v>
      </c>
      <c r="D317" s="89" t="s">
        <v>7</v>
      </c>
      <c r="E317" s="108" t="str">
        <f t="shared" ref="E317:E318" si="95">CHAR(34)&amp;IF(B317&lt;10,"000",IF(B317&lt;100,"00",IF(B317&lt;1000,"0","")))&amp;$B317&amp;CHAR(34)</f>
        <v>"0305"</v>
      </c>
      <c r="F317" s="90" t="str">
        <f t="shared" ref="F317:F318" si="96">E317</f>
        <v>"0305"</v>
      </c>
      <c r="G317" s="143">
        <v>0</v>
      </c>
      <c r="H317" s="143">
        <v>0</v>
      </c>
      <c r="I317" s="138" t="s">
        <v>28</v>
      </c>
      <c r="J317" s="53" t="s">
        <v>1347</v>
      </c>
      <c r="K317" s="92" t="s">
        <v>3656</v>
      </c>
      <c r="L317" s="17" t="s">
        <v>4614</v>
      </c>
      <c r="M317" s="52" t="s">
        <v>4672</v>
      </c>
      <c r="N317" s="52" t="s">
        <v>2155</v>
      </c>
      <c r="P317" s="254" t="str">
        <f t="shared" ref="P317:P318" si="97">"ITM_"&amp;IF(B317&lt;10,"000",IF(B317&lt;100,"00",IF(B317&lt;1000,"0","")))&amp;$B317</f>
        <v>ITM_0305</v>
      </c>
      <c r="Q317" s="13"/>
      <c r="R317"/>
      <c r="S317" t="str">
        <f t="shared" si="94"/>
        <v/>
      </c>
      <c r="T317" s="41" t="str">
        <f>IF(ISNA(VLOOKUP(P317,'NEW XEQM.c'!E:F,2,0)),"--","PRESENT")</f>
        <v>--</v>
      </c>
      <c r="U317"/>
      <c r="V317">
        <f t="shared" si="78"/>
        <v>111</v>
      </c>
      <c r="W317" s="88" t="s">
        <v>2155</v>
      </c>
      <c r="X317" s="92" t="s">
        <v>2155</v>
      </c>
      <c r="Y317" s="92" t="s">
        <v>2155</v>
      </c>
      <c r="Z317" s="22" t="str">
        <f t="shared" si="79"/>
        <v/>
      </c>
      <c r="AA317" s="22" t="str">
        <f t="shared" si="80"/>
        <v/>
      </c>
      <c r="AB317" s="1">
        <f t="shared" si="81"/>
        <v>305</v>
      </c>
      <c r="AC317" t="str">
        <f t="shared" si="82"/>
        <v>ITM_0305</v>
      </c>
      <c r="AD317" s="125" t="str">
        <f>IF(ISNA(VLOOKUP(AA317,'XEQM Shortlist'!J:J,1,0)),"//","")</f>
        <v/>
      </c>
      <c r="AE317"/>
      <c r="AF317" s="88" t="str">
        <f t="shared" si="83"/>
        <v/>
      </c>
      <c r="AG317" t="b">
        <f t="shared" si="84"/>
        <v>1</v>
      </c>
    </row>
    <row r="318" spans="1:33" s="17" customFormat="1">
      <c r="A318" s="45">
        <f t="shared" si="77"/>
        <v>318</v>
      </c>
      <c r="B318" s="44">
        <f t="shared" si="85"/>
        <v>306</v>
      </c>
      <c r="C318" s="89" t="s">
        <v>3642</v>
      </c>
      <c r="D318" s="89" t="s">
        <v>7</v>
      </c>
      <c r="E318" s="108" t="str">
        <f t="shared" si="95"/>
        <v>"0306"</v>
      </c>
      <c r="F318" s="90" t="str">
        <f t="shared" si="96"/>
        <v>"0306"</v>
      </c>
      <c r="G318" s="143">
        <v>0</v>
      </c>
      <c r="H318" s="143">
        <v>0</v>
      </c>
      <c r="I318" s="138" t="s">
        <v>28</v>
      </c>
      <c r="J318" s="53" t="s">
        <v>1347</v>
      </c>
      <c r="K318" s="92" t="s">
        <v>3656</v>
      </c>
      <c r="L318" s="17" t="s">
        <v>4614</v>
      </c>
      <c r="M318" s="52" t="s">
        <v>4672</v>
      </c>
      <c r="N318" s="52" t="s">
        <v>2155</v>
      </c>
      <c r="P318" s="254" t="str">
        <f t="shared" si="97"/>
        <v>ITM_0306</v>
      </c>
      <c r="Q318" s="13"/>
      <c r="R318"/>
      <c r="S318" t="str">
        <f t="shared" si="94"/>
        <v/>
      </c>
      <c r="T318" s="41" t="str">
        <f>IF(ISNA(VLOOKUP(P318,'NEW XEQM.c'!E:F,2,0)),"--","PRESENT")</f>
        <v>--</v>
      </c>
      <c r="U318"/>
      <c r="V318">
        <f t="shared" si="78"/>
        <v>111</v>
      </c>
      <c r="W318" s="88" t="s">
        <v>2155</v>
      </c>
      <c r="X318" s="92" t="s">
        <v>2155</v>
      </c>
      <c r="Y318" s="92" t="s">
        <v>2155</v>
      </c>
      <c r="Z318" s="22" t="str">
        <f t="shared" si="79"/>
        <v/>
      </c>
      <c r="AA318" s="22" t="str">
        <f t="shared" si="80"/>
        <v/>
      </c>
      <c r="AB318" s="1">
        <f t="shared" si="81"/>
        <v>306</v>
      </c>
      <c r="AC318" t="str">
        <f t="shared" si="82"/>
        <v>ITM_0306</v>
      </c>
      <c r="AD318" s="125" t="str">
        <f>IF(ISNA(VLOOKUP(AA318,'XEQM Shortlist'!J:J,1,0)),"//","")</f>
        <v/>
      </c>
      <c r="AE318"/>
      <c r="AF318" s="88" t="str">
        <f t="shared" si="83"/>
        <v/>
      </c>
      <c r="AG318" t="b">
        <f t="shared" si="84"/>
        <v>1</v>
      </c>
    </row>
    <row r="319" spans="1:33">
      <c r="A319" s="45">
        <f t="shared" ref="A319:A382" si="98">IF(B319=INT(B319),ROW(),"")</f>
        <v>319</v>
      </c>
      <c r="B319" s="44">
        <f t="shared" si="85"/>
        <v>307</v>
      </c>
      <c r="C319" s="48" t="s">
        <v>3407</v>
      </c>
      <c r="D319" s="48" t="s">
        <v>25</v>
      </c>
      <c r="E319" s="53" t="s">
        <v>338</v>
      </c>
      <c r="F319" s="235" t="s">
        <v>5447</v>
      </c>
      <c r="G319" s="75">
        <v>0</v>
      </c>
      <c r="H319" s="75">
        <v>0</v>
      </c>
      <c r="I319" s="135" t="s">
        <v>3</v>
      </c>
      <c r="J319" s="53" t="s">
        <v>1347</v>
      </c>
      <c r="K319" s="54" t="s">
        <v>3817</v>
      </c>
      <c r="L319" s="52" t="s">
        <v>4614</v>
      </c>
      <c r="M319" s="52" t="s">
        <v>4670</v>
      </c>
      <c r="N319" s="52" t="str">
        <f t="shared" si="87"/>
        <v>CAT_FNCT</v>
      </c>
      <c r="O319" s="52"/>
      <c r="P319" s="254" t="s">
        <v>1861</v>
      </c>
      <c r="Q319" s="13"/>
      <c r="R319"/>
      <c r="S319" t="str">
        <f t="shared" si="94"/>
        <v>NOT EQUAL</v>
      </c>
      <c r="T319" s="41" t="str">
        <f>IF(ISNA(VLOOKUP(P319,'NEW XEQM.c'!E:F,2,0)),"--","PRESENT")</f>
        <v>--</v>
      </c>
      <c r="U319"/>
      <c r="V319">
        <f t="shared" ref="V319:V382" si="99">IF(AA319&lt;&gt;"",V318+1,V318)</f>
        <v>111</v>
      </c>
      <c r="W319" s="75" t="s">
        <v>2155</v>
      </c>
      <c r="X319" s="54" t="s">
        <v>2155</v>
      </c>
      <c r="Y319" s="54" t="s">
        <v>2155</v>
      </c>
      <c r="Z319" s="22" t="str">
        <f t="shared" ref="Z319:Z382" si="100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1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2">B319</f>
        <v>307</v>
      </c>
      <c r="AC319" t="str">
        <f t="shared" ref="AC319:AC382" si="103">P319</f>
        <v>ITM_STtoKG</v>
      </c>
      <c r="AD319" s="125" t="str">
        <f>IF(ISNA(VLOOKUP(AA319,'XEQM Shortlist'!J:J,1,0)),"//","")</f>
        <v/>
      </c>
      <c r="AF319" s="88" t="str">
        <f t="shared" ref="AF319:AF382" si="104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5">AA319=AF319</f>
        <v>1</v>
      </c>
    </row>
    <row r="320" spans="1:33" s="17" customFormat="1">
      <c r="A320" s="45">
        <f t="shared" si="98"/>
        <v>320</v>
      </c>
      <c r="B320" s="44">
        <f t="shared" si="85"/>
        <v>308</v>
      </c>
      <c r="C320" s="89" t="s">
        <v>3642</v>
      </c>
      <c r="D320" s="89" t="s">
        <v>7</v>
      </c>
      <c r="E320" s="108" t="str">
        <f t="shared" ref="E320:E321" si="106">CHAR(34)&amp;IF(B320&lt;10,"000",IF(B320&lt;100,"00",IF(B320&lt;1000,"0","")))&amp;$B320&amp;CHAR(34)</f>
        <v>"0308"</v>
      </c>
      <c r="F320" s="90" t="str">
        <f t="shared" ref="F320:F321" si="107">E320</f>
        <v>"0308"</v>
      </c>
      <c r="G320" s="143">
        <v>0</v>
      </c>
      <c r="H320" s="143">
        <v>0</v>
      </c>
      <c r="I320" s="138" t="s">
        <v>28</v>
      </c>
      <c r="J320" s="53" t="s">
        <v>1347</v>
      </c>
      <c r="K320" s="92" t="s">
        <v>3656</v>
      </c>
      <c r="L320" s="17" t="s">
        <v>4614</v>
      </c>
      <c r="M320" s="52" t="s">
        <v>4672</v>
      </c>
      <c r="N320" s="52" t="s">
        <v>2155</v>
      </c>
      <c r="P320" s="254" t="str">
        <f t="shared" ref="P320:P321" si="108">"ITM_"&amp;IF(B320&lt;10,"000",IF(B320&lt;100,"00",IF(B320&lt;1000,"0","")))&amp;$B320</f>
        <v>ITM_0308</v>
      </c>
      <c r="Q320" s="13"/>
      <c r="R320"/>
      <c r="S320" t="str">
        <f t="shared" si="94"/>
        <v/>
      </c>
      <c r="T320" s="41" t="str">
        <f>IF(ISNA(VLOOKUP(P320,'NEW XEQM.c'!E:F,2,0)),"--","PRESENT")</f>
        <v>--</v>
      </c>
      <c r="U320"/>
      <c r="V320">
        <f t="shared" si="99"/>
        <v>111</v>
      </c>
      <c r="W320" s="88" t="s">
        <v>2155</v>
      </c>
      <c r="X320" s="92" t="s">
        <v>2155</v>
      </c>
      <c r="Y320" s="92" t="s">
        <v>2155</v>
      </c>
      <c r="Z320" s="22" t="str">
        <f t="shared" si="100"/>
        <v/>
      </c>
      <c r="AA320" s="22" t="str">
        <f t="shared" si="101"/>
        <v/>
      </c>
      <c r="AB320" s="1">
        <f t="shared" si="102"/>
        <v>308</v>
      </c>
      <c r="AC320" t="str">
        <f t="shared" si="103"/>
        <v>ITM_0308</v>
      </c>
      <c r="AD320" s="125" t="str">
        <f>IF(ISNA(VLOOKUP(AA320,'XEQM Shortlist'!J:J,1,0)),"//","")</f>
        <v/>
      </c>
      <c r="AE320"/>
      <c r="AF320" s="88" t="str">
        <f t="shared" si="104"/>
        <v/>
      </c>
      <c r="AG320" t="b">
        <f t="shared" si="105"/>
        <v>1</v>
      </c>
    </row>
    <row r="321" spans="1:33" s="17" customFormat="1">
      <c r="A321" s="45">
        <f t="shared" si="98"/>
        <v>321</v>
      </c>
      <c r="B321" s="44">
        <f t="shared" si="85"/>
        <v>309</v>
      </c>
      <c r="C321" s="89" t="s">
        <v>3642</v>
      </c>
      <c r="D321" s="89" t="s">
        <v>7</v>
      </c>
      <c r="E321" s="108" t="str">
        <f t="shared" si="106"/>
        <v>"0309"</v>
      </c>
      <c r="F321" s="90" t="str">
        <f t="shared" si="107"/>
        <v>"0309"</v>
      </c>
      <c r="G321" s="143">
        <v>0</v>
      </c>
      <c r="H321" s="143">
        <v>0</v>
      </c>
      <c r="I321" s="138" t="s">
        <v>28</v>
      </c>
      <c r="J321" s="53" t="s">
        <v>1347</v>
      </c>
      <c r="K321" s="92" t="s">
        <v>3656</v>
      </c>
      <c r="L321" s="17" t="s">
        <v>4614</v>
      </c>
      <c r="M321" s="52" t="s">
        <v>4672</v>
      </c>
      <c r="N321" s="52" t="s">
        <v>2155</v>
      </c>
      <c r="P321" s="254" t="str">
        <f t="shared" si="108"/>
        <v>ITM_0309</v>
      </c>
      <c r="Q321" s="13"/>
      <c r="R321"/>
      <c r="S321" t="str">
        <f t="shared" si="94"/>
        <v/>
      </c>
      <c r="T321" s="41" t="str">
        <f>IF(ISNA(VLOOKUP(P321,'NEW XEQM.c'!E:F,2,0)),"--","PRESENT")</f>
        <v>--</v>
      </c>
      <c r="U321"/>
      <c r="V321">
        <f t="shared" si="99"/>
        <v>111</v>
      </c>
      <c r="W321" s="88" t="s">
        <v>2155</v>
      </c>
      <c r="X321" s="92" t="s">
        <v>2155</v>
      </c>
      <c r="Y321" s="92" t="s">
        <v>2155</v>
      </c>
      <c r="Z321" s="22" t="str">
        <f t="shared" si="100"/>
        <v/>
      </c>
      <c r="AA321" s="22" t="str">
        <f t="shared" si="101"/>
        <v/>
      </c>
      <c r="AB321" s="1">
        <f t="shared" si="102"/>
        <v>309</v>
      </c>
      <c r="AC321" t="str">
        <f t="shared" si="103"/>
        <v>ITM_0309</v>
      </c>
      <c r="AD321" s="125" t="str">
        <f>IF(ISNA(VLOOKUP(AA321,'XEQM Shortlist'!J:J,1,0)),"//","")</f>
        <v/>
      </c>
      <c r="AE321"/>
      <c r="AF321" s="88" t="str">
        <f t="shared" si="104"/>
        <v/>
      </c>
      <c r="AG321" t="b">
        <f t="shared" si="105"/>
        <v>1</v>
      </c>
    </row>
    <row r="322" spans="1:33">
      <c r="A322" s="45">
        <f t="shared" si="98"/>
        <v>322</v>
      </c>
      <c r="B322" s="44">
        <f t="shared" si="85"/>
        <v>310</v>
      </c>
      <c r="C322" s="48" t="s">
        <v>3408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1347</v>
      </c>
      <c r="K322" s="54" t="s">
        <v>3817</v>
      </c>
      <c r="L322" s="52" t="s">
        <v>4614</v>
      </c>
      <c r="M322" s="52" t="s">
        <v>4670</v>
      </c>
      <c r="N322" s="52" t="str">
        <f t="shared" si="87"/>
        <v>CAT_FNCT</v>
      </c>
      <c r="O322" s="52"/>
      <c r="P322" s="254" t="s">
        <v>1605</v>
      </c>
      <c r="Q322" s="13"/>
      <c r="R322"/>
      <c r="S322" t="str">
        <f t="shared" si="94"/>
        <v/>
      </c>
      <c r="T322" s="41" t="str">
        <f>IF(ISNA(VLOOKUP(P322,'NEW XEQM.c'!E:F,2,0)),"--","PRESENT")</f>
        <v>--</v>
      </c>
      <c r="U322"/>
      <c r="V322">
        <f t="shared" si="99"/>
        <v>111</v>
      </c>
      <c r="W322" s="75" t="s">
        <v>2155</v>
      </c>
      <c r="X322" s="54" t="s">
        <v>2155</v>
      </c>
      <c r="Y322" s="54" t="s">
        <v>2155</v>
      </c>
      <c r="Z322" s="22" t="str">
        <f t="shared" si="100"/>
        <v/>
      </c>
      <c r="AA322" s="22" t="str">
        <f t="shared" si="101"/>
        <v/>
      </c>
      <c r="AB322" s="1">
        <f t="shared" si="102"/>
        <v>310</v>
      </c>
      <c r="AC322" t="str">
        <f t="shared" si="103"/>
        <v>ITM_KGtoTON</v>
      </c>
      <c r="AD322" s="125" t="str">
        <f>IF(ISNA(VLOOKUP(AA322,'XEQM Shortlist'!J:J,1,0)),"//","")</f>
        <v/>
      </c>
      <c r="AF322" s="88" t="str">
        <f t="shared" si="104"/>
        <v/>
      </c>
      <c r="AG322" t="b">
        <f t="shared" si="105"/>
        <v>1</v>
      </c>
    </row>
    <row r="323" spans="1:33">
      <c r="A323" s="45">
        <f t="shared" si="98"/>
        <v>323</v>
      </c>
      <c r="B323" s="44">
        <f t="shared" si="85"/>
        <v>311</v>
      </c>
      <c r="C323" s="50" t="s">
        <v>4191</v>
      </c>
      <c r="D323" s="48" t="s">
        <v>25</v>
      </c>
      <c r="E323" s="69" t="s">
        <v>4748</v>
      </c>
      <c r="F323" s="53" t="s">
        <v>5205</v>
      </c>
      <c r="G323" s="55">
        <v>0</v>
      </c>
      <c r="H323" s="55">
        <v>0</v>
      </c>
      <c r="I323" s="136" t="s">
        <v>3</v>
      </c>
      <c r="J323" s="53" t="s">
        <v>1347</v>
      </c>
      <c r="K323" s="54" t="s">
        <v>3817</v>
      </c>
      <c r="L323" s="52" t="s">
        <v>4614</v>
      </c>
      <c r="M323" s="52" t="s">
        <v>4670</v>
      </c>
      <c r="N323" s="52" t="str">
        <f t="shared" si="87"/>
        <v>CAT_FNCT</v>
      </c>
      <c r="O323" s="52"/>
      <c r="P323" s="254" t="s">
        <v>4187</v>
      </c>
      <c r="Q323" s="13"/>
      <c r="R323"/>
      <c r="S323" t="str">
        <f t="shared" si="94"/>
        <v>NOT EQUAL</v>
      </c>
      <c r="T323" s="41" t="str">
        <f>IF(ISNA(VLOOKUP(P323,'NEW XEQM.c'!E:F,2,0)),"--","PRESENT")</f>
        <v>--</v>
      </c>
      <c r="U323"/>
      <c r="V323">
        <f t="shared" si="99"/>
        <v>111</v>
      </c>
      <c r="W323" s="75" t="s">
        <v>2155</v>
      </c>
      <c r="X323" s="54" t="s">
        <v>2155</v>
      </c>
      <c r="Y323" s="54" t="s">
        <v>2155</v>
      </c>
      <c r="Z323" s="22" t="str">
        <f t="shared" si="100"/>
        <v/>
      </c>
      <c r="AA323" s="22" t="str">
        <f t="shared" si="101"/>
        <v/>
      </c>
      <c r="AB323" s="1">
        <f t="shared" si="102"/>
        <v>311</v>
      </c>
      <c r="AC323" t="str">
        <f t="shared" si="103"/>
        <v>ITM_KGtoLIANG</v>
      </c>
      <c r="AD323" s="125" t="str">
        <f>IF(ISNA(VLOOKUP(AA323,'XEQM Shortlist'!J:J,1,0)),"//","")</f>
        <v/>
      </c>
      <c r="AF323" s="88" t="str">
        <f t="shared" si="104"/>
        <v/>
      </c>
      <c r="AG323" t="b">
        <f t="shared" si="105"/>
        <v>1</v>
      </c>
    </row>
    <row r="324" spans="1:33" s="17" customFormat="1">
      <c r="A324" s="45">
        <f t="shared" si="98"/>
        <v>324</v>
      </c>
      <c r="B324" s="44">
        <f t="shared" ref="B324:B387" si="109">IF(AND(MID(C324,2,1)&lt;&gt;"/",MID(C324,1,1)="/"),INT(B323)+1,B323+0.01)</f>
        <v>312</v>
      </c>
      <c r="C324" s="89" t="s">
        <v>3642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1347</v>
      </c>
      <c r="K324" s="92" t="s">
        <v>3656</v>
      </c>
      <c r="L324" s="17" t="s">
        <v>4614</v>
      </c>
      <c r="M324" s="52" t="s">
        <v>4672</v>
      </c>
      <c r="N324" s="52" t="s">
        <v>2155</v>
      </c>
      <c r="P324" s="254" t="str">
        <f>"ITM_"&amp;IF(B324&lt;10,"000",IF(B324&lt;100,"00",IF(B324&lt;1000,"0","")))&amp;$B324</f>
        <v>ITM_0312</v>
      </c>
      <c r="Q324" s="13"/>
      <c r="R324"/>
      <c r="S324" t="str">
        <f t="shared" si="94"/>
        <v/>
      </c>
      <c r="T324" s="41" t="str">
        <f>IF(ISNA(VLOOKUP(P324,'NEW XEQM.c'!E:F,2,0)),"--","PRESENT")</f>
        <v>--</v>
      </c>
      <c r="U324"/>
      <c r="V324">
        <f t="shared" si="99"/>
        <v>111</v>
      </c>
      <c r="W324" s="88" t="s">
        <v>2155</v>
      </c>
      <c r="X324" s="92" t="s">
        <v>2155</v>
      </c>
      <c r="Y324" s="92" t="s">
        <v>2155</v>
      </c>
      <c r="Z324" s="22" t="str">
        <f t="shared" si="100"/>
        <v/>
      </c>
      <c r="AA324" s="22" t="str">
        <f t="shared" si="101"/>
        <v/>
      </c>
      <c r="AB324" s="1">
        <f t="shared" si="102"/>
        <v>312</v>
      </c>
      <c r="AC324" t="str">
        <f t="shared" si="103"/>
        <v>ITM_0312</v>
      </c>
      <c r="AD324" s="125" t="str">
        <f>IF(ISNA(VLOOKUP(AA324,'XEQM Shortlist'!J:J,1,0)),"//","")</f>
        <v/>
      </c>
      <c r="AE324"/>
      <c r="AF324" s="88" t="str">
        <f t="shared" si="104"/>
        <v/>
      </c>
      <c r="AG324" t="b">
        <f t="shared" si="105"/>
        <v>1</v>
      </c>
    </row>
    <row r="325" spans="1:33">
      <c r="A325" s="45">
        <f t="shared" si="98"/>
        <v>325</v>
      </c>
      <c r="B325" s="44">
        <f t="shared" si="109"/>
        <v>313</v>
      </c>
      <c r="C325" s="48" t="s">
        <v>3408</v>
      </c>
      <c r="D325" s="48" t="s">
        <v>25</v>
      </c>
      <c r="E325" s="53" t="s">
        <v>345</v>
      </c>
      <c r="F325" s="53" t="s">
        <v>345</v>
      </c>
      <c r="G325" s="75">
        <v>0</v>
      </c>
      <c r="H325" s="75">
        <v>0</v>
      </c>
      <c r="I325" s="135" t="s">
        <v>3</v>
      </c>
      <c r="J325" s="53" t="s">
        <v>1347</v>
      </c>
      <c r="K325" s="54" t="s">
        <v>3817</v>
      </c>
      <c r="L325" s="52" t="s">
        <v>4614</v>
      </c>
      <c r="M325" s="52" t="s">
        <v>4670</v>
      </c>
      <c r="N325" s="52" t="str">
        <f t="shared" si="87"/>
        <v>CAT_FNCT</v>
      </c>
      <c r="O325" s="52"/>
      <c r="P325" s="254" t="s">
        <v>1873</v>
      </c>
      <c r="Q325" s="13"/>
      <c r="R325"/>
      <c r="S325" t="str">
        <f t="shared" si="94"/>
        <v/>
      </c>
      <c r="T325" s="41" t="str">
        <f>IF(ISNA(VLOOKUP(P325,'NEW XEQM.c'!E:F,2,0)),"--","PRESENT")</f>
        <v>--</v>
      </c>
      <c r="U325"/>
      <c r="V325">
        <f t="shared" si="99"/>
        <v>111</v>
      </c>
      <c r="W325" s="75" t="s">
        <v>2155</v>
      </c>
      <c r="X325" s="54" t="s">
        <v>2155</v>
      </c>
      <c r="Y325" s="54" t="s">
        <v>2155</v>
      </c>
      <c r="Z325" s="22" t="str">
        <f t="shared" si="100"/>
        <v/>
      </c>
      <c r="AA325" s="22" t="str">
        <f t="shared" si="101"/>
        <v/>
      </c>
      <c r="AB325" s="1">
        <f t="shared" si="102"/>
        <v>313</v>
      </c>
      <c r="AC325" t="str">
        <f t="shared" si="103"/>
        <v>ITM_TONtoKG</v>
      </c>
      <c r="AD325" s="125" t="str">
        <f>IF(ISNA(VLOOKUP(AA325,'XEQM Shortlist'!J:J,1,0)),"//","")</f>
        <v/>
      </c>
      <c r="AF325" s="88" t="str">
        <f t="shared" si="104"/>
        <v/>
      </c>
      <c r="AG325" t="b">
        <f t="shared" si="105"/>
        <v>1</v>
      </c>
    </row>
    <row r="326" spans="1:33">
      <c r="A326" s="45">
        <f t="shared" si="98"/>
        <v>326</v>
      </c>
      <c r="B326" s="44">
        <f t="shared" si="109"/>
        <v>314</v>
      </c>
      <c r="C326" s="50" t="s">
        <v>4191</v>
      </c>
      <c r="D326" s="48" t="s">
        <v>153</v>
      </c>
      <c r="E326" s="69" t="s">
        <v>4749</v>
      </c>
      <c r="F326" s="53" t="s">
        <v>4192</v>
      </c>
      <c r="G326" s="55">
        <v>0</v>
      </c>
      <c r="H326" s="55">
        <v>0</v>
      </c>
      <c r="I326" s="136" t="s">
        <v>3</v>
      </c>
      <c r="J326" s="53" t="s">
        <v>1347</v>
      </c>
      <c r="K326" s="54" t="s">
        <v>3817</v>
      </c>
      <c r="L326" s="52" t="s">
        <v>4614</v>
      </c>
      <c r="M326" s="52" t="s">
        <v>4670</v>
      </c>
      <c r="N326" s="52" t="str">
        <f t="shared" si="87"/>
        <v>CAT_FNCT</v>
      </c>
      <c r="O326" s="52"/>
      <c r="P326" s="254" t="s">
        <v>4188</v>
      </c>
      <c r="Q326" s="13"/>
      <c r="R326"/>
      <c r="S326" t="str">
        <f t="shared" si="94"/>
        <v>NOT EQUAL</v>
      </c>
      <c r="T326" s="41" t="str">
        <f>IF(ISNA(VLOOKUP(P326,'NEW XEQM.c'!E:F,2,0)),"--","PRESENT")</f>
        <v>--</v>
      </c>
      <c r="U326"/>
      <c r="V326">
        <f t="shared" si="99"/>
        <v>111</v>
      </c>
      <c r="W326" s="75" t="s">
        <v>2155</v>
      </c>
      <c r="X326" s="54" t="s">
        <v>2155</v>
      </c>
      <c r="Y326" s="54" t="s">
        <v>2155</v>
      </c>
      <c r="Z326" s="22" t="str">
        <f t="shared" si="100"/>
        <v/>
      </c>
      <c r="AA326" s="22" t="str">
        <f t="shared" si="101"/>
        <v/>
      </c>
      <c r="AB326" s="1">
        <f t="shared" si="102"/>
        <v>314</v>
      </c>
      <c r="AC326" t="str">
        <f t="shared" si="103"/>
        <v>ITM_LIANGtoKG</v>
      </c>
      <c r="AD326" s="125" t="str">
        <f>IF(ISNA(VLOOKUP(AA326,'XEQM Shortlist'!J:J,1,0)),"//","")</f>
        <v/>
      </c>
      <c r="AF326" s="88" t="str">
        <f t="shared" si="104"/>
        <v/>
      </c>
      <c r="AG326" t="b">
        <f t="shared" si="105"/>
        <v>1</v>
      </c>
    </row>
    <row r="327" spans="1:33" s="17" customFormat="1">
      <c r="A327" s="45">
        <f t="shared" si="98"/>
        <v>327</v>
      </c>
      <c r="B327" s="44">
        <f t="shared" si="109"/>
        <v>315</v>
      </c>
      <c r="C327" s="89" t="s">
        <v>3642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1347</v>
      </c>
      <c r="K327" s="92" t="s">
        <v>3656</v>
      </c>
      <c r="L327" s="17" t="s">
        <v>4614</v>
      </c>
      <c r="M327" s="52" t="s">
        <v>4672</v>
      </c>
      <c r="N327" s="52" t="s">
        <v>2155</v>
      </c>
      <c r="P327" s="254" t="str">
        <f>"ITM_"&amp;IF(B327&lt;10,"000",IF(B327&lt;100,"00",IF(B327&lt;1000,"0","")))&amp;$B327</f>
        <v>ITM_0315</v>
      </c>
      <c r="Q327" s="13"/>
      <c r="R327"/>
      <c r="S327" t="str">
        <f t="shared" si="94"/>
        <v/>
      </c>
      <c r="T327" s="41" t="str">
        <f>IF(ISNA(VLOOKUP(P327,'NEW XEQM.c'!E:F,2,0)),"--","PRESENT")</f>
        <v>--</v>
      </c>
      <c r="U327"/>
      <c r="V327">
        <f t="shared" si="99"/>
        <v>111</v>
      </c>
      <c r="W327" s="88" t="s">
        <v>2155</v>
      </c>
      <c r="X327" s="92" t="s">
        <v>2155</v>
      </c>
      <c r="Y327" s="92" t="s">
        <v>2155</v>
      </c>
      <c r="Z327" s="22" t="str">
        <f t="shared" si="100"/>
        <v/>
      </c>
      <c r="AA327" s="22" t="str">
        <f t="shared" si="101"/>
        <v/>
      </c>
      <c r="AB327" s="1">
        <f t="shared" si="102"/>
        <v>315</v>
      </c>
      <c r="AC327" t="str">
        <f t="shared" si="103"/>
        <v>ITM_0315</v>
      </c>
      <c r="AD327" s="125" t="str">
        <f>IF(ISNA(VLOOKUP(AA327,'XEQM Shortlist'!J:J,1,0)),"//","")</f>
        <v/>
      </c>
      <c r="AE327"/>
      <c r="AF327" s="88" t="str">
        <f t="shared" si="104"/>
        <v/>
      </c>
      <c r="AG327" t="b">
        <f t="shared" si="105"/>
        <v>1</v>
      </c>
    </row>
    <row r="328" spans="1:33">
      <c r="A328" s="45">
        <f t="shared" si="98"/>
        <v>328</v>
      </c>
      <c r="B328" s="44">
        <f t="shared" si="109"/>
        <v>316</v>
      </c>
      <c r="C328" t="s">
        <v>4216</v>
      </c>
      <c r="D328" t="s">
        <v>153</v>
      </c>
      <c r="E328" t="s">
        <v>4217</v>
      </c>
      <c r="F328" t="s">
        <v>5212</v>
      </c>
      <c r="G328" s="75">
        <v>0</v>
      </c>
      <c r="H328" s="75">
        <v>0</v>
      </c>
      <c r="I328" s="135" t="s">
        <v>3</v>
      </c>
      <c r="J328" s="53" t="s">
        <v>1347</v>
      </c>
      <c r="K328" s="54" t="s">
        <v>3817</v>
      </c>
      <c r="L328" s="52" t="s">
        <v>4614</v>
      </c>
      <c r="M328" s="52" t="s">
        <v>4670</v>
      </c>
      <c r="N328" s="52" t="str">
        <f t="shared" si="87"/>
        <v>CAT_FNCT</v>
      </c>
      <c r="O328" s="52"/>
      <c r="P328" t="s">
        <v>4246</v>
      </c>
      <c r="Q328" s="13"/>
      <c r="R328"/>
      <c r="S328" t="str">
        <f t="shared" ref="S328:S359" si="110">IF(E328=F328,"","NOT EQUAL")</f>
        <v>NOT EQUAL</v>
      </c>
      <c r="T328" s="41" t="str">
        <f>IF(ISNA(VLOOKUP(P328,'NEW XEQM.c'!E:F,2,0)),"--","PRESENT")</f>
        <v>--</v>
      </c>
      <c r="U328"/>
      <c r="V328">
        <f t="shared" si="99"/>
        <v>111</v>
      </c>
      <c r="W328" s="75" t="s">
        <v>2155</v>
      </c>
      <c r="X328" s="54" t="s">
        <v>2155</v>
      </c>
      <c r="Y328" s="54" t="s">
        <v>2155</v>
      </c>
      <c r="Z328" s="22" t="str">
        <f t="shared" si="100"/>
        <v/>
      </c>
      <c r="AA328" s="22" t="str">
        <f t="shared" si="101"/>
        <v/>
      </c>
      <c r="AB328" s="1">
        <f t="shared" si="102"/>
        <v>316</v>
      </c>
      <c r="AC328" t="str">
        <f t="shared" si="103"/>
        <v>ITM_GtoTRZ</v>
      </c>
      <c r="AD328" s="125" t="str">
        <f>IF(ISNA(VLOOKUP(AA328,'XEQM Shortlist'!J:J,1,0)),"//","")</f>
        <v/>
      </c>
      <c r="AF328" s="88" t="str">
        <f t="shared" si="104"/>
        <v/>
      </c>
      <c r="AG328" t="b">
        <f t="shared" si="105"/>
        <v>1</v>
      </c>
    </row>
    <row r="329" spans="1:33" s="17" customFormat="1">
      <c r="A329" s="45">
        <f t="shared" si="98"/>
        <v>329</v>
      </c>
      <c r="B329" s="44">
        <f t="shared" si="109"/>
        <v>317</v>
      </c>
      <c r="C329" s="89" t="s">
        <v>3642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1347</v>
      </c>
      <c r="K329" s="92" t="s">
        <v>3656</v>
      </c>
      <c r="L329" s="17" t="s">
        <v>4614</v>
      </c>
      <c r="M329" s="52" t="s">
        <v>4672</v>
      </c>
      <c r="N329" s="52" t="s">
        <v>2155</v>
      </c>
      <c r="P329" s="254" t="str">
        <f>"ITM_"&amp;IF(B329&lt;10,"000",IF(B329&lt;100,"00",IF(B329&lt;1000,"0","")))&amp;$B329</f>
        <v>ITM_0317</v>
      </c>
      <c r="Q329" s="13"/>
      <c r="R329"/>
      <c r="S329" t="str">
        <f t="shared" si="110"/>
        <v/>
      </c>
      <c r="T329" s="41" t="str">
        <f>IF(ISNA(VLOOKUP(P329,'NEW XEQM.c'!E:F,2,0)),"--","PRESENT")</f>
        <v>--</v>
      </c>
      <c r="U329"/>
      <c r="V329">
        <f t="shared" si="99"/>
        <v>111</v>
      </c>
      <c r="W329" s="88" t="s">
        <v>2155</v>
      </c>
      <c r="X329" s="92" t="s">
        <v>2155</v>
      </c>
      <c r="Y329" s="92" t="s">
        <v>2155</v>
      </c>
      <c r="Z329" s="22" t="str">
        <f t="shared" si="100"/>
        <v/>
      </c>
      <c r="AA329" s="22" t="str">
        <f t="shared" si="101"/>
        <v/>
      </c>
      <c r="AB329" s="1">
        <f t="shared" si="102"/>
        <v>317</v>
      </c>
      <c r="AC329" t="str">
        <f t="shared" si="103"/>
        <v>ITM_0317</v>
      </c>
      <c r="AD329" s="125" t="str">
        <f>IF(ISNA(VLOOKUP(AA329,'XEQM Shortlist'!J:J,1,0)),"//","")</f>
        <v/>
      </c>
      <c r="AE329"/>
      <c r="AF329" s="88" t="str">
        <f t="shared" si="104"/>
        <v/>
      </c>
      <c r="AG329" t="b">
        <f t="shared" si="105"/>
        <v>1</v>
      </c>
    </row>
    <row r="330" spans="1:33">
      <c r="A330" s="45">
        <f t="shared" si="98"/>
        <v>330</v>
      </c>
      <c r="B330" s="44">
        <f t="shared" si="109"/>
        <v>318</v>
      </c>
      <c r="C330" t="s">
        <v>4216</v>
      </c>
      <c r="D330" t="s">
        <v>25</v>
      </c>
      <c r="E330" t="s">
        <v>4218</v>
      </c>
      <c r="F330" t="s">
        <v>350</v>
      </c>
      <c r="G330" s="75">
        <v>0</v>
      </c>
      <c r="H330" s="75">
        <v>0</v>
      </c>
      <c r="I330" s="135" t="s">
        <v>3</v>
      </c>
      <c r="J330" s="53" t="s">
        <v>1347</v>
      </c>
      <c r="K330" s="54" t="s">
        <v>3817</v>
      </c>
      <c r="L330" s="52" t="s">
        <v>4614</v>
      </c>
      <c r="M330" s="52" t="s">
        <v>4670</v>
      </c>
      <c r="N330" s="52" t="str">
        <f t="shared" ref="N330:N392" si="111">IF(AND(C330=C329,D330=D329),"CAT_DUPL","CAT_FNCT")</f>
        <v>CAT_FNCT</v>
      </c>
      <c r="O330" s="52"/>
      <c r="P330" t="s">
        <v>4247</v>
      </c>
      <c r="Q330" s="13"/>
      <c r="R330"/>
      <c r="S330" t="str">
        <f t="shared" si="110"/>
        <v>NOT EQUAL</v>
      </c>
      <c r="T330" s="41" t="str">
        <f>IF(ISNA(VLOOKUP(P330,'NEW XEQM.c'!E:F,2,0)),"--","PRESENT")</f>
        <v>--</v>
      </c>
      <c r="U330"/>
      <c r="V330">
        <f t="shared" si="99"/>
        <v>111</v>
      </c>
      <c r="W330" s="75" t="s">
        <v>2155</v>
      </c>
      <c r="X330" s="54" t="s">
        <v>2155</v>
      </c>
      <c r="Y330" s="54" t="s">
        <v>2155</v>
      </c>
      <c r="Z330" s="22" t="str">
        <f t="shared" si="100"/>
        <v/>
      </c>
      <c r="AA330" s="22" t="str">
        <f t="shared" si="101"/>
        <v/>
      </c>
      <c r="AB330" s="1">
        <f t="shared" si="102"/>
        <v>318</v>
      </c>
      <c r="AC330" t="str">
        <f t="shared" si="103"/>
        <v>ITM_TRZtoG</v>
      </c>
      <c r="AD330" s="125" t="str">
        <f>IF(ISNA(VLOOKUP(AA330,'XEQM Shortlist'!J:J,1,0)),"//","")</f>
        <v/>
      </c>
      <c r="AF330" s="88" t="str">
        <f t="shared" si="104"/>
        <v/>
      </c>
      <c r="AG330" t="b">
        <f t="shared" si="105"/>
        <v>1</v>
      </c>
    </row>
    <row r="331" spans="1:33" s="17" customFormat="1">
      <c r="A331" s="45">
        <f t="shared" si="98"/>
        <v>331</v>
      </c>
      <c r="B331" s="44">
        <f t="shared" si="109"/>
        <v>319</v>
      </c>
      <c r="C331" s="89" t="s">
        <v>3642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1347</v>
      </c>
      <c r="K331" s="92" t="s">
        <v>3656</v>
      </c>
      <c r="L331" s="17" t="s">
        <v>4614</v>
      </c>
      <c r="M331" s="52" t="s">
        <v>4672</v>
      </c>
      <c r="N331" s="52" t="s">
        <v>2155</v>
      </c>
      <c r="P331" s="254" t="str">
        <f>"ITM_"&amp;IF(B331&lt;10,"000",IF(B331&lt;100,"00",IF(B331&lt;1000,"0","")))&amp;$B331</f>
        <v>ITM_0319</v>
      </c>
      <c r="Q331" s="13"/>
      <c r="R331"/>
      <c r="S331" t="str">
        <f t="shared" si="110"/>
        <v/>
      </c>
      <c r="T331" s="41" t="str">
        <f>IF(ISNA(VLOOKUP(P331,'NEW XEQM.c'!E:F,2,0)),"--","PRESENT")</f>
        <v>--</v>
      </c>
      <c r="U331"/>
      <c r="V331">
        <f t="shared" si="99"/>
        <v>111</v>
      </c>
      <c r="W331" s="88" t="s">
        <v>2155</v>
      </c>
      <c r="X331" s="92" t="s">
        <v>2155</v>
      </c>
      <c r="Y331" s="92" t="s">
        <v>2155</v>
      </c>
      <c r="Z331" s="22" t="str">
        <f t="shared" si="100"/>
        <v/>
      </c>
      <c r="AA331" s="22" t="str">
        <f t="shared" si="101"/>
        <v/>
      </c>
      <c r="AB331" s="1">
        <f t="shared" si="102"/>
        <v>319</v>
      </c>
      <c r="AC331" t="str">
        <f t="shared" si="103"/>
        <v>ITM_0319</v>
      </c>
      <c r="AD331" s="125" t="str">
        <f>IF(ISNA(VLOOKUP(AA331,'XEQM Shortlist'!J:J,1,0)),"//","")</f>
        <v/>
      </c>
      <c r="AE331"/>
      <c r="AF331" s="88" t="str">
        <f t="shared" si="104"/>
        <v/>
      </c>
      <c r="AG331" t="b">
        <f t="shared" si="105"/>
        <v>1</v>
      </c>
    </row>
    <row r="332" spans="1:33">
      <c r="A332" s="45">
        <f t="shared" si="98"/>
        <v>332</v>
      </c>
      <c r="B332" s="44">
        <f t="shared" si="109"/>
        <v>320</v>
      </c>
      <c r="C332" s="48" t="s">
        <v>3409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1347</v>
      </c>
      <c r="K332" s="54" t="s">
        <v>3817</v>
      </c>
      <c r="L332" s="52" t="s">
        <v>4614</v>
      </c>
      <c r="M332" s="52" t="s">
        <v>4670</v>
      </c>
      <c r="N332" s="52" t="str">
        <f t="shared" si="111"/>
        <v>CAT_FNCT</v>
      </c>
      <c r="O332" s="52"/>
      <c r="P332" s="254" t="s">
        <v>1609</v>
      </c>
      <c r="Q332" s="13"/>
      <c r="R332"/>
      <c r="S332" t="str">
        <f t="shared" si="110"/>
        <v/>
      </c>
      <c r="T332" s="41" t="str">
        <f>IF(ISNA(VLOOKUP(P332,'NEW XEQM.c'!E:F,2,0)),"--","PRESENT")</f>
        <v>--</v>
      </c>
      <c r="U332"/>
      <c r="V332">
        <f t="shared" si="99"/>
        <v>111</v>
      </c>
      <c r="W332" s="75" t="s">
        <v>2155</v>
      </c>
      <c r="X332" s="54" t="s">
        <v>2155</v>
      </c>
      <c r="Y332" s="54" t="s">
        <v>2155</v>
      </c>
      <c r="Z332" s="22" t="str">
        <f t="shared" si="100"/>
        <v/>
      </c>
      <c r="AA332" s="22" t="str">
        <f t="shared" si="101"/>
        <v/>
      </c>
      <c r="AB332" s="1">
        <f t="shared" si="102"/>
        <v>320</v>
      </c>
      <c r="AC332" t="str">
        <f t="shared" si="103"/>
        <v>ITM_LBFtoN</v>
      </c>
      <c r="AD332" s="125" t="str">
        <f>IF(ISNA(VLOOKUP(AA332,'XEQM Shortlist'!J:J,1,0)),"//","")</f>
        <v/>
      </c>
      <c r="AF332" s="88" t="str">
        <f t="shared" si="104"/>
        <v/>
      </c>
      <c r="AG332" t="b">
        <f t="shared" si="105"/>
        <v>1</v>
      </c>
    </row>
    <row r="333" spans="1:33">
      <c r="A333" s="45">
        <f t="shared" si="98"/>
        <v>333</v>
      </c>
      <c r="B333" s="44">
        <f t="shared" si="109"/>
        <v>321</v>
      </c>
      <c r="C333" s="48" t="s">
        <v>3409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1347</v>
      </c>
      <c r="K333" s="54" t="s">
        <v>3817</v>
      </c>
      <c r="L333" s="52" t="s">
        <v>4614</v>
      </c>
      <c r="M333" s="52" t="s">
        <v>4670</v>
      </c>
      <c r="N333" s="52" t="str">
        <f t="shared" si="111"/>
        <v>CAT_FNCT</v>
      </c>
      <c r="O333" s="52"/>
      <c r="P333" s="254" t="s">
        <v>1718</v>
      </c>
      <c r="Q333" s="13"/>
      <c r="R333"/>
      <c r="S333" t="str">
        <f t="shared" si="110"/>
        <v/>
      </c>
      <c r="T333" s="41" t="str">
        <f>IF(ISNA(VLOOKUP(P333,'NEW XEQM.c'!E:F,2,0)),"--","PRESENT")</f>
        <v>--</v>
      </c>
      <c r="U333"/>
      <c r="V333">
        <f t="shared" si="99"/>
        <v>111</v>
      </c>
      <c r="W333" s="75" t="s">
        <v>2155</v>
      </c>
      <c r="X333" s="54" t="s">
        <v>2155</v>
      </c>
      <c r="Y333" s="54" t="s">
        <v>2155</v>
      </c>
      <c r="Z333" s="22" t="str">
        <f t="shared" si="100"/>
        <v/>
      </c>
      <c r="AA333" s="22" t="str">
        <f t="shared" si="101"/>
        <v/>
      </c>
      <c r="AB333" s="1">
        <f t="shared" si="102"/>
        <v>321</v>
      </c>
      <c r="AC333" t="str">
        <f t="shared" si="103"/>
        <v>ITM_NtoLBF</v>
      </c>
      <c r="AD333" s="125" t="str">
        <f>IF(ISNA(VLOOKUP(AA333,'XEQM Shortlist'!J:J,1,0)),"//","")</f>
        <v/>
      </c>
      <c r="AF333" s="88" t="str">
        <f t="shared" si="104"/>
        <v/>
      </c>
      <c r="AG333" t="b">
        <f t="shared" si="105"/>
        <v>1</v>
      </c>
    </row>
    <row r="334" spans="1:33">
      <c r="A334" s="45">
        <f t="shared" si="98"/>
        <v>334</v>
      </c>
      <c r="B334" s="44">
        <f t="shared" si="109"/>
        <v>322</v>
      </c>
      <c r="C334" s="48" t="s">
        <v>3410</v>
      </c>
      <c r="D334" s="48" t="s">
        <v>25</v>
      </c>
      <c r="E334" s="53" t="s">
        <v>3301</v>
      </c>
      <c r="F334" s="53" t="s">
        <v>3301</v>
      </c>
      <c r="G334" s="75">
        <v>0</v>
      </c>
      <c r="H334" s="75">
        <v>0</v>
      </c>
      <c r="I334" s="135" t="s">
        <v>3</v>
      </c>
      <c r="J334" s="53" t="s">
        <v>1347</v>
      </c>
      <c r="K334" s="54" t="s">
        <v>3817</v>
      </c>
      <c r="L334" s="52" t="s">
        <v>4614</v>
      </c>
      <c r="M334" s="52" t="s">
        <v>4670</v>
      </c>
      <c r="N334" s="52" t="str">
        <f t="shared" si="111"/>
        <v>CAT_FNCT</v>
      </c>
      <c r="O334" s="52"/>
      <c r="P334" s="254" t="s">
        <v>1642</v>
      </c>
      <c r="Q334" s="13"/>
      <c r="R334"/>
      <c r="S334" t="str">
        <f t="shared" si="110"/>
        <v/>
      </c>
      <c r="T334" s="41" t="str">
        <f>IF(ISNA(VLOOKUP(P334,'NEW XEQM.c'!E:F,2,0)),"--","PRESENT")</f>
        <v>--</v>
      </c>
      <c r="U334"/>
      <c r="V334">
        <f t="shared" si="99"/>
        <v>111</v>
      </c>
      <c r="W334" s="75" t="s">
        <v>2155</v>
      </c>
      <c r="X334" s="54" t="s">
        <v>2155</v>
      </c>
      <c r="Y334" s="54" t="s">
        <v>2155</v>
      </c>
      <c r="Z334" s="22" t="str">
        <f t="shared" si="100"/>
        <v/>
      </c>
      <c r="AA334" s="22" t="str">
        <f t="shared" si="101"/>
        <v/>
      </c>
      <c r="AB334" s="1">
        <f t="shared" si="102"/>
        <v>322</v>
      </c>
      <c r="AC334" t="str">
        <f t="shared" si="103"/>
        <v>ITM_LYtoM</v>
      </c>
      <c r="AD334" s="125" t="str">
        <f>IF(ISNA(VLOOKUP(AA334,'XEQM Shortlist'!J:J,1,0)),"//","")</f>
        <v/>
      </c>
      <c r="AF334" s="88" t="str">
        <f t="shared" si="104"/>
        <v/>
      </c>
      <c r="AG334" t="b">
        <f t="shared" si="105"/>
        <v>1</v>
      </c>
    </row>
    <row r="335" spans="1:33">
      <c r="A335" s="45">
        <f t="shared" si="98"/>
        <v>335</v>
      </c>
      <c r="B335" s="44">
        <f t="shared" si="109"/>
        <v>323</v>
      </c>
      <c r="C335" s="48" t="s">
        <v>3410</v>
      </c>
      <c r="D335" s="48" t="s">
        <v>153</v>
      </c>
      <c r="E335" s="53" t="s">
        <v>3302</v>
      </c>
      <c r="F335" s="53" t="s">
        <v>3302</v>
      </c>
      <c r="G335" s="75">
        <v>0</v>
      </c>
      <c r="H335" s="75">
        <v>0</v>
      </c>
      <c r="I335" s="135" t="s">
        <v>3</v>
      </c>
      <c r="J335" s="53" t="s">
        <v>1347</v>
      </c>
      <c r="K335" s="54" t="s">
        <v>3817</v>
      </c>
      <c r="L335" s="52" t="s">
        <v>4614</v>
      </c>
      <c r="M335" s="52" t="s">
        <v>4670</v>
      </c>
      <c r="N335" s="52" t="str">
        <f t="shared" si="111"/>
        <v>CAT_FNCT</v>
      </c>
      <c r="O335" s="52"/>
      <c r="P335" s="254" t="s">
        <v>1693</v>
      </c>
      <c r="Q335" s="13"/>
      <c r="R335"/>
      <c r="S335" t="str">
        <f t="shared" si="110"/>
        <v/>
      </c>
      <c r="T335" s="41" t="str">
        <f>IF(ISNA(VLOOKUP(P335,'NEW XEQM.c'!E:F,2,0)),"--","PRESENT")</f>
        <v>--</v>
      </c>
      <c r="U335"/>
      <c r="V335">
        <f t="shared" si="99"/>
        <v>111</v>
      </c>
      <c r="W335" s="75" t="s">
        <v>2155</v>
      </c>
      <c r="X335" s="54" t="s">
        <v>2155</v>
      </c>
      <c r="Y335" s="54" t="s">
        <v>2155</v>
      </c>
      <c r="Z335" s="22" t="str">
        <f t="shared" si="100"/>
        <v/>
      </c>
      <c r="AA335" s="22" t="str">
        <f t="shared" si="101"/>
        <v/>
      </c>
      <c r="AB335" s="1">
        <f t="shared" si="102"/>
        <v>323</v>
      </c>
      <c r="AC335" t="str">
        <f t="shared" si="103"/>
        <v>ITM_MtoLY</v>
      </c>
      <c r="AD335" s="125" t="str">
        <f>IF(ISNA(VLOOKUP(AA335,'XEQM Shortlist'!J:J,1,0)),"//","")</f>
        <v/>
      </c>
      <c r="AF335" s="88" t="str">
        <f t="shared" si="104"/>
        <v/>
      </c>
      <c r="AG335" t="b">
        <f t="shared" si="105"/>
        <v>1</v>
      </c>
    </row>
    <row r="336" spans="1:33">
      <c r="A336" s="45">
        <f t="shared" si="98"/>
        <v>336</v>
      </c>
      <c r="B336" s="44">
        <f t="shared" si="109"/>
        <v>324</v>
      </c>
      <c r="C336" s="48" t="s">
        <v>3411</v>
      </c>
      <c r="D336" s="48" t="s">
        <v>25</v>
      </c>
      <c r="E336" s="59" t="s">
        <v>2437</v>
      </c>
      <c r="F336" s="59" t="s">
        <v>1331</v>
      </c>
      <c r="G336" s="60">
        <v>0</v>
      </c>
      <c r="H336" s="60">
        <v>0</v>
      </c>
      <c r="I336" s="135" t="s">
        <v>3</v>
      </c>
      <c r="J336" s="53" t="s">
        <v>1347</v>
      </c>
      <c r="K336" s="54" t="s">
        <v>3817</v>
      </c>
      <c r="L336" s="52" t="s">
        <v>4614</v>
      </c>
      <c r="M336" s="52" t="s">
        <v>4670</v>
      </c>
      <c r="N336" s="52" t="str">
        <f t="shared" si="111"/>
        <v>CAT_FNCT</v>
      </c>
      <c r="O336" s="52"/>
      <c r="P336" s="254" t="s">
        <v>2440</v>
      </c>
      <c r="Q336" s="13"/>
      <c r="R336"/>
      <c r="S336" t="str">
        <f t="shared" si="110"/>
        <v>NOT EQUAL</v>
      </c>
      <c r="T336" s="41" t="str">
        <f>IF(ISNA(VLOOKUP(P336,'NEW XEQM.c'!E:F,2,0)),"--","PRESENT")</f>
        <v>--</v>
      </c>
      <c r="U336"/>
      <c r="V336">
        <f t="shared" si="99"/>
        <v>111</v>
      </c>
      <c r="W336" s="75" t="s">
        <v>2155</v>
      </c>
      <c r="X336" s="54" t="s">
        <v>2155</v>
      </c>
      <c r="Y336" s="54" t="s">
        <v>2155</v>
      </c>
      <c r="Z336" s="22" t="str">
        <f t="shared" si="100"/>
        <v/>
      </c>
      <c r="AA336" s="22" t="str">
        <f t="shared" si="101"/>
        <v/>
      </c>
      <c r="AB336" s="1">
        <f t="shared" si="102"/>
        <v>324</v>
      </c>
      <c r="AC336" t="str">
        <f t="shared" si="103"/>
        <v>ITM_MMHGtoPA</v>
      </c>
      <c r="AD336" s="125" t="str">
        <f>IF(ISNA(VLOOKUP(AA336,'XEQM Shortlist'!J:J,1,0)),"//","")</f>
        <v/>
      </c>
      <c r="AF336" s="88" t="str">
        <f t="shared" si="104"/>
        <v/>
      </c>
      <c r="AG336" t="b">
        <f t="shared" si="105"/>
        <v>1</v>
      </c>
    </row>
    <row r="337" spans="1:33" s="17" customFormat="1">
      <c r="A337" s="45">
        <f t="shared" si="98"/>
        <v>337</v>
      </c>
      <c r="B337" s="44">
        <f t="shared" si="109"/>
        <v>325</v>
      </c>
      <c r="C337" s="89" t="s">
        <v>3642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1347</v>
      </c>
      <c r="K337" s="92" t="s">
        <v>3656</v>
      </c>
      <c r="L337" s="17" t="s">
        <v>4614</v>
      </c>
      <c r="M337" s="52" t="s">
        <v>4672</v>
      </c>
      <c r="N337" s="52" t="s">
        <v>2155</v>
      </c>
      <c r="P337" s="254" t="str">
        <f>"ITM_"&amp;IF(B337&lt;10,"000",IF(B337&lt;100,"00",IF(B337&lt;1000,"0","")))&amp;$B337</f>
        <v>ITM_0325</v>
      </c>
      <c r="Q337" s="13"/>
      <c r="R337"/>
      <c r="S337" t="str">
        <f t="shared" si="110"/>
        <v/>
      </c>
      <c r="T337" s="41" t="str">
        <f>IF(ISNA(VLOOKUP(P337,'NEW XEQM.c'!E:F,2,0)),"--","PRESENT")</f>
        <v>--</v>
      </c>
      <c r="U337"/>
      <c r="V337">
        <f t="shared" si="99"/>
        <v>111</v>
      </c>
      <c r="W337" s="88" t="s">
        <v>2155</v>
      </c>
      <c r="X337" s="92" t="s">
        <v>2155</v>
      </c>
      <c r="Y337" s="92" t="s">
        <v>2155</v>
      </c>
      <c r="Z337" s="22" t="str">
        <f t="shared" si="100"/>
        <v/>
      </c>
      <c r="AA337" s="22" t="str">
        <f t="shared" si="101"/>
        <v/>
      </c>
      <c r="AB337" s="1">
        <f t="shared" si="102"/>
        <v>325</v>
      </c>
      <c r="AC337" t="str">
        <f t="shared" si="103"/>
        <v>ITM_0325</v>
      </c>
      <c r="AD337" s="125" t="str">
        <f>IF(ISNA(VLOOKUP(AA337,'XEQM Shortlist'!J:J,1,0)),"//","")</f>
        <v/>
      </c>
      <c r="AE337"/>
      <c r="AF337" s="88" t="str">
        <f t="shared" si="104"/>
        <v/>
      </c>
      <c r="AG337" t="b">
        <f t="shared" si="105"/>
        <v>1</v>
      </c>
    </row>
    <row r="338" spans="1:33">
      <c r="A338" s="45">
        <f t="shared" si="98"/>
        <v>338</v>
      </c>
      <c r="B338" s="44">
        <f t="shared" si="109"/>
        <v>326</v>
      </c>
      <c r="C338" s="48" t="s">
        <v>3411</v>
      </c>
      <c r="D338" s="48" t="s">
        <v>153</v>
      </c>
      <c r="E338" s="53" t="s">
        <v>2438</v>
      </c>
      <c r="F338" s="62" t="s">
        <v>5211</v>
      </c>
      <c r="G338" s="75">
        <v>0</v>
      </c>
      <c r="H338" s="75">
        <v>0</v>
      </c>
      <c r="I338" s="135" t="s">
        <v>3</v>
      </c>
      <c r="J338" s="53" t="s">
        <v>1347</v>
      </c>
      <c r="K338" s="54" t="s">
        <v>3817</v>
      </c>
      <c r="L338" s="52" t="s">
        <v>4614</v>
      </c>
      <c r="M338" s="52" t="s">
        <v>4670</v>
      </c>
      <c r="N338" s="52" t="str">
        <f t="shared" si="111"/>
        <v>CAT_FNCT</v>
      </c>
      <c r="O338" s="52"/>
      <c r="P338" s="254" t="s">
        <v>2444</v>
      </c>
      <c r="Q338" s="13"/>
      <c r="R338"/>
      <c r="S338" t="str">
        <f t="shared" si="110"/>
        <v>NOT EQUAL</v>
      </c>
      <c r="T338" s="41" t="str">
        <f>IF(ISNA(VLOOKUP(P338,'NEW XEQM.c'!E:F,2,0)),"--","PRESENT")</f>
        <v>--</v>
      </c>
      <c r="U338"/>
      <c r="V338">
        <f t="shared" si="99"/>
        <v>111</v>
      </c>
      <c r="W338" s="75" t="s">
        <v>2155</v>
      </c>
      <c r="X338" s="54" t="s">
        <v>2155</v>
      </c>
      <c r="Y338" s="54" t="s">
        <v>2155</v>
      </c>
      <c r="Z338" s="22" t="str">
        <f t="shared" si="100"/>
        <v/>
      </c>
      <c r="AA338" s="22" t="str">
        <f t="shared" si="101"/>
        <v/>
      </c>
      <c r="AB338" s="1">
        <f t="shared" si="102"/>
        <v>326</v>
      </c>
      <c r="AC338" t="str">
        <f t="shared" si="103"/>
        <v>ITM_PAtoMMHG</v>
      </c>
      <c r="AD338" s="125" t="str">
        <f>IF(ISNA(VLOOKUP(AA338,'XEQM Shortlist'!J:J,1,0)),"//","")</f>
        <v/>
      </c>
      <c r="AF338" s="88" t="str">
        <f t="shared" si="104"/>
        <v/>
      </c>
      <c r="AG338" t="b">
        <f t="shared" si="105"/>
        <v>1</v>
      </c>
    </row>
    <row r="339" spans="1:33" s="17" customFormat="1">
      <c r="A339" s="45">
        <f t="shared" si="98"/>
        <v>339</v>
      </c>
      <c r="B339" s="44">
        <f t="shared" si="109"/>
        <v>327</v>
      </c>
      <c r="C339" s="89" t="s">
        <v>3642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1347</v>
      </c>
      <c r="K339" s="92" t="s">
        <v>3656</v>
      </c>
      <c r="L339" s="17" t="s">
        <v>4614</v>
      </c>
      <c r="M339" s="52" t="s">
        <v>4672</v>
      </c>
      <c r="N339" s="52" t="s">
        <v>2155</v>
      </c>
      <c r="P339" s="254" t="str">
        <f>"ITM_"&amp;IF(B339&lt;10,"000",IF(B339&lt;100,"00",IF(B339&lt;1000,"0","")))&amp;$B339</f>
        <v>ITM_0327</v>
      </c>
      <c r="Q339" s="13"/>
      <c r="R339"/>
      <c r="S339" t="str">
        <f t="shared" si="110"/>
        <v/>
      </c>
      <c r="T339" s="41" t="str">
        <f>IF(ISNA(VLOOKUP(P339,'NEW XEQM.c'!E:F,2,0)),"--","PRESENT")</f>
        <v>--</v>
      </c>
      <c r="U339"/>
      <c r="V339">
        <f t="shared" si="99"/>
        <v>111</v>
      </c>
      <c r="W339" s="88" t="s">
        <v>2155</v>
      </c>
      <c r="X339" s="92" t="s">
        <v>2155</v>
      </c>
      <c r="Y339" s="92" t="s">
        <v>2155</v>
      </c>
      <c r="Z339" s="22" t="str">
        <f t="shared" si="100"/>
        <v/>
      </c>
      <c r="AA339" s="22" t="str">
        <f t="shared" si="101"/>
        <v/>
      </c>
      <c r="AB339" s="1">
        <f t="shared" si="102"/>
        <v>327</v>
      </c>
      <c r="AC339" t="str">
        <f t="shared" si="103"/>
        <v>ITM_0327</v>
      </c>
      <c r="AD339" s="125" t="str">
        <f>IF(ISNA(VLOOKUP(AA339,'XEQM Shortlist'!J:J,1,0)),"//","")</f>
        <v/>
      </c>
      <c r="AE339"/>
      <c r="AF339" s="88" t="str">
        <f t="shared" si="104"/>
        <v/>
      </c>
      <c r="AG339" t="b">
        <f t="shared" si="105"/>
        <v>1</v>
      </c>
    </row>
    <row r="340" spans="1:33">
      <c r="A340" s="45">
        <f t="shared" si="98"/>
        <v>340</v>
      </c>
      <c r="B340" s="44">
        <f t="shared" si="109"/>
        <v>328</v>
      </c>
      <c r="C340" t="s">
        <v>4219</v>
      </c>
      <c r="D340" t="s">
        <v>25</v>
      </c>
      <c r="E340" t="s">
        <v>4220</v>
      </c>
      <c r="F340" t="s">
        <v>4220</v>
      </c>
      <c r="G340" s="75">
        <v>0</v>
      </c>
      <c r="H340" s="75">
        <v>0</v>
      </c>
      <c r="I340" s="135" t="s">
        <v>3</v>
      </c>
      <c r="J340" s="53" t="s">
        <v>1347</v>
      </c>
      <c r="K340" s="54" t="s">
        <v>3817</v>
      </c>
      <c r="L340" s="52" t="s">
        <v>4614</v>
      </c>
      <c r="M340" s="52" t="s">
        <v>4670</v>
      </c>
      <c r="N340" s="52" t="str">
        <f t="shared" si="111"/>
        <v>CAT_FNCT</v>
      </c>
      <c r="O340" s="52"/>
      <c r="P340" t="s">
        <v>4248</v>
      </c>
      <c r="Q340" s="13"/>
      <c r="R340"/>
      <c r="S340" t="str">
        <f t="shared" si="110"/>
        <v/>
      </c>
      <c r="T340" s="41" t="str">
        <f>IF(ISNA(VLOOKUP(P340,'NEW XEQM.c'!E:F,2,0)),"--","PRESENT")</f>
        <v>--</v>
      </c>
      <c r="U340"/>
      <c r="V340">
        <f t="shared" si="99"/>
        <v>111</v>
      </c>
      <c r="W340" s="75" t="s">
        <v>2155</v>
      </c>
      <c r="X340" s="54" t="s">
        <v>2155</v>
      </c>
      <c r="Y340" s="54" t="s">
        <v>2155</v>
      </c>
      <c r="Z340" s="22" t="str">
        <f t="shared" si="100"/>
        <v/>
      </c>
      <c r="AA340" s="22" t="str">
        <f t="shared" si="101"/>
        <v/>
      </c>
      <c r="AB340" s="1">
        <f t="shared" si="102"/>
        <v>328</v>
      </c>
      <c r="AC340" t="str">
        <f t="shared" si="103"/>
        <v>ITM_MItoKM</v>
      </c>
      <c r="AD340" s="125" t="str">
        <f>IF(ISNA(VLOOKUP(AA340,'XEQM Shortlist'!J:J,1,0)),"//","")</f>
        <v/>
      </c>
      <c r="AF340" s="88" t="str">
        <f t="shared" si="104"/>
        <v/>
      </c>
      <c r="AG340" t="b">
        <f t="shared" si="105"/>
        <v>1</v>
      </c>
    </row>
    <row r="341" spans="1:33">
      <c r="A341" s="45">
        <f t="shared" si="98"/>
        <v>341</v>
      </c>
      <c r="B341" s="44">
        <f t="shared" si="109"/>
        <v>329</v>
      </c>
      <c r="C341" t="s">
        <v>4219</v>
      </c>
      <c r="D341" t="s">
        <v>153</v>
      </c>
      <c r="E341" t="s">
        <v>4221</v>
      </c>
      <c r="F341" t="s">
        <v>4221</v>
      </c>
      <c r="G341" s="75">
        <v>0</v>
      </c>
      <c r="H341" s="75">
        <v>0</v>
      </c>
      <c r="I341" s="135" t="s">
        <v>3</v>
      </c>
      <c r="J341" s="53" t="s">
        <v>1347</v>
      </c>
      <c r="K341" s="54" t="s">
        <v>3817</v>
      </c>
      <c r="L341" s="52" t="s">
        <v>4614</v>
      </c>
      <c r="M341" s="52" t="s">
        <v>4670</v>
      </c>
      <c r="N341" s="52" t="str">
        <f t="shared" si="111"/>
        <v>CAT_FNCT</v>
      </c>
      <c r="O341" s="52"/>
      <c r="P341" t="s">
        <v>4249</v>
      </c>
      <c r="Q341" s="13"/>
      <c r="R341"/>
      <c r="S341" t="str">
        <f t="shared" si="110"/>
        <v/>
      </c>
      <c r="T341" s="41" t="str">
        <f>IF(ISNA(VLOOKUP(P341,'NEW XEQM.c'!E:F,2,0)),"--","PRESENT")</f>
        <v>--</v>
      </c>
      <c r="U341"/>
      <c r="V341">
        <f t="shared" si="99"/>
        <v>111</v>
      </c>
      <c r="W341" s="75" t="s">
        <v>2155</v>
      </c>
      <c r="X341" s="54" t="s">
        <v>2155</v>
      </c>
      <c r="Y341" s="54" t="s">
        <v>2155</v>
      </c>
      <c r="Z341" s="22" t="str">
        <f t="shared" si="100"/>
        <v/>
      </c>
      <c r="AA341" s="22" t="str">
        <f t="shared" si="101"/>
        <v/>
      </c>
      <c r="AB341" s="1">
        <f t="shared" si="102"/>
        <v>329</v>
      </c>
      <c r="AC341" t="str">
        <f t="shared" si="103"/>
        <v>ITM_KMtoMI</v>
      </c>
      <c r="AD341" s="125" t="str">
        <f>IF(ISNA(VLOOKUP(AA341,'XEQM Shortlist'!J:J,1,0)),"//","")</f>
        <v/>
      </c>
      <c r="AF341" s="88" t="str">
        <f t="shared" si="104"/>
        <v/>
      </c>
      <c r="AG341" t="b">
        <f t="shared" si="105"/>
        <v>1</v>
      </c>
    </row>
    <row r="342" spans="1:33">
      <c r="A342" s="45">
        <f t="shared" si="98"/>
        <v>342</v>
      </c>
      <c r="B342" s="44">
        <f t="shared" si="109"/>
        <v>330</v>
      </c>
      <c r="C342" t="s">
        <v>4222</v>
      </c>
      <c r="D342" t="s">
        <v>153</v>
      </c>
      <c r="E342" s="17" t="s">
        <v>4262</v>
      </c>
      <c r="F342" s="17" t="s">
        <v>4262</v>
      </c>
      <c r="G342" s="75">
        <v>0</v>
      </c>
      <c r="H342" s="75">
        <v>0</v>
      </c>
      <c r="I342" s="135" t="s">
        <v>3</v>
      </c>
      <c r="J342" s="53" t="s">
        <v>1347</v>
      </c>
      <c r="K342" s="54" t="s">
        <v>3817</v>
      </c>
      <c r="L342" s="52" t="s">
        <v>4614</v>
      </c>
      <c r="M342" s="52" t="s">
        <v>4670</v>
      </c>
      <c r="N342" s="52" t="str">
        <f t="shared" si="111"/>
        <v>CAT_FNCT</v>
      </c>
      <c r="O342" s="52"/>
      <c r="P342" t="s">
        <v>4250</v>
      </c>
      <c r="Q342" s="13"/>
      <c r="R342"/>
      <c r="S342" t="str">
        <f t="shared" si="110"/>
        <v/>
      </c>
      <c r="T342" s="41" t="str">
        <f>IF(ISNA(VLOOKUP(P342,'NEW XEQM.c'!E:F,2,0)),"--","PRESENT")</f>
        <v>--</v>
      </c>
      <c r="U342"/>
      <c r="V342">
        <f t="shared" si="99"/>
        <v>111</v>
      </c>
      <c r="W342" s="75" t="s">
        <v>2155</v>
      </c>
      <c r="X342" s="54" t="s">
        <v>2155</v>
      </c>
      <c r="Y342" s="54" t="s">
        <v>2155</v>
      </c>
      <c r="Z342" s="22" t="str">
        <f t="shared" si="100"/>
        <v/>
      </c>
      <c r="AA342" s="22" t="str">
        <f t="shared" si="101"/>
        <v/>
      </c>
      <c r="AB342" s="1">
        <f t="shared" si="102"/>
        <v>330</v>
      </c>
      <c r="AC342" t="str">
        <f t="shared" si="103"/>
        <v>ITM_KMtoNMI</v>
      </c>
      <c r="AD342" s="125" t="str">
        <f>IF(ISNA(VLOOKUP(AA342,'XEQM Shortlist'!J:J,1,0)),"//","")</f>
        <v/>
      </c>
      <c r="AF342" s="88" t="str">
        <f t="shared" si="104"/>
        <v/>
      </c>
      <c r="AG342" t="b">
        <f t="shared" si="105"/>
        <v>1</v>
      </c>
    </row>
    <row r="343" spans="1:33">
      <c r="A343" s="45">
        <f t="shared" si="98"/>
        <v>343</v>
      </c>
      <c r="B343" s="44">
        <f t="shared" si="109"/>
        <v>331</v>
      </c>
      <c r="C343" t="s">
        <v>4222</v>
      </c>
      <c r="D343" t="s">
        <v>25</v>
      </c>
      <c r="E343" s="17" t="s">
        <v>4263</v>
      </c>
      <c r="F343" s="17" t="s">
        <v>4263</v>
      </c>
      <c r="G343" s="75">
        <v>0</v>
      </c>
      <c r="H343" s="75">
        <v>0</v>
      </c>
      <c r="I343" s="135" t="s">
        <v>3</v>
      </c>
      <c r="J343" s="53" t="s">
        <v>1347</v>
      </c>
      <c r="K343" s="54" t="s">
        <v>3817</v>
      </c>
      <c r="L343" s="52" t="s">
        <v>4614</v>
      </c>
      <c r="M343" s="52" t="s">
        <v>4670</v>
      </c>
      <c r="N343" s="52" t="str">
        <f t="shared" si="111"/>
        <v>CAT_FNCT</v>
      </c>
      <c r="O343" s="52"/>
      <c r="P343" t="s">
        <v>4251</v>
      </c>
      <c r="Q343" s="13"/>
      <c r="R343"/>
      <c r="S343" t="str">
        <f t="shared" si="110"/>
        <v/>
      </c>
      <c r="T343" s="41" t="str">
        <f>IF(ISNA(VLOOKUP(P343,'NEW XEQM.c'!E:F,2,0)),"--","PRESENT")</f>
        <v>--</v>
      </c>
      <c r="U343"/>
      <c r="V343">
        <f t="shared" si="99"/>
        <v>111</v>
      </c>
      <c r="W343" s="75" t="s">
        <v>2155</v>
      </c>
      <c r="X343" s="54" t="s">
        <v>2155</v>
      </c>
      <c r="Y343" s="54" t="s">
        <v>2155</v>
      </c>
      <c r="Z343" s="22" t="str">
        <f t="shared" si="100"/>
        <v/>
      </c>
      <c r="AA343" s="22" t="str">
        <f t="shared" si="101"/>
        <v/>
      </c>
      <c r="AB343" s="1">
        <f t="shared" si="102"/>
        <v>331</v>
      </c>
      <c r="AC343" t="str">
        <f t="shared" si="103"/>
        <v>ITM_NMItoKM</v>
      </c>
      <c r="AD343" s="125" t="str">
        <f>IF(ISNA(VLOOKUP(AA343,'XEQM Shortlist'!J:J,1,0)),"//","")</f>
        <v/>
      </c>
      <c r="AF343" s="88" t="str">
        <f t="shared" si="104"/>
        <v/>
      </c>
      <c r="AG343" t="b">
        <f t="shared" si="105"/>
        <v>1</v>
      </c>
    </row>
    <row r="344" spans="1:33">
      <c r="A344" s="45">
        <f t="shared" si="98"/>
        <v>344</v>
      </c>
      <c r="B344" s="44">
        <f t="shared" si="109"/>
        <v>332</v>
      </c>
      <c r="C344" t="s">
        <v>3412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1347</v>
      </c>
      <c r="K344" s="54" t="s">
        <v>3817</v>
      </c>
      <c r="L344" s="52" t="s">
        <v>4614</v>
      </c>
      <c r="M344" s="52" t="s">
        <v>4670</v>
      </c>
      <c r="N344" s="52" t="str">
        <f t="shared" si="111"/>
        <v>CAT_FNCT</v>
      </c>
      <c r="O344" s="52"/>
      <c r="P344" s="254" t="s">
        <v>1694</v>
      </c>
      <c r="Q344" s="13"/>
      <c r="R344"/>
      <c r="S344" t="str">
        <f t="shared" si="110"/>
        <v/>
      </c>
      <c r="T344" s="41" t="str">
        <f>IF(ISNA(VLOOKUP(P344,'NEW XEQM.c'!E:F,2,0)),"--","PRESENT")</f>
        <v>--</v>
      </c>
      <c r="U344"/>
      <c r="V344">
        <f t="shared" si="99"/>
        <v>111</v>
      </c>
      <c r="W344" s="75" t="s">
        <v>2155</v>
      </c>
      <c r="X344" s="54" t="s">
        <v>2155</v>
      </c>
      <c r="Y344" s="54" t="s">
        <v>2155</v>
      </c>
      <c r="Z344" s="22" t="str">
        <f t="shared" si="100"/>
        <v/>
      </c>
      <c r="AA344" s="22" t="str">
        <f t="shared" si="101"/>
        <v/>
      </c>
      <c r="AB344" s="1">
        <f t="shared" si="102"/>
        <v>332</v>
      </c>
      <c r="AC344" t="str">
        <f t="shared" si="103"/>
        <v>ITM_MtoPC</v>
      </c>
      <c r="AD344" s="125" t="str">
        <f>IF(ISNA(VLOOKUP(AA344,'XEQM Shortlist'!J:J,1,0)),"//","")</f>
        <v/>
      </c>
      <c r="AF344" s="88" t="str">
        <f t="shared" si="104"/>
        <v/>
      </c>
      <c r="AG344" t="b">
        <f t="shared" si="105"/>
        <v>1</v>
      </c>
    </row>
    <row r="345" spans="1:33">
      <c r="A345" s="45">
        <f t="shared" si="98"/>
        <v>345</v>
      </c>
      <c r="B345" s="44">
        <f t="shared" si="109"/>
        <v>333</v>
      </c>
      <c r="C345" t="s">
        <v>3412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1347</v>
      </c>
      <c r="K345" s="54" t="s">
        <v>3817</v>
      </c>
      <c r="L345" s="52" t="s">
        <v>4614</v>
      </c>
      <c r="M345" s="52" t="s">
        <v>4670</v>
      </c>
      <c r="N345" s="52" t="str">
        <f t="shared" si="111"/>
        <v>CAT_FNCT</v>
      </c>
      <c r="O345" s="52"/>
      <c r="P345" s="254" t="s">
        <v>1730</v>
      </c>
      <c r="Q345" s="13"/>
      <c r="R345"/>
      <c r="S345" t="str">
        <f t="shared" si="110"/>
        <v/>
      </c>
      <c r="T345" s="41" t="str">
        <f>IF(ISNA(VLOOKUP(P345,'NEW XEQM.c'!E:F,2,0)),"--","PRESENT")</f>
        <v>--</v>
      </c>
      <c r="U345"/>
      <c r="V345">
        <f t="shared" si="99"/>
        <v>111</v>
      </c>
      <c r="W345" s="75" t="s">
        <v>2155</v>
      </c>
      <c r="X345" s="54" t="s">
        <v>2155</v>
      </c>
      <c r="Y345" s="54" t="s">
        <v>2155</v>
      </c>
      <c r="Z345" s="22" t="str">
        <f t="shared" si="100"/>
        <v/>
      </c>
      <c r="AA345" s="22" t="str">
        <f t="shared" si="101"/>
        <v/>
      </c>
      <c r="AB345" s="1">
        <f t="shared" si="102"/>
        <v>333</v>
      </c>
      <c r="AC345" t="str">
        <f t="shared" si="103"/>
        <v>ITM_PCtoM</v>
      </c>
      <c r="AD345" s="125" t="str">
        <f>IF(ISNA(VLOOKUP(AA345,'XEQM Shortlist'!J:J,1,0)),"//","")</f>
        <v/>
      </c>
      <c r="AF345" s="88" t="str">
        <f t="shared" si="104"/>
        <v/>
      </c>
      <c r="AG345" t="b">
        <f t="shared" si="105"/>
        <v>1</v>
      </c>
    </row>
    <row r="346" spans="1:33">
      <c r="A346" s="45">
        <f t="shared" si="98"/>
        <v>346</v>
      </c>
      <c r="B346" s="44">
        <f t="shared" si="109"/>
        <v>334</v>
      </c>
      <c r="C346" t="s">
        <v>4223</v>
      </c>
      <c r="D346" t="s">
        <v>153</v>
      </c>
      <c r="E346" t="s">
        <v>4224</v>
      </c>
      <c r="F346" t="s">
        <v>5213</v>
      </c>
      <c r="G346" s="55">
        <v>0</v>
      </c>
      <c r="H346" s="55">
        <v>0</v>
      </c>
      <c r="I346" s="235" t="s">
        <v>3</v>
      </c>
      <c r="J346" s="53" t="s">
        <v>1347</v>
      </c>
      <c r="K346" s="54" t="s">
        <v>3817</v>
      </c>
      <c r="L346" s="52" t="s">
        <v>4614</v>
      </c>
      <c r="M346" s="52" t="s">
        <v>4670</v>
      </c>
      <c r="N346" s="52" t="str">
        <f t="shared" si="111"/>
        <v>CAT_FNCT</v>
      </c>
      <c r="O346" s="52"/>
      <c r="P346" t="s">
        <v>4252</v>
      </c>
      <c r="Q346" s="13"/>
      <c r="R346"/>
      <c r="S346" t="str">
        <f t="shared" si="110"/>
        <v>NOT EQUAL</v>
      </c>
      <c r="T346" s="41" t="str">
        <f>IF(ISNA(VLOOKUP(P346,'NEW XEQM.c'!E:F,2,0)),"--","PRESENT")</f>
        <v>--</v>
      </c>
      <c r="U346"/>
      <c r="V346">
        <f t="shared" si="99"/>
        <v>111</v>
      </c>
      <c r="W346" s="75" t="s">
        <v>2155</v>
      </c>
      <c r="X346" s="54" t="s">
        <v>2155</v>
      </c>
      <c r="Y346" s="54" t="s">
        <v>2155</v>
      </c>
      <c r="Z346" s="22" t="str">
        <f t="shared" si="100"/>
        <v/>
      </c>
      <c r="AA346" s="22" t="str">
        <f t="shared" si="101"/>
        <v/>
      </c>
      <c r="AB346" s="1">
        <f t="shared" si="102"/>
        <v>334</v>
      </c>
      <c r="AC346" t="str">
        <f t="shared" si="103"/>
        <v>ITM_MMtoPOINT</v>
      </c>
      <c r="AD346" s="125" t="str">
        <f>IF(ISNA(VLOOKUP(AA346,'XEQM Shortlist'!J:J,1,0)),"//","")</f>
        <v/>
      </c>
      <c r="AF346" s="88" t="str">
        <f t="shared" si="104"/>
        <v/>
      </c>
      <c r="AG346" t="b">
        <f t="shared" si="105"/>
        <v>1</v>
      </c>
    </row>
    <row r="347" spans="1:33" s="17" customFormat="1">
      <c r="A347" s="45">
        <f t="shared" si="98"/>
        <v>347</v>
      </c>
      <c r="B347" s="44">
        <f t="shared" si="109"/>
        <v>335</v>
      </c>
      <c r="C347" s="89" t="s">
        <v>3642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1347</v>
      </c>
      <c r="K347" s="92" t="s">
        <v>3656</v>
      </c>
      <c r="L347" s="17" t="s">
        <v>4614</v>
      </c>
      <c r="M347" s="52" t="s">
        <v>4672</v>
      </c>
      <c r="N347" s="52" t="s">
        <v>2155</v>
      </c>
      <c r="P347" s="254" t="str">
        <f>"ITM_"&amp;IF(B347&lt;10,"000",IF(B347&lt;100,"00",IF(B347&lt;1000,"0","")))&amp;$B347</f>
        <v>ITM_0335</v>
      </c>
      <c r="Q347" s="13"/>
      <c r="R347"/>
      <c r="S347" t="str">
        <f t="shared" si="110"/>
        <v/>
      </c>
      <c r="T347" s="41" t="str">
        <f>IF(ISNA(VLOOKUP(P347,'NEW XEQM.c'!E:F,2,0)),"--","PRESENT")</f>
        <v>--</v>
      </c>
      <c r="U347"/>
      <c r="V347">
        <f t="shared" si="99"/>
        <v>111</v>
      </c>
      <c r="W347" s="88" t="s">
        <v>2155</v>
      </c>
      <c r="X347" s="92" t="s">
        <v>2155</v>
      </c>
      <c r="Y347" s="92" t="s">
        <v>2155</v>
      </c>
      <c r="Z347" s="22" t="str">
        <f t="shared" si="100"/>
        <v/>
      </c>
      <c r="AA347" s="22" t="str">
        <f t="shared" si="101"/>
        <v/>
      </c>
      <c r="AB347" s="1">
        <f t="shared" si="102"/>
        <v>335</v>
      </c>
      <c r="AC347" t="str">
        <f t="shared" si="103"/>
        <v>ITM_0335</v>
      </c>
      <c r="AD347" s="125" t="str">
        <f>IF(ISNA(VLOOKUP(AA347,'XEQM Shortlist'!J:J,1,0)),"//","")</f>
        <v/>
      </c>
      <c r="AE347"/>
      <c r="AF347" s="88" t="str">
        <f t="shared" si="104"/>
        <v/>
      </c>
      <c r="AG347" t="b">
        <f t="shared" si="105"/>
        <v>1</v>
      </c>
    </row>
    <row r="348" spans="1:33">
      <c r="A348" s="45">
        <f t="shared" si="98"/>
        <v>348</v>
      </c>
      <c r="B348" s="44">
        <f t="shared" si="109"/>
        <v>336</v>
      </c>
      <c r="C348" t="s">
        <v>4705</v>
      </c>
      <c r="D348" t="s">
        <v>25</v>
      </c>
      <c r="E348" t="s">
        <v>4710</v>
      </c>
      <c r="F348" t="s">
        <v>4710</v>
      </c>
      <c r="G348" s="58">
        <v>0</v>
      </c>
      <c r="H348" s="58">
        <v>0</v>
      </c>
      <c r="I348" s="134" t="s">
        <v>3</v>
      </c>
      <c r="J348" s="53" t="s">
        <v>1347</v>
      </c>
      <c r="K348" s="54" t="s">
        <v>3817</v>
      </c>
      <c r="L348" s="52" t="s">
        <v>4614</v>
      </c>
      <c r="M348" s="52" t="s">
        <v>4670</v>
      </c>
      <c r="N348" s="52" t="str">
        <f t="shared" si="111"/>
        <v>CAT_FNCT</v>
      </c>
      <c r="O348" s="52"/>
      <c r="P348" t="s">
        <v>4711</v>
      </c>
      <c r="Q348" s="13"/>
      <c r="R348"/>
      <c r="S348" t="str">
        <f t="shared" si="110"/>
        <v/>
      </c>
      <c r="T348" s="41" t="str">
        <f>IF(ISNA(VLOOKUP(P348,'NEW XEQM.c'!E:F,2,0)),"--","PRESENT")</f>
        <v>--</v>
      </c>
      <c r="U348"/>
      <c r="V348">
        <f t="shared" si="99"/>
        <v>111</v>
      </c>
      <c r="W348" s="75" t="s">
        <v>2155</v>
      </c>
      <c r="X348" s="54" t="s">
        <v>2155</v>
      </c>
      <c r="Y348" s="54" t="s">
        <v>2155</v>
      </c>
      <c r="Z348" s="22" t="str">
        <f t="shared" si="100"/>
        <v/>
      </c>
      <c r="AA348" s="22" t="str">
        <f t="shared" si="101"/>
        <v/>
      </c>
      <c r="AB348" s="1">
        <f t="shared" si="102"/>
        <v>336</v>
      </c>
      <c r="AC348" t="str">
        <f t="shared" si="103"/>
        <v>ITM_MILEtoM</v>
      </c>
      <c r="AD348" s="125" t="str">
        <f>IF(ISNA(VLOOKUP(AA348,'XEQM Shortlist'!J:J,1,0)),"//","")</f>
        <v/>
      </c>
      <c r="AF348" s="88" t="str">
        <f t="shared" si="104"/>
        <v/>
      </c>
      <c r="AG348" t="b">
        <f t="shared" si="105"/>
        <v>1</v>
      </c>
    </row>
    <row r="349" spans="1:33">
      <c r="A349" s="45">
        <f t="shared" si="98"/>
        <v>349</v>
      </c>
      <c r="B349" s="44">
        <f t="shared" si="109"/>
        <v>337</v>
      </c>
      <c r="C349" t="s">
        <v>4223</v>
      </c>
      <c r="D349" t="s">
        <v>25</v>
      </c>
      <c r="E349" t="s">
        <v>4225</v>
      </c>
      <c r="F349" t="s">
        <v>1161</v>
      </c>
      <c r="G349" s="75">
        <v>0</v>
      </c>
      <c r="H349" s="75">
        <v>0</v>
      </c>
      <c r="I349" s="135" t="s">
        <v>3</v>
      </c>
      <c r="J349" s="53" t="s">
        <v>1347</v>
      </c>
      <c r="K349" s="54" t="s">
        <v>3817</v>
      </c>
      <c r="L349" s="52" t="s">
        <v>4614</v>
      </c>
      <c r="M349" s="52" t="s">
        <v>4670</v>
      </c>
      <c r="N349" s="52" t="str">
        <f t="shared" si="111"/>
        <v>CAT_FNCT</v>
      </c>
      <c r="O349" s="52"/>
      <c r="P349" t="s">
        <v>4253</v>
      </c>
      <c r="Q349" s="13"/>
      <c r="R349"/>
      <c r="S349" t="str">
        <f t="shared" si="110"/>
        <v>NOT EQUAL</v>
      </c>
      <c r="T349" s="41" t="str">
        <f>IF(ISNA(VLOOKUP(P349,'NEW XEQM.c'!E:F,2,0)),"--","PRESENT")</f>
        <v>--</v>
      </c>
      <c r="U349"/>
      <c r="V349">
        <f t="shared" si="99"/>
        <v>111</v>
      </c>
      <c r="W349" s="75" t="s">
        <v>2155</v>
      </c>
      <c r="X349" s="54" t="s">
        <v>2155</v>
      </c>
      <c r="Y349" s="54" t="s">
        <v>2155</v>
      </c>
      <c r="Z349" s="22" t="str">
        <f t="shared" si="100"/>
        <v/>
      </c>
      <c r="AA349" s="22" t="str">
        <f t="shared" si="101"/>
        <v/>
      </c>
      <c r="AB349" s="1">
        <f t="shared" si="102"/>
        <v>337</v>
      </c>
      <c r="AC349" t="str">
        <f t="shared" si="103"/>
        <v>ITM_POINTtoMM</v>
      </c>
      <c r="AD349" s="125" t="str">
        <f>IF(ISNA(VLOOKUP(AA349,'XEQM Shortlist'!J:J,1,0)),"//","")</f>
        <v/>
      </c>
      <c r="AF349" s="88" t="str">
        <f t="shared" si="104"/>
        <v/>
      </c>
      <c r="AG349" t="b">
        <f t="shared" si="105"/>
        <v>1</v>
      </c>
    </row>
    <row r="350" spans="1:33" s="17" customFormat="1">
      <c r="A350" s="45">
        <f t="shared" si="98"/>
        <v>350</v>
      </c>
      <c r="B350" s="44">
        <f t="shared" si="109"/>
        <v>338</v>
      </c>
      <c r="C350" s="89" t="s">
        <v>3642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1347</v>
      </c>
      <c r="K350" s="92" t="s">
        <v>3656</v>
      </c>
      <c r="L350" s="17" t="s">
        <v>4614</v>
      </c>
      <c r="M350" s="52" t="s">
        <v>4672</v>
      </c>
      <c r="N350" s="52" t="s">
        <v>2155</v>
      </c>
      <c r="P350" s="254" t="str">
        <f>"ITM_"&amp;IF(B350&lt;10,"000",IF(B350&lt;100,"00",IF(B350&lt;1000,"0","")))&amp;$B350</f>
        <v>ITM_0338</v>
      </c>
      <c r="Q350" s="13"/>
      <c r="R350"/>
      <c r="S350" t="str">
        <f t="shared" si="110"/>
        <v/>
      </c>
      <c r="T350" s="41" t="str">
        <f>IF(ISNA(VLOOKUP(P350,'NEW XEQM.c'!E:F,2,0)),"--","PRESENT")</f>
        <v>--</v>
      </c>
      <c r="U350"/>
      <c r="V350">
        <f t="shared" si="99"/>
        <v>111</v>
      </c>
      <c r="W350" s="88" t="s">
        <v>2155</v>
      </c>
      <c r="X350" s="92" t="s">
        <v>2155</v>
      </c>
      <c r="Y350" s="92" t="s">
        <v>2155</v>
      </c>
      <c r="Z350" s="22" t="str">
        <f t="shared" si="100"/>
        <v/>
      </c>
      <c r="AA350" s="22" t="str">
        <f t="shared" si="101"/>
        <v/>
      </c>
      <c r="AB350" s="1">
        <f t="shared" si="102"/>
        <v>338</v>
      </c>
      <c r="AC350" t="str">
        <f t="shared" si="103"/>
        <v>ITM_0338</v>
      </c>
      <c r="AD350" s="125" t="str">
        <f>IF(ISNA(VLOOKUP(AA350,'XEQM Shortlist'!J:J,1,0)),"//","")</f>
        <v/>
      </c>
      <c r="AE350"/>
      <c r="AF350" s="88" t="str">
        <f t="shared" si="104"/>
        <v/>
      </c>
      <c r="AG350" t="b">
        <f t="shared" si="105"/>
        <v>1</v>
      </c>
    </row>
    <row r="351" spans="1:33">
      <c r="A351" s="45">
        <f t="shared" si="98"/>
        <v>351</v>
      </c>
      <c r="B351" s="44">
        <f t="shared" si="109"/>
        <v>339</v>
      </c>
      <c r="C351" t="s">
        <v>4705</v>
      </c>
      <c r="D351" t="s">
        <v>153</v>
      </c>
      <c r="E351" t="s">
        <v>4709</v>
      </c>
      <c r="F351" t="s">
        <v>4709</v>
      </c>
      <c r="G351" s="55">
        <v>0</v>
      </c>
      <c r="H351" s="55">
        <v>0</v>
      </c>
      <c r="I351" s="135" t="s">
        <v>3</v>
      </c>
      <c r="J351" s="53" t="s">
        <v>1347</v>
      </c>
      <c r="K351" s="54" t="s">
        <v>3817</v>
      </c>
      <c r="L351" s="52" t="s">
        <v>4614</v>
      </c>
      <c r="M351" s="52" t="s">
        <v>4670</v>
      </c>
      <c r="N351" s="52" t="str">
        <f t="shared" si="111"/>
        <v>CAT_FNCT</v>
      </c>
      <c r="O351" s="52"/>
      <c r="P351" t="s">
        <v>4712</v>
      </c>
      <c r="Q351" s="13"/>
      <c r="R351"/>
      <c r="S351" t="str">
        <f t="shared" si="110"/>
        <v/>
      </c>
      <c r="T351" s="41" t="str">
        <f>IF(ISNA(VLOOKUP(P351,'NEW XEQM.c'!E:F,2,0)),"--","PRESENT")</f>
        <v>--</v>
      </c>
      <c r="U351"/>
      <c r="V351">
        <f t="shared" si="99"/>
        <v>111</v>
      </c>
      <c r="W351" s="75" t="s">
        <v>2155</v>
      </c>
      <c r="X351" s="54" t="s">
        <v>2155</v>
      </c>
      <c r="Y351" s="54" t="s">
        <v>2155</v>
      </c>
      <c r="Z351" s="22" t="str">
        <f t="shared" si="100"/>
        <v/>
      </c>
      <c r="AA351" s="22" t="str">
        <f t="shared" si="101"/>
        <v/>
      </c>
      <c r="AB351" s="1">
        <f t="shared" si="102"/>
        <v>339</v>
      </c>
      <c r="AC351" t="str">
        <f t="shared" si="103"/>
        <v>ITM_MtoMILE</v>
      </c>
      <c r="AD351" s="125" t="str">
        <f>IF(ISNA(VLOOKUP(AA351,'XEQM Shortlist'!J:J,1,0)),"//","")</f>
        <v/>
      </c>
      <c r="AF351" s="88" t="str">
        <f t="shared" si="104"/>
        <v/>
      </c>
      <c r="AG351" t="b">
        <f t="shared" si="105"/>
        <v>1</v>
      </c>
    </row>
    <row r="352" spans="1:33">
      <c r="A352" s="45">
        <f t="shared" si="98"/>
        <v>352</v>
      </c>
      <c r="B352" s="44">
        <f t="shared" si="109"/>
        <v>340</v>
      </c>
      <c r="C352" s="48" t="s">
        <v>3413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1347</v>
      </c>
      <c r="K352" s="54" t="s">
        <v>3817</v>
      </c>
      <c r="L352" s="52" t="s">
        <v>4614</v>
      </c>
      <c r="M352" s="52" t="s">
        <v>4670</v>
      </c>
      <c r="N352" s="52" t="str">
        <f t="shared" si="111"/>
        <v>CAT_FNCT</v>
      </c>
      <c r="O352" s="52"/>
      <c r="P352" s="254" t="s">
        <v>1695</v>
      </c>
      <c r="Q352" s="13"/>
      <c r="R352"/>
      <c r="S352" t="str">
        <f t="shared" si="110"/>
        <v/>
      </c>
      <c r="T352" s="41" t="str">
        <f>IF(ISNA(VLOOKUP(P352,'NEW XEQM.c'!E:F,2,0)),"--","PRESENT")</f>
        <v>--</v>
      </c>
      <c r="U352"/>
      <c r="V352">
        <f t="shared" si="99"/>
        <v>111</v>
      </c>
      <c r="W352" s="75" t="s">
        <v>2155</v>
      </c>
      <c r="X352" s="54" t="s">
        <v>2155</v>
      </c>
      <c r="Y352" s="54" t="s">
        <v>2155</v>
      </c>
      <c r="Z352" s="22" t="str">
        <f t="shared" si="100"/>
        <v/>
      </c>
      <c r="AA352" s="22" t="str">
        <f t="shared" si="101"/>
        <v/>
      </c>
      <c r="AB352" s="1">
        <f t="shared" si="102"/>
        <v>340</v>
      </c>
      <c r="AC352" t="str">
        <f t="shared" si="103"/>
        <v>ITM_MtoYD</v>
      </c>
      <c r="AD352" s="125" t="str">
        <f>IF(ISNA(VLOOKUP(AA352,'XEQM Shortlist'!J:J,1,0)),"//","")</f>
        <v/>
      </c>
      <c r="AF352" s="88" t="str">
        <f t="shared" si="104"/>
        <v/>
      </c>
      <c r="AG352" t="b">
        <f t="shared" si="105"/>
        <v>1</v>
      </c>
    </row>
    <row r="353" spans="1:33">
      <c r="A353" s="45">
        <f t="shared" si="98"/>
        <v>353</v>
      </c>
      <c r="B353" s="44">
        <f t="shared" si="109"/>
        <v>341</v>
      </c>
      <c r="C353" s="48" t="s">
        <v>3413</v>
      </c>
      <c r="D353" s="48" t="s">
        <v>25</v>
      </c>
      <c r="E353" s="53" t="s">
        <v>379</v>
      </c>
      <c r="F353" s="236" t="s">
        <v>379</v>
      </c>
      <c r="G353" s="75">
        <v>0</v>
      </c>
      <c r="H353" s="75">
        <v>0</v>
      </c>
      <c r="I353" s="135" t="s">
        <v>3</v>
      </c>
      <c r="J353" s="53" t="s">
        <v>1347</v>
      </c>
      <c r="K353" s="54" t="s">
        <v>3817</v>
      </c>
      <c r="L353" s="52" t="s">
        <v>4614</v>
      </c>
      <c r="M353" s="52" t="s">
        <v>4670</v>
      </c>
      <c r="N353" s="52" t="str">
        <f t="shared" si="111"/>
        <v>CAT_FNCT</v>
      </c>
      <c r="O353" s="52"/>
      <c r="P353" s="254" t="s">
        <v>1937</v>
      </c>
      <c r="Q353" s="13"/>
      <c r="R353"/>
      <c r="S353" t="str">
        <f t="shared" si="110"/>
        <v/>
      </c>
      <c r="T353" s="41" t="str">
        <f>IF(ISNA(VLOOKUP(P353,'NEW XEQM.c'!E:F,2,0)),"--","PRESENT")</f>
        <v>--</v>
      </c>
      <c r="U353"/>
      <c r="V353">
        <f t="shared" si="99"/>
        <v>111</v>
      </c>
      <c r="W353" s="75" t="s">
        <v>2155</v>
      </c>
      <c r="X353" s="54" t="s">
        <v>2155</v>
      </c>
      <c r="Y353" s="54" t="s">
        <v>2155</v>
      </c>
      <c r="Z353" s="22" t="str">
        <f t="shared" si="100"/>
        <v/>
      </c>
      <c r="AA353" s="22" t="str">
        <f t="shared" si="101"/>
        <v/>
      </c>
      <c r="AB353" s="1">
        <f t="shared" si="102"/>
        <v>341</v>
      </c>
      <c r="AC353" t="str">
        <f t="shared" si="103"/>
        <v>ITM_YDtoM</v>
      </c>
      <c r="AD353" s="125" t="str">
        <f>IF(ISNA(VLOOKUP(AA353,'XEQM Shortlist'!J:J,1,0)),"//","")</f>
        <v/>
      </c>
      <c r="AF353" s="88" t="str">
        <f t="shared" si="104"/>
        <v/>
      </c>
      <c r="AG353" t="b">
        <f t="shared" si="105"/>
        <v>1</v>
      </c>
    </row>
    <row r="354" spans="1:33">
      <c r="A354" s="45">
        <f t="shared" si="98"/>
        <v>354</v>
      </c>
      <c r="B354" s="44">
        <f t="shared" si="109"/>
        <v>342</v>
      </c>
      <c r="C354" s="48" t="s">
        <v>3414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1347</v>
      </c>
      <c r="K354" s="54" t="s">
        <v>3817</v>
      </c>
      <c r="L354" s="52" t="s">
        <v>4614</v>
      </c>
      <c r="M354" s="52" t="s">
        <v>4670</v>
      </c>
      <c r="N354" s="52" t="str">
        <f t="shared" si="111"/>
        <v>CAT_FNCT</v>
      </c>
      <c r="O354" s="52"/>
      <c r="P354" s="254" t="s">
        <v>1749</v>
      </c>
      <c r="Q354" s="13"/>
      <c r="R354"/>
      <c r="S354" t="str">
        <f t="shared" si="110"/>
        <v/>
      </c>
      <c r="T354" s="41" t="str">
        <f>IF(ISNA(VLOOKUP(P354,'NEW XEQM.c'!E:F,2,0)),"--","PRESENT")</f>
        <v>--</v>
      </c>
      <c r="U354"/>
      <c r="V354">
        <f t="shared" si="99"/>
        <v>111</v>
      </c>
      <c r="W354" s="75" t="s">
        <v>2155</v>
      </c>
      <c r="X354" s="54" t="s">
        <v>2155</v>
      </c>
      <c r="Y354" s="54" t="s">
        <v>2155</v>
      </c>
      <c r="Z354" s="22" t="str">
        <f t="shared" si="100"/>
        <v/>
      </c>
      <c r="AA354" s="22" t="str">
        <f t="shared" si="101"/>
        <v/>
      </c>
      <c r="AB354" s="1">
        <f t="shared" si="102"/>
        <v>342</v>
      </c>
      <c r="AC354" t="str">
        <f t="shared" si="103"/>
        <v>ITM_PSItoPA</v>
      </c>
      <c r="AD354" s="125" t="str">
        <f>IF(ISNA(VLOOKUP(AA354,'XEQM Shortlist'!J:J,1,0)),"//","")</f>
        <v/>
      </c>
      <c r="AF354" s="88" t="str">
        <f t="shared" si="104"/>
        <v/>
      </c>
      <c r="AG354" t="b">
        <f t="shared" si="105"/>
        <v>1</v>
      </c>
    </row>
    <row r="355" spans="1:33">
      <c r="A355" s="45">
        <f t="shared" si="98"/>
        <v>355</v>
      </c>
      <c r="B355" s="44">
        <f t="shared" si="109"/>
        <v>343</v>
      </c>
      <c r="C355" s="48" t="s">
        <v>3414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1347</v>
      </c>
      <c r="K355" s="54" t="s">
        <v>3817</v>
      </c>
      <c r="L355" s="52" t="s">
        <v>4614</v>
      </c>
      <c r="M355" s="52" t="s">
        <v>4670</v>
      </c>
      <c r="N355" s="52" t="str">
        <f t="shared" si="111"/>
        <v>CAT_FNCT</v>
      </c>
      <c r="O355" s="52"/>
      <c r="P355" s="254" t="s">
        <v>1727</v>
      </c>
      <c r="Q355" s="13"/>
      <c r="R355"/>
      <c r="S355" t="str">
        <f t="shared" si="110"/>
        <v/>
      </c>
      <c r="T355" s="41" t="str">
        <f>IF(ISNA(VLOOKUP(P355,'NEW XEQM.c'!E:F,2,0)),"--","PRESENT")</f>
        <v>--</v>
      </c>
      <c r="U355"/>
      <c r="V355">
        <f t="shared" si="99"/>
        <v>111</v>
      </c>
      <c r="W355" s="75" t="s">
        <v>2155</v>
      </c>
      <c r="X355" s="54" t="s">
        <v>2155</v>
      </c>
      <c r="Y355" s="54" t="s">
        <v>2155</v>
      </c>
      <c r="Z355" s="22" t="str">
        <f t="shared" si="100"/>
        <v/>
      </c>
      <c r="AA355" s="22" t="str">
        <f t="shared" si="101"/>
        <v/>
      </c>
      <c r="AB355" s="1">
        <f t="shared" si="102"/>
        <v>343</v>
      </c>
      <c r="AC355" t="str">
        <f t="shared" si="103"/>
        <v>ITM_PAtoPSI</v>
      </c>
      <c r="AD355" s="125" t="str">
        <f>IF(ISNA(VLOOKUP(AA355,'XEQM Shortlist'!J:J,1,0)),"//","")</f>
        <v/>
      </c>
      <c r="AF355" s="88" t="str">
        <f t="shared" si="104"/>
        <v/>
      </c>
      <c r="AG355" t="b">
        <f t="shared" si="105"/>
        <v>1</v>
      </c>
    </row>
    <row r="356" spans="1:33">
      <c r="A356" s="45">
        <f t="shared" si="98"/>
        <v>356</v>
      </c>
      <c r="B356" s="44">
        <f t="shared" si="109"/>
        <v>344</v>
      </c>
      <c r="C356" s="48" t="s">
        <v>3415</v>
      </c>
      <c r="D356" s="48" t="s">
        <v>153</v>
      </c>
      <c r="E356" s="53" t="s">
        <v>243</v>
      </c>
      <c r="F356" s="53" t="s">
        <v>5211</v>
      </c>
      <c r="G356" s="75">
        <v>0</v>
      </c>
      <c r="H356" s="75">
        <v>0</v>
      </c>
      <c r="I356" s="135" t="s">
        <v>3</v>
      </c>
      <c r="J356" s="53" t="s">
        <v>1347</v>
      </c>
      <c r="K356" s="54" t="s">
        <v>3817</v>
      </c>
      <c r="L356" s="52" t="s">
        <v>4614</v>
      </c>
      <c r="M356" s="52" t="s">
        <v>4670</v>
      </c>
      <c r="N356" s="52" t="str">
        <f t="shared" si="111"/>
        <v>CAT_FNCT</v>
      </c>
      <c r="O356" s="52"/>
      <c r="P356" s="254" t="s">
        <v>1728</v>
      </c>
      <c r="Q356" s="13"/>
      <c r="R356"/>
      <c r="S356" t="str">
        <f t="shared" si="110"/>
        <v>NOT EQUAL</v>
      </c>
      <c r="T356" s="41" t="str">
        <f>IF(ISNA(VLOOKUP(P356,'NEW XEQM.c'!E:F,2,0)),"--","PRESENT")</f>
        <v>--</v>
      </c>
      <c r="U356"/>
      <c r="V356">
        <f t="shared" si="99"/>
        <v>111</v>
      </c>
      <c r="W356" s="75" t="s">
        <v>2155</v>
      </c>
      <c r="X356" s="54" t="s">
        <v>2155</v>
      </c>
      <c r="Y356" s="54" t="s">
        <v>2155</v>
      </c>
      <c r="Z356" s="22" t="str">
        <f t="shared" si="100"/>
        <v/>
      </c>
      <c r="AA356" s="22" t="str">
        <f t="shared" si="101"/>
        <v/>
      </c>
      <c r="AB356" s="1">
        <f t="shared" si="102"/>
        <v>344</v>
      </c>
      <c r="AC356" t="str">
        <f t="shared" si="103"/>
        <v>ITM_PAtoTOR</v>
      </c>
      <c r="AD356" s="125" t="str">
        <f>IF(ISNA(VLOOKUP(AA356,'XEQM Shortlist'!J:J,1,0)),"//","")</f>
        <v/>
      </c>
      <c r="AF356" s="88" t="str">
        <f t="shared" si="104"/>
        <v/>
      </c>
      <c r="AG356" t="b">
        <f t="shared" si="105"/>
        <v>1</v>
      </c>
    </row>
    <row r="357" spans="1:33" s="17" customFormat="1">
      <c r="A357" s="45">
        <f t="shared" si="98"/>
        <v>357</v>
      </c>
      <c r="B357" s="44">
        <f t="shared" si="109"/>
        <v>345</v>
      </c>
      <c r="C357" s="89" t="s">
        <v>3642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1347</v>
      </c>
      <c r="K357" s="92" t="s">
        <v>3656</v>
      </c>
      <c r="L357" s="17" t="s">
        <v>4614</v>
      </c>
      <c r="M357" s="52" t="s">
        <v>4672</v>
      </c>
      <c r="N357" s="52" t="s">
        <v>2155</v>
      </c>
      <c r="P357" s="254" t="str">
        <f>"ITM_"&amp;IF(B357&lt;10,"000",IF(B357&lt;100,"00",IF(B357&lt;1000,"0","")))&amp;$B357</f>
        <v>ITM_0345</v>
      </c>
      <c r="Q357" s="13"/>
      <c r="R357"/>
      <c r="S357" t="str">
        <f t="shared" si="110"/>
        <v/>
      </c>
      <c r="T357" s="41" t="str">
        <f>IF(ISNA(VLOOKUP(P357,'NEW XEQM.c'!E:F,2,0)),"--","PRESENT")</f>
        <v>--</v>
      </c>
      <c r="U357"/>
      <c r="V357">
        <f t="shared" si="99"/>
        <v>111</v>
      </c>
      <c r="W357" s="88" t="s">
        <v>2155</v>
      </c>
      <c r="X357" s="92" t="s">
        <v>2155</v>
      </c>
      <c r="Y357" s="92" t="s">
        <v>2155</v>
      </c>
      <c r="Z357" s="22" t="str">
        <f t="shared" si="100"/>
        <v/>
      </c>
      <c r="AA357" s="22" t="str">
        <f t="shared" si="101"/>
        <v/>
      </c>
      <c r="AB357" s="1">
        <f t="shared" si="102"/>
        <v>345</v>
      </c>
      <c r="AC357" t="str">
        <f t="shared" si="103"/>
        <v>ITM_0345</v>
      </c>
      <c r="AD357" s="125" t="str">
        <f>IF(ISNA(VLOOKUP(AA357,'XEQM Shortlist'!J:J,1,0)),"//","")</f>
        <v/>
      </c>
      <c r="AE357"/>
      <c r="AF357" s="88" t="str">
        <f t="shared" si="104"/>
        <v/>
      </c>
      <c r="AG357" t="b">
        <f t="shared" si="105"/>
        <v>1</v>
      </c>
    </row>
    <row r="358" spans="1:33">
      <c r="A358" s="45">
        <f t="shared" si="98"/>
        <v>358</v>
      </c>
      <c r="B358" s="44">
        <f t="shared" si="109"/>
        <v>346</v>
      </c>
      <c r="C358" s="48" t="s">
        <v>3415</v>
      </c>
      <c r="D358" s="48" t="s">
        <v>25</v>
      </c>
      <c r="E358" s="53" t="s">
        <v>347</v>
      </c>
      <c r="F358" s="53" t="s">
        <v>348</v>
      </c>
      <c r="G358" s="75">
        <v>0</v>
      </c>
      <c r="H358" s="75">
        <v>0</v>
      </c>
      <c r="I358" s="135" t="s">
        <v>3</v>
      </c>
      <c r="J358" s="53" t="s">
        <v>1347</v>
      </c>
      <c r="K358" s="54" t="s">
        <v>3817</v>
      </c>
      <c r="L358" s="52" t="s">
        <v>4614</v>
      </c>
      <c r="M358" s="52" t="s">
        <v>4670</v>
      </c>
      <c r="N358" s="52" t="str">
        <f t="shared" si="111"/>
        <v>CAT_FNCT</v>
      </c>
      <c r="O358" s="52"/>
      <c r="P358" s="254" t="s">
        <v>1875</v>
      </c>
      <c r="Q358" s="13"/>
      <c r="R358"/>
      <c r="S358" t="str">
        <f t="shared" si="110"/>
        <v>NOT EQUAL</v>
      </c>
      <c r="T358" s="41" t="str">
        <f>IF(ISNA(VLOOKUP(P358,'NEW XEQM.c'!E:F,2,0)),"--","PRESENT")</f>
        <v>--</v>
      </c>
      <c r="U358"/>
      <c r="V358">
        <f t="shared" si="99"/>
        <v>111</v>
      </c>
      <c r="W358" s="75" t="s">
        <v>2155</v>
      </c>
      <c r="X358" s="54" t="s">
        <v>2155</v>
      </c>
      <c r="Y358" s="54" t="s">
        <v>2155</v>
      </c>
      <c r="Z358" s="22" t="str">
        <f t="shared" si="100"/>
        <v/>
      </c>
      <c r="AA358" s="22" t="str">
        <f t="shared" si="101"/>
        <v/>
      </c>
      <c r="AB358" s="1">
        <f t="shared" si="102"/>
        <v>346</v>
      </c>
      <c r="AC358" t="str">
        <f t="shared" si="103"/>
        <v>ITM_TORtoPA</v>
      </c>
      <c r="AD358" s="125" t="str">
        <f>IF(ISNA(VLOOKUP(AA358,'XEQM Shortlist'!J:J,1,0)),"//","")</f>
        <v/>
      </c>
      <c r="AF358" s="88" t="str">
        <f t="shared" si="104"/>
        <v/>
      </c>
      <c r="AG358" t="b">
        <f t="shared" si="105"/>
        <v>1</v>
      </c>
    </row>
    <row r="359" spans="1:33" s="17" customFormat="1">
      <c r="A359" s="45">
        <f t="shared" si="98"/>
        <v>359</v>
      </c>
      <c r="B359" s="44">
        <f t="shared" si="109"/>
        <v>347</v>
      </c>
      <c r="C359" s="89" t="s">
        <v>3642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1347</v>
      </c>
      <c r="K359" s="92" t="s">
        <v>3656</v>
      </c>
      <c r="L359" s="17" t="s">
        <v>4614</v>
      </c>
      <c r="M359" s="52" t="s">
        <v>4672</v>
      </c>
      <c r="N359" s="52" t="s">
        <v>2155</v>
      </c>
      <c r="P359" s="254" t="str">
        <f>"ITM_"&amp;IF(B359&lt;10,"000",IF(B359&lt;100,"00",IF(B359&lt;1000,"0","")))&amp;$B359</f>
        <v>ITM_0347</v>
      </c>
      <c r="Q359" s="13"/>
      <c r="R359"/>
      <c r="S359" t="str">
        <f t="shared" si="110"/>
        <v/>
      </c>
      <c r="T359" s="41" t="str">
        <f>IF(ISNA(VLOOKUP(P359,'NEW XEQM.c'!E:F,2,0)),"--","PRESENT")</f>
        <v>--</v>
      </c>
      <c r="U359"/>
      <c r="V359">
        <f t="shared" si="99"/>
        <v>111</v>
      </c>
      <c r="W359" s="88" t="s">
        <v>2155</v>
      </c>
      <c r="X359" s="92" t="s">
        <v>2155</v>
      </c>
      <c r="Y359" s="92" t="s">
        <v>2155</v>
      </c>
      <c r="Z359" s="22" t="str">
        <f t="shared" si="100"/>
        <v/>
      </c>
      <c r="AA359" s="22" t="str">
        <f t="shared" si="101"/>
        <v/>
      </c>
      <c r="AB359" s="1">
        <f t="shared" si="102"/>
        <v>347</v>
      </c>
      <c r="AC359" t="str">
        <f t="shared" si="103"/>
        <v>ITM_0347</v>
      </c>
      <c r="AD359" s="125" t="str">
        <f>IF(ISNA(VLOOKUP(AA359,'XEQM Shortlist'!J:J,1,0)),"//","")</f>
        <v/>
      </c>
      <c r="AE359"/>
      <c r="AF359" s="88" t="str">
        <f t="shared" si="104"/>
        <v/>
      </c>
      <c r="AG359" t="b">
        <f t="shared" si="105"/>
        <v>1</v>
      </c>
    </row>
    <row r="360" spans="1:33">
      <c r="A360" s="45">
        <f t="shared" si="98"/>
        <v>360</v>
      </c>
      <c r="B360" s="44">
        <f t="shared" si="109"/>
        <v>348</v>
      </c>
      <c r="C360" s="48" t="s">
        <v>3416</v>
      </c>
      <c r="D360" s="48" t="s">
        <v>153</v>
      </c>
      <c r="E360" s="53" t="s">
        <v>339</v>
      </c>
      <c r="F360" s="53" t="s">
        <v>339</v>
      </c>
      <c r="G360" s="75">
        <v>0</v>
      </c>
      <c r="H360" s="75">
        <v>0</v>
      </c>
      <c r="I360" s="135" t="s">
        <v>3</v>
      </c>
      <c r="J360" s="53" t="s">
        <v>1347</v>
      </c>
      <c r="K360" s="54" t="s">
        <v>3817</v>
      </c>
      <c r="L360" s="52" t="s">
        <v>4614</v>
      </c>
      <c r="M360" s="52" t="s">
        <v>4670</v>
      </c>
      <c r="N360" s="52" t="str">
        <f t="shared" si="111"/>
        <v>CAT_FNCT</v>
      </c>
      <c r="O360" s="52"/>
      <c r="P360" s="254" t="s">
        <v>1862</v>
      </c>
      <c r="Q360" s="13"/>
      <c r="R360"/>
      <c r="S360" t="str">
        <f t="shared" ref="S360:S391" si="112">IF(E360=F360,"","NOT EQUAL")</f>
        <v/>
      </c>
      <c r="T360" s="41" t="str">
        <f>IF(ISNA(VLOOKUP(P360,'NEW XEQM.c'!E:F,2,0)),"--","PRESENT")</f>
        <v>--</v>
      </c>
      <c r="U360"/>
      <c r="V360">
        <f t="shared" si="99"/>
        <v>111</v>
      </c>
      <c r="W360" s="75" t="s">
        <v>2155</v>
      </c>
      <c r="X360" s="54" t="s">
        <v>2155</v>
      </c>
      <c r="Y360" s="54" t="s">
        <v>2155</v>
      </c>
      <c r="Z360" s="22" t="str">
        <f t="shared" si="100"/>
        <v/>
      </c>
      <c r="AA360" s="22" t="str">
        <f t="shared" si="101"/>
        <v/>
      </c>
      <c r="AB360" s="1">
        <f t="shared" si="102"/>
        <v>348</v>
      </c>
      <c r="AC360" t="str">
        <f t="shared" si="103"/>
        <v>ITM_StoYEAR</v>
      </c>
      <c r="AD360" s="125" t="str">
        <f>IF(ISNA(VLOOKUP(AA360,'XEQM Shortlist'!J:J,1,0)),"//","")</f>
        <v/>
      </c>
      <c r="AF360" s="88" t="str">
        <f t="shared" si="104"/>
        <v/>
      </c>
      <c r="AG360" t="b">
        <f t="shared" si="105"/>
        <v>1</v>
      </c>
    </row>
    <row r="361" spans="1:33">
      <c r="A361" s="45">
        <f t="shared" si="98"/>
        <v>361</v>
      </c>
      <c r="B361" s="44">
        <f t="shared" si="109"/>
        <v>349</v>
      </c>
      <c r="C361" s="48" t="s">
        <v>3416</v>
      </c>
      <c r="D361" s="48" t="s">
        <v>25</v>
      </c>
      <c r="E361" s="53" t="s">
        <v>381</v>
      </c>
      <c r="F361" s="53" t="s">
        <v>381</v>
      </c>
      <c r="G361" s="75">
        <v>0</v>
      </c>
      <c r="H361" s="75">
        <v>0</v>
      </c>
      <c r="I361" s="135" t="s">
        <v>3</v>
      </c>
      <c r="J361" s="53" t="s">
        <v>1347</v>
      </c>
      <c r="K361" s="54" t="s">
        <v>3817</v>
      </c>
      <c r="L361" s="52" t="s">
        <v>4614</v>
      </c>
      <c r="M361" s="52" t="s">
        <v>4670</v>
      </c>
      <c r="N361" s="52" t="str">
        <f t="shared" si="111"/>
        <v>CAT_FNCT</v>
      </c>
      <c r="O361" s="52"/>
      <c r="P361" s="254" t="s">
        <v>1939</v>
      </c>
      <c r="Q361" s="13"/>
      <c r="R361"/>
      <c r="S361" t="str">
        <f t="shared" si="112"/>
        <v/>
      </c>
      <c r="T361" s="41" t="str">
        <f>IF(ISNA(VLOOKUP(P361,'NEW XEQM.c'!E:F,2,0)),"--","PRESENT")</f>
        <v>--</v>
      </c>
      <c r="U361"/>
      <c r="V361">
        <f t="shared" si="99"/>
        <v>111</v>
      </c>
      <c r="W361" s="75" t="s">
        <v>2155</v>
      </c>
      <c r="X361" s="54" t="s">
        <v>2155</v>
      </c>
      <c r="Y361" s="54" t="s">
        <v>2155</v>
      </c>
      <c r="Z361" s="22" t="str">
        <f t="shared" si="100"/>
        <v/>
      </c>
      <c r="AA361" s="22" t="str">
        <f t="shared" si="101"/>
        <v/>
      </c>
      <c r="AB361" s="1">
        <f t="shared" si="102"/>
        <v>349</v>
      </c>
      <c r="AC361" t="str">
        <f t="shared" si="103"/>
        <v>ITM_YEARtoS</v>
      </c>
      <c r="AD361" s="125" t="str">
        <f>IF(ISNA(VLOOKUP(AA361,'XEQM Shortlist'!J:J,1,0)),"//","")</f>
        <v/>
      </c>
      <c r="AF361" s="88" t="str">
        <f t="shared" si="104"/>
        <v/>
      </c>
      <c r="AG361" t="b">
        <f t="shared" si="105"/>
        <v>1</v>
      </c>
    </row>
    <row r="362" spans="1:33">
      <c r="A362" s="45">
        <f t="shared" si="98"/>
        <v>362</v>
      </c>
      <c r="B362" s="44">
        <f t="shared" si="109"/>
        <v>350</v>
      </c>
      <c r="C362" t="s">
        <v>4226</v>
      </c>
      <c r="D362" t="s">
        <v>25</v>
      </c>
      <c r="E362" t="s">
        <v>4750</v>
      </c>
      <c r="F362" t="s">
        <v>1317</v>
      </c>
      <c r="G362" s="75">
        <v>0</v>
      </c>
      <c r="H362" s="75">
        <v>0</v>
      </c>
      <c r="I362" s="135" t="s">
        <v>3</v>
      </c>
      <c r="J362" s="53" t="s">
        <v>1347</v>
      </c>
      <c r="K362" s="54" t="s">
        <v>3817</v>
      </c>
      <c r="L362" s="52" t="s">
        <v>4614</v>
      </c>
      <c r="M362" s="52" t="s">
        <v>4670</v>
      </c>
      <c r="N362" s="52" t="str">
        <f t="shared" si="111"/>
        <v>CAT_FNCT</v>
      </c>
      <c r="O362" s="52"/>
      <c r="P362" t="s">
        <v>4254</v>
      </c>
      <c r="Q362" s="13"/>
      <c r="R362"/>
      <c r="S362" t="str">
        <f t="shared" si="112"/>
        <v>NOT EQUAL</v>
      </c>
      <c r="T362" s="41" t="str">
        <f>IF(ISNA(VLOOKUP(P362,'NEW XEQM.c'!E:F,2,0)),"--","PRESENT")</f>
        <v>--</v>
      </c>
      <c r="U362"/>
      <c r="V362">
        <f t="shared" si="99"/>
        <v>111</v>
      </c>
      <c r="W362" s="75" t="s">
        <v>2155</v>
      </c>
      <c r="X362" s="54" t="s">
        <v>2155</v>
      </c>
      <c r="Y362" s="54" t="s">
        <v>2155</v>
      </c>
      <c r="Z362" s="22" t="str">
        <f t="shared" si="100"/>
        <v/>
      </c>
      <c r="AA362" s="22" t="str">
        <f t="shared" si="101"/>
        <v/>
      </c>
      <c r="AB362" s="1">
        <f t="shared" si="102"/>
        <v>350</v>
      </c>
      <c r="AC362" t="str">
        <f t="shared" si="103"/>
        <v>ITM_CARATtoG</v>
      </c>
      <c r="AD362" s="125" t="str">
        <f>IF(ISNA(VLOOKUP(AA362,'XEQM Shortlist'!J:J,1,0)),"//","")</f>
        <v/>
      </c>
      <c r="AF362" s="88" t="str">
        <f t="shared" si="104"/>
        <v/>
      </c>
      <c r="AG362" t="b">
        <f t="shared" si="105"/>
        <v>1</v>
      </c>
    </row>
    <row r="363" spans="1:33" s="17" customFormat="1">
      <c r="A363" s="45">
        <f t="shared" si="98"/>
        <v>363</v>
      </c>
      <c r="B363" s="44">
        <f t="shared" si="109"/>
        <v>351</v>
      </c>
      <c r="C363" s="89" t="s">
        <v>3642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1347</v>
      </c>
      <c r="K363" s="92" t="s">
        <v>3656</v>
      </c>
      <c r="L363" s="17" t="s">
        <v>4614</v>
      </c>
      <c r="M363" s="52" t="s">
        <v>4672</v>
      </c>
      <c r="N363" s="52" t="s">
        <v>2155</v>
      </c>
      <c r="P363" s="254" t="str">
        <f>"ITM_"&amp;IF(B363&lt;10,"000",IF(B363&lt;100,"00",IF(B363&lt;1000,"0","")))&amp;$B363</f>
        <v>ITM_0351</v>
      </c>
      <c r="Q363" s="13"/>
      <c r="R363"/>
      <c r="S363" t="str">
        <f t="shared" si="112"/>
        <v/>
      </c>
      <c r="T363" s="41" t="str">
        <f>IF(ISNA(VLOOKUP(P363,'NEW XEQM.c'!E:F,2,0)),"--","PRESENT")</f>
        <v>--</v>
      </c>
      <c r="U363"/>
      <c r="V363">
        <f t="shared" si="99"/>
        <v>111</v>
      </c>
      <c r="W363" s="88" t="s">
        <v>2155</v>
      </c>
      <c r="X363" s="92" t="s">
        <v>2155</v>
      </c>
      <c r="Y363" s="92" t="s">
        <v>2155</v>
      </c>
      <c r="Z363" s="22" t="str">
        <f t="shared" si="100"/>
        <v/>
      </c>
      <c r="AA363" s="22" t="str">
        <f t="shared" si="101"/>
        <v/>
      </c>
      <c r="AB363" s="1">
        <f t="shared" si="102"/>
        <v>351</v>
      </c>
      <c r="AC363" t="str">
        <f t="shared" si="103"/>
        <v>ITM_0351</v>
      </c>
      <c r="AD363" s="125" t="str">
        <f>IF(ISNA(VLOOKUP(AA363,'XEQM Shortlist'!J:J,1,0)),"//","")</f>
        <v/>
      </c>
      <c r="AE363"/>
      <c r="AF363" s="88" t="str">
        <f t="shared" si="104"/>
        <v/>
      </c>
      <c r="AG363" t="b">
        <f t="shared" si="105"/>
        <v>1</v>
      </c>
    </row>
    <row r="364" spans="1:33">
      <c r="A364" s="45">
        <f t="shared" si="98"/>
        <v>364</v>
      </c>
      <c r="B364" s="44">
        <f t="shared" si="109"/>
        <v>352</v>
      </c>
      <c r="C364" t="s">
        <v>4193</v>
      </c>
      <c r="D364" t="s">
        <v>153</v>
      </c>
      <c r="E364" t="s">
        <v>4194</v>
      </c>
      <c r="F364" t="s">
        <v>4194</v>
      </c>
      <c r="G364" s="55">
        <v>0</v>
      </c>
      <c r="H364" s="55">
        <v>0</v>
      </c>
      <c r="I364" s="136" t="s">
        <v>3</v>
      </c>
      <c r="J364" s="53" t="s">
        <v>1347</v>
      </c>
      <c r="K364" s="54" t="s">
        <v>3817</v>
      </c>
      <c r="L364" s="52" t="s">
        <v>4614</v>
      </c>
      <c r="M364" s="52" t="s">
        <v>4670</v>
      </c>
      <c r="N364" s="52" t="str">
        <f t="shared" si="111"/>
        <v>CAT_FNCT</v>
      </c>
      <c r="O364" s="52"/>
      <c r="P364" t="s">
        <v>4189</v>
      </c>
      <c r="Q364" s="13"/>
      <c r="R364"/>
      <c r="S364" t="str">
        <f t="shared" si="112"/>
        <v/>
      </c>
      <c r="T364" s="41" t="str">
        <f>IF(ISNA(VLOOKUP(P364,'NEW XEQM.c'!E:F,2,0)),"--","PRESENT")</f>
        <v>--</v>
      </c>
      <c r="U364"/>
      <c r="V364">
        <f t="shared" si="99"/>
        <v>111</v>
      </c>
      <c r="W364" s="75" t="s">
        <v>2155</v>
      </c>
      <c r="X364" s="54" t="s">
        <v>2155</v>
      </c>
      <c r="Y364" s="54" t="s">
        <v>2155</v>
      </c>
      <c r="Z364" s="22" t="str">
        <f t="shared" si="100"/>
        <v/>
      </c>
      <c r="AA364" s="22" t="str">
        <f t="shared" si="101"/>
        <v/>
      </c>
      <c r="AB364" s="1">
        <f t="shared" si="102"/>
        <v>352</v>
      </c>
      <c r="AC364" t="str">
        <f t="shared" si="103"/>
        <v>ITM_JINtoKG</v>
      </c>
      <c r="AD364" s="125" t="str">
        <f>IF(ISNA(VLOOKUP(AA364,'XEQM Shortlist'!J:J,1,0)),"//","")</f>
        <v/>
      </c>
      <c r="AF364" s="88" t="str">
        <f t="shared" si="104"/>
        <v/>
      </c>
      <c r="AG364" t="b">
        <f t="shared" si="105"/>
        <v>1</v>
      </c>
    </row>
    <row r="365" spans="1:33">
      <c r="A365" s="45">
        <f t="shared" si="98"/>
        <v>365</v>
      </c>
      <c r="B365" s="44">
        <f t="shared" si="109"/>
        <v>353</v>
      </c>
      <c r="C365" t="s">
        <v>4226</v>
      </c>
      <c r="D365" t="s">
        <v>153</v>
      </c>
      <c r="E365" t="s">
        <v>4751</v>
      </c>
      <c r="F365" t="s">
        <v>5212</v>
      </c>
      <c r="G365" s="75">
        <v>0</v>
      </c>
      <c r="H365" s="75">
        <v>0</v>
      </c>
      <c r="I365" s="135" t="s">
        <v>3</v>
      </c>
      <c r="J365" s="53" t="s">
        <v>1347</v>
      </c>
      <c r="K365" s="54" t="s">
        <v>3817</v>
      </c>
      <c r="L365" s="52" t="s">
        <v>4614</v>
      </c>
      <c r="M365" s="52" t="s">
        <v>4670</v>
      </c>
      <c r="N365" s="52" t="str">
        <f t="shared" si="111"/>
        <v>CAT_FNCT</v>
      </c>
      <c r="O365" s="52"/>
      <c r="P365" t="s">
        <v>4255</v>
      </c>
      <c r="Q365" s="13"/>
      <c r="R365"/>
      <c r="S365" t="str">
        <f t="shared" si="112"/>
        <v>NOT EQUAL</v>
      </c>
      <c r="T365" s="41" t="str">
        <f>IF(ISNA(VLOOKUP(P365,'NEW XEQM.c'!E:F,2,0)),"--","PRESENT")</f>
        <v>--</v>
      </c>
      <c r="U365"/>
      <c r="V365">
        <f t="shared" si="99"/>
        <v>111</v>
      </c>
      <c r="W365" s="75" t="s">
        <v>2155</v>
      </c>
      <c r="X365" s="54" t="s">
        <v>2155</v>
      </c>
      <c r="Y365" s="54" t="s">
        <v>2155</v>
      </c>
      <c r="Z365" s="22" t="str">
        <f t="shared" si="100"/>
        <v/>
      </c>
      <c r="AA365" s="22" t="str">
        <f t="shared" si="101"/>
        <v/>
      </c>
      <c r="AB365" s="1">
        <f t="shared" si="102"/>
        <v>353</v>
      </c>
      <c r="AC365" t="str">
        <f t="shared" si="103"/>
        <v>ITM_GtoCARAT</v>
      </c>
      <c r="AD365" s="125" t="str">
        <f>IF(ISNA(VLOOKUP(AA365,'XEQM Shortlist'!J:J,1,0)),"//","")</f>
        <v/>
      </c>
      <c r="AF365" s="88" t="str">
        <f t="shared" si="104"/>
        <v/>
      </c>
      <c r="AG365" t="b">
        <f t="shared" si="105"/>
        <v>1</v>
      </c>
    </row>
    <row r="366" spans="1:33" s="17" customFormat="1">
      <c r="A366" s="45">
        <f t="shared" si="98"/>
        <v>366</v>
      </c>
      <c r="B366" s="44">
        <f t="shared" si="109"/>
        <v>354</v>
      </c>
      <c r="C366" s="89" t="s">
        <v>3642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1347</v>
      </c>
      <c r="K366" s="92" t="s">
        <v>3656</v>
      </c>
      <c r="L366" s="17" t="s">
        <v>4614</v>
      </c>
      <c r="M366" s="52" t="s">
        <v>4672</v>
      </c>
      <c r="N366" s="52" t="s">
        <v>2155</v>
      </c>
      <c r="P366" s="254" t="str">
        <f>"ITM_"&amp;IF(B366&lt;10,"000",IF(B366&lt;100,"00",IF(B366&lt;1000,"0","")))&amp;$B366</f>
        <v>ITM_0354</v>
      </c>
      <c r="Q366" s="13"/>
      <c r="R366"/>
      <c r="S366" t="str">
        <f t="shared" si="112"/>
        <v/>
      </c>
      <c r="T366" s="41" t="str">
        <f>IF(ISNA(VLOOKUP(P366,'NEW XEQM.c'!E:F,2,0)),"--","PRESENT")</f>
        <v>--</v>
      </c>
      <c r="U366"/>
      <c r="V366">
        <f t="shared" si="99"/>
        <v>111</v>
      </c>
      <c r="W366" s="88" t="s">
        <v>2155</v>
      </c>
      <c r="X366" s="92" t="s">
        <v>2155</v>
      </c>
      <c r="Y366" s="92" t="s">
        <v>2155</v>
      </c>
      <c r="Z366" s="22" t="str">
        <f t="shared" si="100"/>
        <v/>
      </c>
      <c r="AA366" s="22" t="str">
        <f t="shared" si="101"/>
        <v/>
      </c>
      <c r="AB366" s="1">
        <f t="shared" si="102"/>
        <v>354</v>
      </c>
      <c r="AC366" t="str">
        <f t="shared" si="103"/>
        <v>ITM_0354</v>
      </c>
      <c r="AD366" s="125" t="str">
        <f>IF(ISNA(VLOOKUP(AA366,'XEQM Shortlist'!J:J,1,0)),"//","")</f>
        <v/>
      </c>
      <c r="AE366"/>
      <c r="AF366" s="88" t="str">
        <f t="shared" si="104"/>
        <v/>
      </c>
      <c r="AG366" t="b">
        <f t="shared" si="105"/>
        <v>1</v>
      </c>
    </row>
    <row r="367" spans="1:33">
      <c r="A367" s="45">
        <f t="shared" si="98"/>
        <v>367</v>
      </c>
      <c r="B367" s="44">
        <f t="shared" si="109"/>
        <v>355</v>
      </c>
      <c r="C367" t="s">
        <v>4193</v>
      </c>
      <c r="D367" t="s">
        <v>25</v>
      </c>
      <c r="E367" t="s">
        <v>4195</v>
      </c>
      <c r="F367" t="s">
        <v>4195</v>
      </c>
      <c r="G367" s="55">
        <v>0</v>
      </c>
      <c r="H367" s="55">
        <v>0</v>
      </c>
      <c r="I367" s="136" t="s">
        <v>3</v>
      </c>
      <c r="J367" s="53" t="s">
        <v>1347</v>
      </c>
      <c r="K367" s="54" t="s">
        <v>3817</v>
      </c>
      <c r="L367" s="52" t="s">
        <v>4614</v>
      </c>
      <c r="M367" s="52" t="s">
        <v>4670</v>
      </c>
      <c r="N367" s="52" t="str">
        <f t="shared" si="111"/>
        <v>CAT_FNCT</v>
      </c>
      <c r="O367" s="52"/>
      <c r="P367" t="s">
        <v>4190</v>
      </c>
      <c r="Q367" s="13"/>
      <c r="R367"/>
      <c r="S367" t="str">
        <f t="shared" si="112"/>
        <v/>
      </c>
      <c r="T367" s="41" t="str">
        <f>IF(ISNA(VLOOKUP(P367,'NEW XEQM.c'!E:F,2,0)),"--","PRESENT")</f>
        <v>--</v>
      </c>
      <c r="U367"/>
      <c r="V367">
        <f t="shared" si="99"/>
        <v>111</v>
      </c>
      <c r="W367" s="75" t="s">
        <v>2155</v>
      </c>
      <c r="X367" s="54" t="s">
        <v>2155</v>
      </c>
      <c r="Y367" s="54" t="s">
        <v>2155</v>
      </c>
      <c r="Z367" s="22" t="str">
        <f t="shared" si="100"/>
        <v/>
      </c>
      <c r="AA367" s="22" t="str">
        <f t="shared" si="101"/>
        <v/>
      </c>
      <c r="AB367" s="1">
        <f t="shared" si="102"/>
        <v>355</v>
      </c>
      <c r="AC367" t="str">
        <f t="shared" si="103"/>
        <v>ITM_KGtoJIN</v>
      </c>
      <c r="AD367" s="125" t="str">
        <f>IF(ISNA(VLOOKUP(AA367,'XEQM Shortlist'!J:J,1,0)),"//","")</f>
        <v/>
      </c>
      <c r="AF367" s="88" t="str">
        <f t="shared" si="104"/>
        <v/>
      </c>
      <c r="AG367" t="b">
        <f t="shared" si="105"/>
        <v>1</v>
      </c>
    </row>
    <row r="368" spans="1:33">
      <c r="A368" s="45">
        <f t="shared" si="98"/>
        <v>368</v>
      </c>
      <c r="B368" s="44">
        <f t="shared" si="109"/>
        <v>356</v>
      </c>
      <c r="C368" t="s">
        <v>4227</v>
      </c>
      <c r="D368" t="s">
        <v>25</v>
      </c>
      <c r="E368" t="s">
        <v>4228</v>
      </c>
      <c r="F368" t="s">
        <v>4228</v>
      </c>
      <c r="G368" s="55">
        <v>0</v>
      </c>
      <c r="H368" s="55">
        <v>0</v>
      </c>
      <c r="I368" s="135" t="s">
        <v>3</v>
      </c>
      <c r="J368" s="53" t="s">
        <v>1347</v>
      </c>
      <c r="K368" s="54" t="s">
        <v>3817</v>
      </c>
      <c r="L368" s="52" t="s">
        <v>4614</v>
      </c>
      <c r="M368" s="52" t="s">
        <v>4670</v>
      </c>
      <c r="N368" s="52" t="str">
        <f t="shared" si="111"/>
        <v>CAT_FNCT</v>
      </c>
      <c r="O368" s="52"/>
      <c r="P368" t="s">
        <v>4256</v>
      </c>
      <c r="Q368" s="13"/>
      <c r="R368"/>
      <c r="S368" t="str">
        <f t="shared" si="112"/>
        <v/>
      </c>
      <c r="T368" s="41" t="str">
        <f>IF(ISNA(VLOOKUP(P368,'NEW XEQM.c'!E:F,2,0)),"--","PRESENT")</f>
        <v>--</v>
      </c>
      <c r="U368"/>
      <c r="V368">
        <f t="shared" si="99"/>
        <v>111</v>
      </c>
      <c r="W368" s="75" t="s">
        <v>2155</v>
      </c>
      <c r="X368" s="54" t="s">
        <v>2155</v>
      </c>
      <c r="Y368" s="54" t="s">
        <v>2155</v>
      </c>
      <c r="Z368" s="22" t="str">
        <f t="shared" si="100"/>
        <v/>
      </c>
      <c r="AA368" s="22" t="str">
        <f t="shared" si="101"/>
        <v/>
      </c>
      <c r="AB368" s="1">
        <f t="shared" si="102"/>
        <v>356</v>
      </c>
      <c r="AC368" t="str">
        <f t="shared" si="103"/>
        <v>ITM_QTtoL</v>
      </c>
      <c r="AD368" s="125" t="str">
        <f>IF(ISNA(VLOOKUP(AA368,'XEQM Shortlist'!J:J,1,0)),"//","")</f>
        <v/>
      </c>
      <c r="AF368" s="88" t="str">
        <f t="shared" si="104"/>
        <v/>
      </c>
      <c r="AG368" t="b">
        <f t="shared" si="105"/>
        <v>1</v>
      </c>
    </row>
    <row r="369" spans="1:33">
      <c r="A369" s="45">
        <f t="shared" si="98"/>
        <v>369</v>
      </c>
      <c r="B369" s="44">
        <f t="shared" si="109"/>
        <v>357</v>
      </c>
      <c r="C369" t="s">
        <v>4227</v>
      </c>
      <c r="D369" t="s">
        <v>153</v>
      </c>
      <c r="E369" t="s">
        <v>4229</v>
      </c>
      <c r="F369" t="s">
        <v>4229</v>
      </c>
      <c r="G369" s="55">
        <v>0</v>
      </c>
      <c r="H369" s="55">
        <v>0</v>
      </c>
      <c r="I369" s="135" t="s">
        <v>3</v>
      </c>
      <c r="J369" s="53" t="s">
        <v>1347</v>
      </c>
      <c r="K369" s="54" t="s">
        <v>3817</v>
      </c>
      <c r="L369" s="52" t="s">
        <v>4614</v>
      </c>
      <c r="M369" s="52" t="s">
        <v>4670</v>
      </c>
      <c r="N369" s="52" t="str">
        <f t="shared" si="111"/>
        <v>CAT_FNCT</v>
      </c>
      <c r="O369" s="52"/>
      <c r="P369" t="s">
        <v>4257</v>
      </c>
      <c r="Q369" s="13"/>
      <c r="R369"/>
      <c r="S369" t="str">
        <f t="shared" si="112"/>
        <v/>
      </c>
      <c r="T369" s="41" t="str">
        <f>IF(ISNA(VLOOKUP(P369,'NEW XEQM.c'!E:F,2,0)),"--","PRESENT")</f>
        <v>--</v>
      </c>
      <c r="U369"/>
      <c r="V369">
        <f t="shared" si="99"/>
        <v>111</v>
      </c>
      <c r="W369" s="75" t="s">
        <v>2155</v>
      </c>
      <c r="X369" s="54" t="s">
        <v>2155</v>
      </c>
      <c r="Y369" s="54" t="s">
        <v>2155</v>
      </c>
      <c r="Z369" s="22" t="str">
        <f t="shared" si="100"/>
        <v/>
      </c>
      <c r="AA369" s="22" t="str">
        <f t="shared" si="101"/>
        <v/>
      </c>
      <c r="AB369" s="1">
        <f t="shared" si="102"/>
        <v>357</v>
      </c>
      <c r="AC369" t="str">
        <f t="shared" si="103"/>
        <v>ITM_LtoQT</v>
      </c>
      <c r="AD369" s="125" t="str">
        <f>IF(ISNA(VLOOKUP(AA369,'XEQM Shortlist'!J:J,1,0)),"//","")</f>
        <v/>
      </c>
      <c r="AF369" s="88" t="str">
        <f t="shared" si="104"/>
        <v/>
      </c>
      <c r="AG369" t="b">
        <f t="shared" si="105"/>
        <v>1</v>
      </c>
    </row>
    <row r="370" spans="1:33">
      <c r="A370" s="45">
        <f t="shared" si="98"/>
        <v>370</v>
      </c>
      <c r="B370" s="44">
        <f t="shared" si="109"/>
        <v>358</v>
      </c>
      <c r="C370" s="48" t="s">
        <v>3417</v>
      </c>
      <c r="D370" s="48" t="s">
        <v>25</v>
      </c>
      <c r="E370" s="53" t="s">
        <v>885</v>
      </c>
      <c r="F370" s="53" t="s">
        <v>1321</v>
      </c>
      <c r="G370" s="55">
        <v>0</v>
      </c>
      <c r="H370" s="55">
        <v>0</v>
      </c>
      <c r="I370" s="135" t="s">
        <v>3</v>
      </c>
      <c r="J370" s="53" t="s">
        <v>1347</v>
      </c>
      <c r="K370" s="54" t="s">
        <v>3817</v>
      </c>
      <c r="L370" s="52" t="s">
        <v>4614</v>
      </c>
      <c r="M370" s="52" t="s">
        <v>4670</v>
      </c>
      <c r="N370" s="52" t="str">
        <f t="shared" si="111"/>
        <v>CAT_FNCT</v>
      </c>
      <c r="O370" s="52"/>
      <c r="P370" s="254" t="s">
        <v>2076</v>
      </c>
      <c r="Q370" s="13"/>
      <c r="R370"/>
      <c r="S370" t="str">
        <f t="shared" si="112"/>
        <v>NOT EQUAL</v>
      </c>
      <c r="T370" s="41" t="str">
        <f>IF(ISNA(VLOOKUP(P370,'NEW XEQM.c'!E:F,2,0)),"--","PRESENT")</f>
        <v>--</v>
      </c>
      <c r="U370"/>
      <c r="V370">
        <f t="shared" si="99"/>
        <v>111</v>
      </c>
      <c r="W370" s="75" t="s">
        <v>2155</v>
      </c>
      <c r="X370" s="54" t="s">
        <v>2155</v>
      </c>
      <c r="Y370" s="54" t="s">
        <v>2155</v>
      </c>
      <c r="Z370" s="22" t="str">
        <f t="shared" si="100"/>
        <v/>
      </c>
      <c r="AA370" s="22" t="str">
        <f t="shared" si="101"/>
        <v/>
      </c>
      <c r="AB370" s="1">
        <f t="shared" si="102"/>
        <v>358</v>
      </c>
      <c r="AC370" t="str">
        <f t="shared" si="103"/>
        <v>ITM_FATHOMtoM</v>
      </c>
      <c r="AD370" s="125" t="str">
        <f>IF(ISNA(VLOOKUP(AA370,'XEQM Shortlist'!J:J,1,0)),"//","")</f>
        <v/>
      </c>
      <c r="AF370" s="88" t="str">
        <f t="shared" si="104"/>
        <v/>
      </c>
      <c r="AG370" t="b">
        <f t="shared" si="105"/>
        <v>1</v>
      </c>
    </row>
    <row r="371" spans="1:33" s="17" customFormat="1">
      <c r="A371" s="45">
        <f t="shared" si="98"/>
        <v>371</v>
      </c>
      <c r="B371" s="44">
        <f t="shared" si="109"/>
        <v>359</v>
      </c>
      <c r="C371" s="89" t="s">
        <v>3642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1347</v>
      </c>
      <c r="K371" s="92" t="s">
        <v>3656</v>
      </c>
      <c r="L371" s="17" t="s">
        <v>4614</v>
      </c>
      <c r="M371" s="52" t="s">
        <v>4672</v>
      </c>
      <c r="N371" s="52" t="s">
        <v>2155</v>
      </c>
      <c r="P371" s="254" t="str">
        <f>"ITM_"&amp;IF(B371&lt;10,"000",IF(B371&lt;100,"00",IF(B371&lt;1000,"0","")))&amp;$B371</f>
        <v>ITM_0359</v>
      </c>
      <c r="Q371" s="13"/>
      <c r="R371"/>
      <c r="S371" t="str">
        <f t="shared" si="112"/>
        <v/>
      </c>
      <c r="T371" s="41" t="str">
        <f>IF(ISNA(VLOOKUP(P371,'NEW XEQM.c'!E:F,2,0)),"--","PRESENT")</f>
        <v>--</v>
      </c>
      <c r="U371"/>
      <c r="V371">
        <f t="shared" si="99"/>
        <v>111</v>
      </c>
      <c r="W371" s="88" t="s">
        <v>2155</v>
      </c>
      <c r="X371" s="92" t="s">
        <v>2155</v>
      </c>
      <c r="Y371" s="92" t="s">
        <v>2155</v>
      </c>
      <c r="Z371" s="22" t="str">
        <f t="shared" si="100"/>
        <v/>
      </c>
      <c r="AA371" s="22" t="str">
        <f t="shared" si="101"/>
        <v/>
      </c>
      <c r="AB371" s="1">
        <f t="shared" si="102"/>
        <v>359</v>
      </c>
      <c r="AC371" t="str">
        <f t="shared" si="103"/>
        <v>ITM_0359</v>
      </c>
      <c r="AD371" s="125" t="str">
        <f>IF(ISNA(VLOOKUP(AA371,'XEQM Shortlist'!J:J,1,0)),"//","")</f>
        <v/>
      </c>
      <c r="AE371"/>
      <c r="AF371" s="88" t="str">
        <f t="shared" si="104"/>
        <v/>
      </c>
      <c r="AG371" t="b">
        <f t="shared" si="105"/>
        <v>1</v>
      </c>
    </row>
    <row r="372" spans="1:33">
      <c r="A372" s="45">
        <f t="shared" si="98"/>
        <v>372</v>
      </c>
      <c r="B372" s="44">
        <f t="shared" si="109"/>
        <v>360</v>
      </c>
      <c r="C372" s="48" t="s">
        <v>4706</v>
      </c>
      <c r="D372" s="48" t="s">
        <v>25</v>
      </c>
      <c r="E372" s="53" t="s">
        <v>4708</v>
      </c>
      <c r="F372" s="53" t="s">
        <v>4708</v>
      </c>
      <c r="G372" s="55">
        <v>0</v>
      </c>
      <c r="H372" s="55">
        <v>0</v>
      </c>
      <c r="I372" s="135" t="s">
        <v>3</v>
      </c>
      <c r="J372" s="53" t="s">
        <v>1347</v>
      </c>
      <c r="K372" s="54" t="s">
        <v>3817</v>
      </c>
      <c r="L372" s="52" t="s">
        <v>4614</v>
      </c>
      <c r="M372" s="52" t="s">
        <v>4670</v>
      </c>
      <c r="N372" s="52" t="str">
        <f t="shared" si="111"/>
        <v>CAT_FNCT</v>
      </c>
      <c r="O372" s="52"/>
      <c r="P372" s="254" t="s">
        <v>4713</v>
      </c>
      <c r="Q372" s="13"/>
      <c r="R372"/>
      <c r="S372" t="str">
        <f t="shared" si="112"/>
        <v/>
      </c>
      <c r="T372" s="41" t="str">
        <f>IF(ISNA(VLOOKUP(P372,'NEW XEQM.c'!E:F,2,0)),"--","PRESENT")</f>
        <v>--</v>
      </c>
      <c r="U372"/>
      <c r="V372">
        <f t="shared" si="99"/>
        <v>111</v>
      </c>
      <c r="W372" s="75" t="s">
        <v>2155</v>
      </c>
      <c r="X372" s="54" t="s">
        <v>2155</v>
      </c>
      <c r="Y372" s="54" t="s">
        <v>2155</v>
      </c>
      <c r="Z372" s="22" t="str">
        <f t="shared" si="100"/>
        <v/>
      </c>
      <c r="AA372" s="22" t="str">
        <f t="shared" si="101"/>
        <v/>
      </c>
      <c r="AB372" s="1">
        <f t="shared" si="102"/>
        <v>360</v>
      </c>
      <c r="AC372" t="str">
        <f t="shared" si="103"/>
        <v>ITM_NMItoM</v>
      </c>
      <c r="AD372" s="125" t="str">
        <f>IF(ISNA(VLOOKUP(AA372,'XEQM Shortlist'!J:J,1,0)),"//","")</f>
        <v/>
      </c>
      <c r="AF372" s="88" t="str">
        <f t="shared" si="104"/>
        <v/>
      </c>
      <c r="AG372" t="b">
        <f t="shared" si="105"/>
        <v>1</v>
      </c>
    </row>
    <row r="373" spans="1:33">
      <c r="A373" s="45">
        <f t="shared" si="98"/>
        <v>373</v>
      </c>
      <c r="B373" s="44">
        <f t="shared" si="109"/>
        <v>361</v>
      </c>
      <c r="C373" s="48" t="s">
        <v>3417</v>
      </c>
      <c r="D373" s="48" t="s">
        <v>153</v>
      </c>
      <c r="E373" s="53" t="s">
        <v>886</v>
      </c>
      <c r="F373" s="53" t="s">
        <v>5209</v>
      </c>
      <c r="G373" s="55">
        <v>0</v>
      </c>
      <c r="H373" s="55">
        <v>0</v>
      </c>
      <c r="I373" s="135" t="s">
        <v>3</v>
      </c>
      <c r="J373" s="53" t="s">
        <v>1347</v>
      </c>
      <c r="K373" s="54" t="s">
        <v>3817</v>
      </c>
      <c r="L373" s="52" t="s">
        <v>4614</v>
      </c>
      <c r="M373" s="52" t="s">
        <v>4670</v>
      </c>
      <c r="N373" s="52" t="str">
        <f t="shared" si="111"/>
        <v>CAT_FNCT</v>
      </c>
      <c r="O373" s="52"/>
      <c r="P373" s="254" t="s">
        <v>2077</v>
      </c>
      <c r="Q373" s="13"/>
      <c r="R373"/>
      <c r="S373" t="str">
        <f t="shared" si="112"/>
        <v>NOT EQUAL</v>
      </c>
      <c r="T373" s="41" t="str">
        <f>IF(ISNA(VLOOKUP(P373,'NEW XEQM.c'!E:F,2,0)),"--","PRESENT")</f>
        <v>--</v>
      </c>
      <c r="U373"/>
      <c r="V373">
        <f t="shared" si="99"/>
        <v>111</v>
      </c>
      <c r="W373" s="75" t="s">
        <v>2155</v>
      </c>
      <c r="X373" s="54" t="s">
        <v>2155</v>
      </c>
      <c r="Y373" s="54" t="s">
        <v>2155</v>
      </c>
      <c r="Z373" s="22" t="str">
        <f t="shared" si="100"/>
        <v/>
      </c>
      <c r="AA373" s="22" t="str">
        <f t="shared" si="101"/>
        <v/>
      </c>
      <c r="AB373" s="1">
        <f t="shared" si="102"/>
        <v>361</v>
      </c>
      <c r="AC373" t="str">
        <f t="shared" si="103"/>
        <v>ITM_MtoFATHOM</v>
      </c>
      <c r="AD373" s="125" t="str">
        <f>IF(ISNA(VLOOKUP(AA373,'XEQM Shortlist'!J:J,1,0)),"//","")</f>
        <v/>
      </c>
      <c r="AF373" s="88" t="str">
        <f t="shared" si="104"/>
        <v/>
      </c>
      <c r="AG373" t="b">
        <f t="shared" si="105"/>
        <v>1</v>
      </c>
    </row>
    <row r="374" spans="1:33" s="17" customFormat="1">
      <c r="A374" s="45">
        <f t="shared" si="98"/>
        <v>374</v>
      </c>
      <c r="B374" s="44">
        <f t="shared" si="109"/>
        <v>362</v>
      </c>
      <c r="C374" s="89" t="s">
        <v>3642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1347</v>
      </c>
      <c r="K374" s="92" t="s">
        <v>3656</v>
      </c>
      <c r="L374" s="17" t="s">
        <v>4614</v>
      </c>
      <c r="M374" s="52" t="s">
        <v>4672</v>
      </c>
      <c r="N374" s="52" t="s">
        <v>2155</v>
      </c>
      <c r="P374" s="254" t="str">
        <f>"ITM_"&amp;IF(B374&lt;10,"000",IF(B374&lt;100,"00",IF(B374&lt;1000,"0","")))&amp;$B374</f>
        <v>ITM_0362</v>
      </c>
      <c r="Q374" s="13"/>
      <c r="R374"/>
      <c r="S374" t="str">
        <f t="shared" si="112"/>
        <v/>
      </c>
      <c r="T374" s="41" t="str">
        <f>IF(ISNA(VLOOKUP(P374,'NEW XEQM.c'!E:F,2,0)),"--","PRESENT")</f>
        <v>--</v>
      </c>
      <c r="U374"/>
      <c r="V374">
        <f t="shared" si="99"/>
        <v>111</v>
      </c>
      <c r="W374" s="88" t="s">
        <v>2155</v>
      </c>
      <c r="X374" s="92" t="s">
        <v>2155</v>
      </c>
      <c r="Y374" s="92" t="s">
        <v>2155</v>
      </c>
      <c r="Z374" s="22" t="str">
        <f t="shared" si="100"/>
        <v/>
      </c>
      <c r="AA374" s="22" t="str">
        <f t="shared" si="101"/>
        <v/>
      </c>
      <c r="AB374" s="1">
        <f t="shared" si="102"/>
        <v>362</v>
      </c>
      <c r="AC374" t="str">
        <f t="shared" si="103"/>
        <v>ITM_0362</v>
      </c>
      <c r="AD374" s="125" t="str">
        <f>IF(ISNA(VLOOKUP(AA374,'XEQM Shortlist'!J:J,1,0)),"//","")</f>
        <v/>
      </c>
      <c r="AE374"/>
      <c r="AF374" s="88" t="str">
        <f t="shared" si="104"/>
        <v/>
      </c>
      <c r="AG374" t="b">
        <f t="shared" si="105"/>
        <v>1</v>
      </c>
    </row>
    <row r="375" spans="1:33">
      <c r="A375" s="45">
        <f t="shared" si="98"/>
        <v>375</v>
      </c>
      <c r="B375" s="44">
        <f t="shared" si="109"/>
        <v>363</v>
      </c>
      <c r="C375" s="48" t="s">
        <v>4706</v>
      </c>
      <c r="D375" s="48" t="s">
        <v>153</v>
      </c>
      <c r="E375" s="53" t="s">
        <v>4707</v>
      </c>
      <c r="F375" s="53" t="s">
        <v>4707</v>
      </c>
      <c r="G375" s="55">
        <v>0</v>
      </c>
      <c r="H375" s="55">
        <v>0</v>
      </c>
      <c r="I375" s="135" t="s">
        <v>3</v>
      </c>
      <c r="J375" s="53" t="s">
        <v>1347</v>
      </c>
      <c r="K375" s="54" t="s">
        <v>3817</v>
      </c>
      <c r="L375" s="52" t="s">
        <v>4614</v>
      </c>
      <c r="M375" s="52" t="s">
        <v>4670</v>
      </c>
      <c r="N375" s="52" t="str">
        <f t="shared" si="111"/>
        <v>CAT_FNCT</v>
      </c>
      <c r="O375" s="52"/>
      <c r="P375" s="254" t="s">
        <v>4714</v>
      </c>
      <c r="Q375" s="13"/>
      <c r="R375"/>
      <c r="S375" t="str">
        <f t="shared" si="112"/>
        <v/>
      </c>
      <c r="T375" s="41" t="str">
        <f>IF(ISNA(VLOOKUP(P375,'NEW XEQM.c'!E:F,2,0)),"--","PRESENT")</f>
        <v>--</v>
      </c>
      <c r="U375"/>
      <c r="V375">
        <f t="shared" si="99"/>
        <v>111</v>
      </c>
      <c r="W375" s="75" t="s">
        <v>2155</v>
      </c>
      <c r="X375" s="54" t="s">
        <v>2155</v>
      </c>
      <c r="Y375" s="54" t="s">
        <v>2155</v>
      </c>
      <c r="Z375" s="22" t="str">
        <f t="shared" si="100"/>
        <v/>
      </c>
      <c r="AA375" s="22" t="str">
        <f t="shared" si="101"/>
        <v/>
      </c>
      <c r="AB375" s="1">
        <f t="shared" si="102"/>
        <v>363</v>
      </c>
      <c r="AC375" t="str">
        <f t="shared" si="103"/>
        <v>ITM_MtoNMI</v>
      </c>
      <c r="AD375" s="125" t="str">
        <f>IF(ISNA(VLOOKUP(AA375,'XEQM Shortlist'!J:J,1,0)),"//","")</f>
        <v/>
      </c>
      <c r="AF375" s="88" t="str">
        <f t="shared" si="104"/>
        <v/>
      </c>
      <c r="AG375" t="b">
        <f t="shared" si="105"/>
        <v>1</v>
      </c>
    </row>
    <row r="376" spans="1:33">
      <c r="A376" s="45">
        <f t="shared" si="98"/>
        <v>376</v>
      </c>
      <c r="B376" s="44">
        <f t="shared" si="109"/>
        <v>364</v>
      </c>
      <c r="C376" s="48" t="s">
        <v>3418</v>
      </c>
      <c r="D376" s="48" t="s">
        <v>25</v>
      </c>
      <c r="E376" s="91" t="s">
        <v>887</v>
      </c>
      <c r="F376" s="91" t="s">
        <v>1322</v>
      </c>
      <c r="G376" s="55">
        <v>0</v>
      </c>
      <c r="H376" s="55">
        <v>0</v>
      </c>
      <c r="I376" s="135" t="s">
        <v>3</v>
      </c>
      <c r="J376" s="53" t="s">
        <v>1347</v>
      </c>
      <c r="K376" s="54" t="s">
        <v>3817</v>
      </c>
      <c r="L376" s="52" t="s">
        <v>4614</v>
      </c>
      <c r="M376" s="52" t="s">
        <v>4670</v>
      </c>
      <c r="N376" s="52" t="str">
        <f t="shared" si="111"/>
        <v>CAT_FNCT</v>
      </c>
      <c r="O376" s="52"/>
      <c r="P376" s="254" t="s">
        <v>2078</v>
      </c>
      <c r="Q376" s="13"/>
      <c r="R376"/>
      <c r="S376" t="str">
        <f t="shared" si="112"/>
        <v>NOT EQUAL</v>
      </c>
      <c r="T376" s="41" t="str">
        <f>IF(ISNA(VLOOKUP(P376,'NEW XEQM.c'!E:F,2,0)),"--","PRESENT")</f>
        <v>--</v>
      </c>
      <c r="U376"/>
      <c r="V376">
        <f t="shared" si="99"/>
        <v>111</v>
      </c>
      <c r="W376" s="75" t="s">
        <v>2155</v>
      </c>
      <c r="X376" s="54" t="s">
        <v>2155</v>
      </c>
      <c r="Y376" s="54" t="s">
        <v>2155</v>
      </c>
      <c r="Z376" s="22" t="str">
        <f t="shared" si="100"/>
        <v/>
      </c>
      <c r="AA376" s="22" t="str">
        <f t="shared" si="101"/>
        <v/>
      </c>
      <c r="AB376" s="1">
        <f t="shared" si="102"/>
        <v>364</v>
      </c>
      <c r="AC376" t="str">
        <f t="shared" si="103"/>
        <v>ITM_BARRELtoM3</v>
      </c>
      <c r="AD376" s="125" t="str">
        <f>IF(ISNA(VLOOKUP(AA376,'XEQM Shortlist'!J:J,1,0)),"//","")</f>
        <v/>
      </c>
      <c r="AF376" s="88" t="str">
        <f t="shared" si="104"/>
        <v/>
      </c>
      <c r="AG376" t="b">
        <f t="shared" si="105"/>
        <v>1</v>
      </c>
    </row>
    <row r="377" spans="1:33" s="17" customFormat="1">
      <c r="A377" s="45">
        <f t="shared" si="98"/>
        <v>377</v>
      </c>
      <c r="B377" s="44">
        <f t="shared" si="109"/>
        <v>365</v>
      </c>
      <c r="C377" s="89" t="s">
        <v>3642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1347</v>
      </c>
      <c r="K377" s="92" t="s">
        <v>3656</v>
      </c>
      <c r="L377" s="17" t="s">
        <v>4614</v>
      </c>
      <c r="M377" s="52" t="s">
        <v>4672</v>
      </c>
      <c r="N377" s="52" t="s">
        <v>2155</v>
      </c>
      <c r="P377" s="254" t="str">
        <f>"ITM_"&amp;IF(B377&lt;10,"000",IF(B377&lt;100,"00",IF(B377&lt;1000,"0","")))&amp;$B377</f>
        <v>ITM_0365</v>
      </c>
      <c r="Q377" s="13"/>
      <c r="R377"/>
      <c r="S377" t="str">
        <f t="shared" si="112"/>
        <v/>
      </c>
      <c r="T377" s="41" t="str">
        <f>IF(ISNA(VLOOKUP(P377,'NEW XEQM.c'!E:F,2,0)),"--","PRESENT")</f>
        <v>--</v>
      </c>
      <c r="U377"/>
      <c r="V377">
        <f t="shared" si="99"/>
        <v>111</v>
      </c>
      <c r="W377" s="88" t="s">
        <v>2155</v>
      </c>
      <c r="X377" s="92" t="s">
        <v>2155</v>
      </c>
      <c r="Y377" s="92" t="s">
        <v>2155</v>
      </c>
      <c r="Z377" s="22" t="str">
        <f t="shared" si="100"/>
        <v/>
      </c>
      <c r="AA377" s="22" t="str">
        <f t="shared" si="101"/>
        <v/>
      </c>
      <c r="AB377" s="1">
        <f t="shared" si="102"/>
        <v>365</v>
      </c>
      <c r="AC377" t="str">
        <f t="shared" si="103"/>
        <v>ITM_0365</v>
      </c>
      <c r="AD377" s="125" t="str">
        <f>IF(ISNA(VLOOKUP(AA377,'XEQM Shortlist'!J:J,1,0)),"//","")</f>
        <v/>
      </c>
      <c r="AE377"/>
      <c r="AF377" s="88" t="str">
        <f t="shared" si="104"/>
        <v/>
      </c>
      <c r="AG377" t="b">
        <f t="shared" si="105"/>
        <v>1</v>
      </c>
    </row>
    <row r="378" spans="1:33">
      <c r="A378" s="45">
        <f t="shared" si="98"/>
        <v>378</v>
      </c>
      <c r="B378" s="44">
        <f t="shared" si="109"/>
        <v>366</v>
      </c>
      <c r="C378" s="48" t="s">
        <v>3418</v>
      </c>
      <c r="D378" s="48" t="s">
        <v>153</v>
      </c>
      <c r="E378" s="233" t="s">
        <v>888</v>
      </c>
      <c r="F378" s="233" t="s">
        <v>5198</v>
      </c>
      <c r="G378" s="55">
        <v>0</v>
      </c>
      <c r="H378" s="55">
        <v>0</v>
      </c>
      <c r="I378" s="135" t="s">
        <v>3</v>
      </c>
      <c r="J378" s="53" t="s">
        <v>1347</v>
      </c>
      <c r="K378" s="54" t="s">
        <v>3817</v>
      </c>
      <c r="L378" s="52" t="s">
        <v>4614</v>
      </c>
      <c r="M378" s="52" t="s">
        <v>4670</v>
      </c>
      <c r="N378" s="52" t="str">
        <f t="shared" si="111"/>
        <v>CAT_FNCT</v>
      </c>
      <c r="O378" s="52"/>
      <c r="P378" s="254" t="s">
        <v>2079</v>
      </c>
      <c r="Q378" s="13"/>
      <c r="R378"/>
      <c r="S378" t="str">
        <f t="shared" si="112"/>
        <v>NOT EQUAL</v>
      </c>
      <c r="T378" s="41" t="str">
        <f>IF(ISNA(VLOOKUP(P378,'NEW XEQM.c'!E:F,2,0)),"--","PRESENT")</f>
        <v>--</v>
      </c>
      <c r="U378"/>
      <c r="V378">
        <f t="shared" si="99"/>
        <v>111</v>
      </c>
      <c r="W378" s="75" t="s">
        <v>2155</v>
      </c>
      <c r="X378" s="54" t="s">
        <v>2155</v>
      </c>
      <c r="Y378" s="54" t="s">
        <v>2155</v>
      </c>
      <c r="Z378" s="22" t="str">
        <f t="shared" si="100"/>
        <v/>
      </c>
      <c r="AA378" s="22" t="str">
        <f t="shared" si="101"/>
        <v/>
      </c>
      <c r="AB378" s="1">
        <f t="shared" si="102"/>
        <v>366</v>
      </c>
      <c r="AC378" t="str">
        <f t="shared" si="103"/>
        <v>ITM_M3toBARREL</v>
      </c>
      <c r="AD378" s="125" t="str">
        <f>IF(ISNA(VLOOKUP(AA378,'XEQM Shortlist'!J:J,1,0)),"//","")</f>
        <v/>
      </c>
      <c r="AF378" s="88" t="str">
        <f t="shared" si="104"/>
        <v/>
      </c>
      <c r="AG378" t="b">
        <f t="shared" si="105"/>
        <v>1</v>
      </c>
    </row>
    <row r="379" spans="1:33" s="17" customFormat="1">
      <c r="A379" s="45">
        <f t="shared" si="98"/>
        <v>379</v>
      </c>
      <c r="B379" s="44">
        <f t="shared" si="109"/>
        <v>367</v>
      </c>
      <c r="C379" s="89" t="s">
        <v>3642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1347</v>
      </c>
      <c r="K379" s="92" t="s">
        <v>3656</v>
      </c>
      <c r="L379" s="17" t="s">
        <v>4614</v>
      </c>
      <c r="M379" s="52" t="s">
        <v>4672</v>
      </c>
      <c r="N379" s="52" t="s">
        <v>2155</v>
      </c>
      <c r="P379" s="254" t="str">
        <f>"ITM_"&amp;IF(B379&lt;10,"000",IF(B379&lt;100,"00",IF(B379&lt;1000,"0","")))&amp;$B379</f>
        <v>ITM_0367</v>
      </c>
      <c r="Q379" s="13"/>
      <c r="R379"/>
      <c r="S379" t="str">
        <f t="shared" si="112"/>
        <v/>
      </c>
      <c r="T379" s="41" t="str">
        <f>IF(ISNA(VLOOKUP(P379,'NEW XEQM.c'!E:F,2,0)),"--","PRESENT")</f>
        <v>--</v>
      </c>
      <c r="U379"/>
      <c r="V379">
        <f t="shared" si="99"/>
        <v>111</v>
      </c>
      <c r="W379" s="88" t="s">
        <v>2155</v>
      </c>
      <c r="X379" s="92" t="s">
        <v>2155</v>
      </c>
      <c r="Y379" s="92" t="s">
        <v>2155</v>
      </c>
      <c r="Z379" s="22" t="str">
        <f t="shared" si="100"/>
        <v/>
      </c>
      <c r="AA379" s="22" t="str">
        <f t="shared" si="101"/>
        <v/>
      </c>
      <c r="AB379" s="1">
        <f t="shared" si="102"/>
        <v>367</v>
      </c>
      <c r="AC379" t="str">
        <f t="shared" si="103"/>
        <v>ITM_0367</v>
      </c>
      <c r="AD379" s="125" t="str">
        <f>IF(ISNA(VLOOKUP(AA379,'XEQM Shortlist'!J:J,1,0)),"//","")</f>
        <v/>
      </c>
      <c r="AE379"/>
      <c r="AF379" s="88" t="str">
        <f t="shared" si="104"/>
        <v/>
      </c>
      <c r="AG379" t="b">
        <f t="shared" si="105"/>
        <v>1</v>
      </c>
    </row>
    <row r="380" spans="1:33" s="17" customFormat="1">
      <c r="A380" s="45">
        <f t="shared" si="98"/>
        <v>380</v>
      </c>
      <c r="B380" s="44">
        <f t="shared" si="109"/>
        <v>368</v>
      </c>
      <c r="C380" s="89" t="s">
        <v>3642</v>
      </c>
      <c r="D380" s="89" t="s">
        <v>7</v>
      </c>
      <c r="E380" s="108" t="str">
        <f t="shared" ref="E380:E381" si="113">CHAR(34)&amp;IF(B380&lt;10,"000",IF(B380&lt;100,"00",IF(B380&lt;1000,"0","")))&amp;$B380&amp;CHAR(34)</f>
        <v>"0368"</v>
      </c>
      <c r="F380" s="90" t="str">
        <f t="shared" ref="F380:F381" si="114">E380</f>
        <v>"0368"</v>
      </c>
      <c r="G380" s="143">
        <v>0</v>
      </c>
      <c r="H380" s="143">
        <v>0</v>
      </c>
      <c r="I380" s="138" t="s">
        <v>28</v>
      </c>
      <c r="J380" s="53" t="s">
        <v>1347</v>
      </c>
      <c r="K380" s="92" t="s">
        <v>3656</v>
      </c>
      <c r="L380" s="17" t="s">
        <v>4614</v>
      </c>
      <c r="M380" s="52" t="s">
        <v>4672</v>
      </c>
      <c r="N380" s="52" t="s">
        <v>2155</v>
      </c>
      <c r="P380" s="254" t="str">
        <f t="shared" ref="P380:P381" si="115">"ITM_"&amp;IF(B380&lt;10,"000",IF(B380&lt;100,"00",IF(B380&lt;1000,"0","")))&amp;$B380</f>
        <v>ITM_0368</v>
      </c>
      <c r="Q380" s="13"/>
      <c r="R380"/>
      <c r="S380" t="str">
        <f t="shared" si="112"/>
        <v/>
      </c>
      <c r="T380" s="41" t="str">
        <f>IF(ISNA(VLOOKUP(P380,'NEW XEQM.c'!E:F,2,0)),"--","PRESENT")</f>
        <v>--</v>
      </c>
      <c r="U380"/>
      <c r="V380">
        <f t="shared" si="99"/>
        <v>111</v>
      </c>
      <c r="W380" s="88" t="s">
        <v>2155</v>
      </c>
      <c r="X380" s="92" t="s">
        <v>2155</v>
      </c>
      <c r="Y380" s="92" t="s">
        <v>2155</v>
      </c>
      <c r="Z380" s="22" t="str">
        <f t="shared" si="100"/>
        <v/>
      </c>
      <c r="AA380" s="22" t="str">
        <f t="shared" si="101"/>
        <v/>
      </c>
      <c r="AB380" s="1">
        <f t="shared" si="102"/>
        <v>368</v>
      </c>
      <c r="AC380" t="str">
        <f t="shared" si="103"/>
        <v>ITM_0368</v>
      </c>
      <c r="AD380" s="125" t="str">
        <f>IF(ISNA(VLOOKUP(AA380,'XEQM Shortlist'!J:J,1,0)),"//","")</f>
        <v/>
      </c>
      <c r="AE380"/>
      <c r="AF380" s="88" t="str">
        <f t="shared" si="104"/>
        <v/>
      </c>
      <c r="AG380" t="b">
        <f t="shared" si="105"/>
        <v>1</v>
      </c>
    </row>
    <row r="381" spans="1:33" s="17" customFormat="1">
      <c r="A381" s="45">
        <f t="shared" si="98"/>
        <v>381</v>
      </c>
      <c r="B381" s="44">
        <f t="shared" si="109"/>
        <v>369</v>
      </c>
      <c r="C381" s="89" t="s">
        <v>3642</v>
      </c>
      <c r="D381" s="89" t="s">
        <v>7</v>
      </c>
      <c r="E381" s="108" t="str">
        <f t="shared" si="113"/>
        <v>"0369"</v>
      </c>
      <c r="F381" s="90" t="str">
        <f t="shared" si="114"/>
        <v>"0369"</v>
      </c>
      <c r="G381" s="143">
        <v>0</v>
      </c>
      <c r="H381" s="143">
        <v>0</v>
      </c>
      <c r="I381" s="138" t="s">
        <v>28</v>
      </c>
      <c r="J381" s="53" t="s">
        <v>1347</v>
      </c>
      <c r="K381" s="92" t="s">
        <v>3656</v>
      </c>
      <c r="L381" s="17" t="s">
        <v>4614</v>
      </c>
      <c r="M381" s="52" t="s">
        <v>4672</v>
      </c>
      <c r="N381" s="52" t="s">
        <v>2155</v>
      </c>
      <c r="P381" s="254" t="str">
        <f t="shared" si="115"/>
        <v>ITM_0369</v>
      </c>
      <c r="Q381" s="13"/>
      <c r="R381"/>
      <c r="S381" t="str">
        <f t="shared" si="112"/>
        <v/>
      </c>
      <c r="T381" s="41" t="str">
        <f>IF(ISNA(VLOOKUP(P381,'NEW XEQM.c'!E:F,2,0)),"--","PRESENT")</f>
        <v>--</v>
      </c>
      <c r="U381"/>
      <c r="V381">
        <f t="shared" si="99"/>
        <v>111</v>
      </c>
      <c r="W381" s="88" t="s">
        <v>2155</v>
      </c>
      <c r="X381" s="92" t="s">
        <v>2155</v>
      </c>
      <c r="Y381" s="92" t="s">
        <v>2155</v>
      </c>
      <c r="Z381" s="22" t="str">
        <f t="shared" si="100"/>
        <v/>
      </c>
      <c r="AA381" s="22" t="str">
        <f t="shared" si="101"/>
        <v/>
      </c>
      <c r="AB381" s="1">
        <f t="shared" si="102"/>
        <v>369</v>
      </c>
      <c r="AC381" t="str">
        <f t="shared" si="103"/>
        <v>ITM_0369</v>
      </c>
      <c r="AD381" s="125" t="str">
        <f>IF(ISNA(VLOOKUP(AA381,'XEQM Shortlist'!J:J,1,0)),"//","")</f>
        <v/>
      </c>
      <c r="AE381"/>
      <c r="AF381" s="88" t="str">
        <f t="shared" si="104"/>
        <v/>
      </c>
      <c r="AG381" t="b">
        <f t="shared" si="105"/>
        <v>1</v>
      </c>
    </row>
    <row r="382" spans="1:33">
      <c r="A382" s="45">
        <f t="shared" si="98"/>
        <v>382</v>
      </c>
      <c r="B382" s="44">
        <f t="shared" si="109"/>
        <v>370</v>
      </c>
      <c r="C382" s="48" t="s">
        <v>3419</v>
      </c>
      <c r="D382" s="48" t="s">
        <v>25</v>
      </c>
      <c r="E382" s="53" t="s">
        <v>903</v>
      </c>
      <c r="F382" s="53" t="s">
        <v>903</v>
      </c>
      <c r="G382" s="55">
        <v>0</v>
      </c>
      <c r="H382" s="55">
        <v>0</v>
      </c>
      <c r="I382" s="135" t="s">
        <v>3</v>
      </c>
      <c r="J382" s="53" t="s">
        <v>1347</v>
      </c>
      <c r="K382" s="54" t="s">
        <v>3817</v>
      </c>
      <c r="L382" s="52" t="s">
        <v>4614</v>
      </c>
      <c r="M382" s="52" t="s">
        <v>4670</v>
      </c>
      <c r="N382" s="52" t="str">
        <f t="shared" si="111"/>
        <v>CAT_FNCT</v>
      </c>
      <c r="O382" s="52"/>
      <c r="P382" s="254" t="s">
        <v>2100</v>
      </c>
      <c r="Q382" s="13"/>
      <c r="R382"/>
      <c r="S382" t="str">
        <f t="shared" si="112"/>
        <v/>
      </c>
      <c r="T382" s="41" t="str">
        <f>IF(ISNA(VLOOKUP(P382,'NEW XEQM.c'!E:F,2,0)),"--","PRESENT")</f>
        <v>--</v>
      </c>
      <c r="U382"/>
      <c r="V382">
        <f t="shared" si="99"/>
        <v>111</v>
      </c>
      <c r="W382" s="75" t="s">
        <v>2155</v>
      </c>
      <c r="X382" s="54" t="s">
        <v>2155</v>
      </c>
      <c r="Y382" s="54" t="s">
        <v>2155</v>
      </c>
      <c r="Z382" s="22" t="str">
        <f t="shared" si="100"/>
        <v/>
      </c>
      <c r="AA382" s="22" t="str">
        <f t="shared" si="101"/>
        <v/>
      </c>
      <c r="AB382" s="1">
        <f t="shared" si="102"/>
        <v>370</v>
      </c>
      <c r="AC382" t="str">
        <f t="shared" si="103"/>
        <v>ITM_HECTAREtoM2</v>
      </c>
      <c r="AD382" s="125" t="str">
        <f>IF(ISNA(VLOOKUP(AA382,'XEQM Shortlist'!J:J,1,0)),"//","")</f>
        <v/>
      </c>
      <c r="AF382" s="88" t="str">
        <f t="shared" si="104"/>
        <v/>
      </c>
      <c r="AG382" t="b">
        <f t="shared" si="105"/>
        <v>1</v>
      </c>
    </row>
    <row r="383" spans="1:33">
      <c r="A383" s="45">
        <f t="shared" ref="A383:A446" si="116">IF(B383=INT(B383),ROW(),"")</f>
        <v>383</v>
      </c>
      <c r="B383" s="44">
        <f t="shared" si="109"/>
        <v>371</v>
      </c>
      <c r="C383" s="48" t="s">
        <v>3419</v>
      </c>
      <c r="D383" s="48" t="s">
        <v>153</v>
      </c>
      <c r="E383" s="53" t="s">
        <v>904</v>
      </c>
      <c r="F383" s="53" t="s">
        <v>904</v>
      </c>
      <c r="G383" s="55">
        <v>0</v>
      </c>
      <c r="H383" s="55">
        <v>0</v>
      </c>
      <c r="I383" s="135" t="s">
        <v>3</v>
      </c>
      <c r="J383" s="53" t="s">
        <v>1347</v>
      </c>
      <c r="K383" s="54" t="s">
        <v>3817</v>
      </c>
      <c r="L383" s="52" t="s">
        <v>4614</v>
      </c>
      <c r="M383" s="52" t="s">
        <v>4670</v>
      </c>
      <c r="N383" s="52" t="str">
        <f t="shared" si="111"/>
        <v>CAT_FNCT</v>
      </c>
      <c r="O383" s="52"/>
      <c r="P383" s="254" t="s">
        <v>2101</v>
      </c>
      <c r="Q383" s="13"/>
      <c r="R383"/>
      <c r="S383" t="str">
        <f t="shared" si="112"/>
        <v/>
      </c>
      <c r="T383" s="41" t="str">
        <f>IF(ISNA(VLOOKUP(P383,'NEW XEQM.c'!E:F,2,0)),"--","PRESENT")</f>
        <v>--</v>
      </c>
      <c r="U383"/>
      <c r="V383">
        <f t="shared" ref="V383:V446" si="117">IF(AA383&lt;&gt;"",V382+1,V382)</f>
        <v>111</v>
      </c>
      <c r="W383" s="75" t="s">
        <v>2155</v>
      </c>
      <c r="X383" s="54" t="s">
        <v>2155</v>
      </c>
      <c r="Y383" s="54" t="s">
        <v>2155</v>
      </c>
      <c r="Z383" s="22" t="str">
        <f t="shared" ref="Z383:Z446" si="118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19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0">B383</f>
        <v>371</v>
      </c>
      <c r="AC383" t="str">
        <f t="shared" ref="AC383:AC446" si="121">P383</f>
        <v>ITM_M2toHECTARE</v>
      </c>
      <c r="AD383" s="125" t="str">
        <f>IF(ISNA(VLOOKUP(AA383,'XEQM Shortlist'!J:J,1,0)),"//","")</f>
        <v/>
      </c>
      <c r="AF383" s="88" t="str">
        <f t="shared" ref="AF383:AF446" si="122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3">AA383=AF383</f>
        <v>1</v>
      </c>
    </row>
    <row r="384" spans="1:33">
      <c r="A384" s="45">
        <f t="shared" si="116"/>
        <v>384</v>
      </c>
      <c r="B384" s="44">
        <f t="shared" si="109"/>
        <v>372</v>
      </c>
      <c r="C384" t="s">
        <v>3891</v>
      </c>
      <c r="D384" t="s">
        <v>153</v>
      </c>
      <c r="E384" t="s">
        <v>3915</v>
      </c>
      <c r="F384" t="s">
        <v>3915</v>
      </c>
      <c r="G384" s="55">
        <v>0</v>
      </c>
      <c r="H384" s="55">
        <v>0</v>
      </c>
      <c r="I384" s="135" t="s">
        <v>3</v>
      </c>
      <c r="J384" s="53" t="s">
        <v>1347</v>
      </c>
      <c r="K384" s="54" t="s">
        <v>3817</v>
      </c>
      <c r="L384" s="52" t="s">
        <v>4614</v>
      </c>
      <c r="M384" s="52" t="s">
        <v>4670</v>
      </c>
      <c r="N384" s="52" t="str">
        <f t="shared" si="111"/>
        <v>CAT_FNCT</v>
      </c>
      <c r="O384" s="52"/>
      <c r="P384" t="s">
        <v>3898</v>
      </c>
      <c r="Q384" s="13"/>
      <c r="R384"/>
      <c r="S384" t="str">
        <f t="shared" si="112"/>
        <v/>
      </c>
      <c r="T384" s="41" t="str">
        <f>IF(ISNA(VLOOKUP(P384,'NEW XEQM.c'!E:F,2,0)),"--","PRESENT")</f>
        <v>--</v>
      </c>
      <c r="U384"/>
      <c r="V384">
        <f t="shared" si="117"/>
        <v>111</v>
      </c>
      <c r="W384" s="75" t="s">
        <v>2155</v>
      </c>
      <c r="X384" s="54" t="s">
        <v>2155</v>
      </c>
      <c r="Y384" s="54" t="s">
        <v>2155</v>
      </c>
      <c r="Z384" s="22" t="str">
        <f t="shared" si="118"/>
        <v/>
      </c>
      <c r="AA384" s="22" t="str">
        <f t="shared" si="119"/>
        <v/>
      </c>
      <c r="AB384" s="1">
        <f t="shared" si="120"/>
        <v>372</v>
      </c>
      <c r="AC384" t="str">
        <f t="shared" si="121"/>
        <v>ITM_MUtoM2</v>
      </c>
      <c r="AD384" s="125" t="str">
        <f>IF(ISNA(VLOOKUP(AA384,'XEQM Shortlist'!J:J,1,0)),"//","")</f>
        <v/>
      </c>
      <c r="AF384" s="88" t="str">
        <f t="shared" si="122"/>
        <v/>
      </c>
      <c r="AG384" t="b">
        <f t="shared" si="123"/>
        <v>1</v>
      </c>
    </row>
    <row r="385" spans="1:33">
      <c r="A385" s="45">
        <f t="shared" si="116"/>
        <v>385</v>
      </c>
      <c r="B385" s="44">
        <f t="shared" si="109"/>
        <v>373</v>
      </c>
      <c r="C385" t="s">
        <v>3891</v>
      </c>
      <c r="D385" t="s">
        <v>25</v>
      </c>
      <c r="E385" t="s">
        <v>3916</v>
      </c>
      <c r="F385" t="s">
        <v>3916</v>
      </c>
      <c r="G385" s="55">
        <v>0</v>
      </c>
      <c r="H385" s="55">
        <v>0</v>
      </c>
      <c r="I385" s="135" t="s">
        <v>3</v>
      </c>
      <c r="J385" s="53" t="s">
        <v>1347</v>
      </c>
      <c r="K385" s="54" t="s">
        <v>3817</v>
      </c>
      <c r="L385" s="52" t="s">
        <v>4614</v>
      </c>
      <c r="M385" s="52" t="s">
        <v>4670</v>
      </c>
      <c r="N385" s="52" t="str">
        <f t="shared" si="111"/>
        <v>CAT_FNCT</v>
      </c>
      <c r="O385" s="52"/>
      <c r="P385" t="s">
        <v>3899</v>
      </c>
      <c r="Q385" s="13"/>
      <c r="R385"/>
      <c r="S385" t="str">
        <f t="shared" si="112"/>
        <v/>
      </c>
      <c r="T385" s="41" t="str">
        <f>IF(ISNA(VLOOKUP(P385,'NEW XEQM.c'!E:F,2,0)),"--","PRESENT")</f>
        <v>--</v>
      </c>
      <c r="U385"/>
      <c r="V385">
        <f t="shared" si="117"/>
        <v>111</v>
      </c>
      <c r="W385" s="75" t="s">
        <v>2155</v>
      </c>
      <c r="X385" s="54" t="s">
        <v>2155</v>
      </c>
      <c r="Y385" s="54" t="s">
        <v>2155</v>
      </c>
      <c r="Z385" s="22" t="str">
        <f t="shared" si="118"/>
        <v/>
      </c>
      <c r="AA385" s="22" t="str">
        <f t="shared" si="119"/>
        <v/>
      </c>
      <c r="AB385" s="1">
        <f t="shared" si="120"/>
        <v>373</v>
      </c>
      <c r="AC385" t="str">
        <f t="shared" si="121"/>
        <v>ITM_M2toMU</v>
      </c>
      <c r="AD385" s="125" t="str">
        <f>IF(ISNA(VLOOKUP(AA385,'XEQM Shortlist'!J:J,1,0)),"//","")</f>
        <v/>
      </c>
      <c r="AF385" s="88" t="str">
        <f t="shared" si="122"/>
        <v/>
      </c>
      <c r="AG385" t="b">
        <f t="shared" si="123"/>
        <v>1</v>
      </c>
    </row>
    <row r="386" spans="1:33">
      <c r="A386" s="45">
        <f t="shared" si="116"/>
        <v>386</v>
      </c>
      <c r="B386" s="44">
        <f t="shared" si="109"/>
        <v>374</v>
      </c>
      <c r="C386" t="s">
        <v>3892</v>
      </c>
      <c r="D386" t="s">
        <v>25</v>
      </c>
      <c r="E386" t="s">
        <v>3917</v>
      </c>
      <c r="F386" t="s">
        <v>3917</v>
      </c>
      <c r="G386" s="55">
        <v>0</v>
      </c>
      <c r="H386" s="55">
        <v>0</v>
      </c>
      <c r="I386" s="135" t="s">
        <v>3</v>
      </c>
      <c r="J386" s="53" t="s">
        <v>1347</v>
      </c>
      <c r="K386" s="54" t="s">
        <v>3817</v>
      </c>
      <c r="L386" s="52" t="s">
        <v>4614</v>
      </c>
      <c r="M386" s="52" t="s">
        <v>4670</v>
      </c>
      <c r="N386" s="52" t="str">
        <f t="shared" si="111"/>
        <v>CAT_FNCT</v>
      </c>
      <c r="O386" s="52"/>
      <c r="P386" t="s">
        <v>3900</v>
      </c>
      <c r="Q386" s="13"/>
      <c r="R386"/>
      <c r="S386" t="str">
        <f t="shared" si="112"/>
        <v/>
      </c>
      <c r="T386" s="41" t="str">
        <f>IF(ISNA(VLOOKUP(P386,'NEW XEQM.c'!E:F,2,0)),"--","PRESENT")</f>
        <v>--</v>
      </c>
      <c r="U386"/>
      <c r="V386">
        <f t="shared" si="117"/>
        <v>111</v>
      </c>
      <c r="W386" s="75" t="s">
        <v>2155</v>
      </c>
      <c r="X386" s="54" t="s">
        <v>2155</v>
      </c>
      <c r="Y386" s="54" t="s">
        <v>2155</v>
      </c>
      <c r="Z386" s="22" t="str">
        <f t="shared" si="118"/>
        <v/>
      </c>
      <c r="AA386" s="22" t="str">
        <f t="shared" si="119"/>
        <v/>
      </c>
      <c r="AB386" s="1">
        <f t="shared" si="120"/>
        <v>374</v>
      </c>
      <c r="AC386" t="str">
        <f t="shared" si="121"/>
        <v>ITM_LItoM</v>
      </c>
      <c r="AD386" s="125" t="str">
        <f>IF(ISNA(VLOOKUP(AA386,'XEQM Shortlist'!J:J,1,0)),"//","")</f>
        <v/>
      </c>
      <c r="AF386" s="88" t="str">
        <f t="shared" si="122"/>
        <v/>
      </c>
      <c r="AG386" t="b">
        <f t="shared" si="123"/>
        <v>1</v>
      </c>
    </row>
    <row r="387" spans="1:33">
      <c r="A387" s="45">
        <f t="shared" si="116"/>
        <v>387</v>
      </c>
      <c r="B387" s="44">
        <f t="shared" si="109"/>
        <v>375</v>
      </c>
      <c r="C387" t="s">
        <v>3892</v>
      </c>
      <c r="D387" t="s">
        <v>153</v>
      </c>
      <c r="E387" t="s">
        <v>3918</v>
      </c>
      <c r="F387" t="s">
        <v>3918</v>
      </c>
      <c r="G387" s="55">
        <v>0</v>
      </c>
      <c r="H387" s="55">
        <v>0</v>
      </c>
      <c r="I387" s="135" t="s">
        <v>3</v>
      </c>
      <c r="J387" s="53" t="s">
        <v>1347</v>
      </c>
      <c r="K387" s="54" t="s">
        <v>3817</v>
      </c>
      <c r="L387" s="52" t="s">
        <v>4614</v>
      </c>
      <c r="M387" s="52" t="s">
        <v>4670</v>
      </c>
      <c r="N387" s="52" t="str">
        <f t="shared" si="111"/>
        <v>CAT_FNCT</v>
      </c>
      <c r="O387" s="52"/>
      <c r="P387" t="s">
        <v>3901</v>
      </c>
      <c r="Q387" s="13"/>
      <c r="R387"/>
      <c r="S387" t="str">
        <f t="shared" si="112"/>
        <v/>
      </c>
      <c r="T387" s="41" t="str">
        <f>IF(ISNA(VLOOKUP(P387,'NEW XEQM.c'!E:F,2,0)),"--","PRESENT")</f>
        <v>--</v>
      </c>
      <c r="U387"/>
      <c r="V387">
        <f t="shared" si="117"/>
        <v>111</v>
      </c>
      <c r="W387" s="75" t="s">
        <v>2155</v>
      </c>
      <c r="X387" s="54" t="s">
        <v>2155</v>
      </c>
      <c r="Y387" s="54" t="s">
        <v>2155</v>
      </c>
      <c r="Z387" s="22" t="str">
        <f t="shared" si="118"/>
        <v/>
      </c>
      <c r="AA387" s="22" t="str">
        <f t="shared" si="119"/>
        <v/>
      </c>
      <c r="AB387" s="1">
        <f t="shared" si="120"/>
        <v>375</v>
      </c>
      <c r="AC387" t="str">
        <f t="shared" si="121"/>
        <v>ITM_MtoLI</v>
      </c>
      <c r="AD387" s="125" t="str">
        <f>IF(ISNA(VLOOKUP(AA387,'XEQM Shortlist'!J:J,1,0)),"//","")</f>
        <v/>
      </c>
      <c r="AF387" s="88" t="str">
        <f t="shared" si="122"/>
        <v/>
      </c>
      <c r="AG387" t="b">
        <f t="shared" si="123"/>
        <v>1</v>
      </c>
    </row>
    <row r="388" spans="1:33">
      <c r="A388" s="45">
        <f t="shared" si="116"/>
        <v>388</v>
      </c>
      <c r="B388" s="44">
        <f t="shared" ref="B388:B451" si="124">IF(AND(MID(C388,2,1)&lt;&gt;"/",MID(C388,1,1)="/"),INT(B387)+1,B387+0.01)</f>
        <v>376</v>
      </c>
      <c r="C388" t="s">
        <v>3893</v>
      </c>
      <c r="D388" t="s">
        <v>153</v>
      </c>
      <c r="E388" t="s">
        <v>3919</v>
      </c>
      <c r="F388" t="s">
        <v>3919</v>
      </c>
      <c r="G388" s="55">
        <v>0</v>
      </c>
      <c r="H388" s="55">
        <v>0</v>
      </c>
      <c r="I388" s="135" t="s">
        <v>3</v>
      </c>
      <c r="J388" s="53" t="s">
        <v>1347</v>
      </c>
      <c r="K388" s="54" t="s">
        <v>3817</v>
      </c>
      <c r="L388" s="52" t="s">
        <v>4614</v>
      </c>
      <c r="M388" s="52" t="s">
        <v>4670</v>
      </c>
      <c r="N388" s="52" t="str">
        <f t="shared" si="111"/>
        <v>CAT_FNCT</v>
      </c>
      <c r="O388" s="52"/>
      <c r="P388" t="s">
        <v>3902</v>
      </c>
      <c r="Q388" s="13"/>
      <c r="R388"/>
      <c r="S388" t="str">
        <f t="shared" si="112"/>
        <v/>
      </c>
      <c r="T388" s="41" t="str">
        <f>IF(ISNA(VLOOKUP(P388,'NEW XEQM.c'!E:F,2,0)),"--","PRESENT")</f>
        <v>--</v>
      </c>
      <c r="U388"/>
      <c r="V388">
        <f t="shared" si="117"/>
        <v>111</v>
      </c>
      <c r="W388" s="75" t="s">
        <v>2155</v>
      </c>
      <c r="X388" s="54" t="s">
        <v>2155</v>
      </c>
      <c r="Y388" s="54" t="s">
        <v>2155</v>
      </c>
      <c r="Z388" s="22" t="str">
        <f t="shared" si="118"/>
        <v/>
      </c>
      <c r="AA388" s="22" t="str">
        <f t="shared" si="119"/>
        <v/>
      </c>
      <c r="AB388" s="1">
        <f t="shared" si="120"/>
        <v>376</v>
      </c>
      <c r="AC388" t="str">
        <f t="shared" si="121"/>
        <v>ITM_CHItoM</v>
      </c>
      <c r="AD388" s="125" t="str">
        <f>IF(ISNA(VLOOKUP(AA388,'XEQM Shortlist'!J:J,1,0)),"//","")</f>
        <v/>
      </c>
      <c r="AF388" s="88" t="str">
        <f t="shared" si="122"/>
        <v/>
      </c>
      <c r="AG388" t="b">
        <f t="shared" si="123"/>
        <v>1</v>
      </c>
    </row>
    <row r="389" spans="1:33">
      <c r="A389" s="45">
        <f t="shared" si="116"/>
        <v>389</v>
      </c>
      <c r="B389" s="44">
        <f t="shared" si="124"/>
        <v>377</v>
      </c>
      <c r="C389" t="s">
        <v>3893</v>
      </c>
      <c r="D389" t="s">
        <v>25</v>
      </c>
      <c r="E389" t="s">
        <v>3920</v>
      </c>
      <c r="F389" t="s">
        <v>3920</v>
      </c>
      <c r="G389" s="55">
        <v>0</v>
      </c>
      <c r="H389" s="55">
        <v>0</v>
      </c>
      <c r="I389" s="135" t="s">
        <v>3</v>
      </c>
      <c r="J389" s="53" t="s">
        <v>1347</v>
      </c>
      <c r="K389" s="54" t="s">
        <v>3817</v>
      </c>
      <c r="L389" s="52" t="s">
        <v>4614</v>
      </c>
      <c r="M389" s="52" t="s">
        <v>4670</v>
      </c>
      <c r="N389" s="52" t="str">
        <f t="shared" si="111"/>
        <v>CAT_FNCT</v>
      </c>
      <c r="O389" s="52"/>
      <c r="P389" t="s">
        <v>3903</v>
      </c>
      <c r="Q389" s="13"/>
      <c r="R389"/>
      <c r="S389" t="str">
        <f t="shared" si="112"/>
        <v/>
      </c>
      <c r="T389" s="41" t="str">
        <f>IF(ISNA(VLOOKUP(P389,'NEW XEQM.c'!E:F,2,0)),"--","PRESENT")</f>
        <v>--</v>
      </c>
      <c r="U389"/>
      <c r="V389">
        <f t="shared" si="117"/>
        <v>111</v>
      </c>
      <c r="W389" s="75" t="s">
        <v>2155</v>
      </c>
      <c r="X389" s="54" t="s">
        <v>2155</v>
      </c>
      <c r="Y389" s="54" t="s">
        <v>2155</v>
      </c>
      <c r="Z389" s="22" t="str">
        <f t="shared" si="118"/>
        <v/>
      </c>
      <c r="AA389" s="22" t="str">
        <f t="shared" si="119"/>
        <v/>
      </c>
      <c r="AB389" s="1">
        <f t="shared" si="120"/>
        <v>377</v>
      </c>
      <c r="AC389" t="str">
        <f t="shared" si="121"/>
        <v>ITM_MtoCHI</v>
      </c>
      <c r="AD389" s="125" t="str">
        <f>IF(ISNA(VLOOKUP(AA389,'XEQM Shortlist'!J:J,1,0)),"//","")</f>
        <v/>
      </c>
      <c r="AF389" s="88" t="str">
        <f t="shared" si="122"/>
        <v/>
      </c>
      <c r="AG389" t="b">
        <f t="shared" si="123"/>
        <v>1</v>
      </c>
    </row>
    <row r="390" spans="1:33">
      <c r="A390" s="45">
        <f t="shared" si="116"/>
        <v>390</v>
      </c>
      <c r="B390" s="44">
        <f t="shared" si="124"/>
        <v>378</v>
      </c>
      <c r="C390" t="s">
        <v>3894</v>
      </c>
      <c r="D390" t="s">
        <v>153</v>
      </c>
      <c r="E390" t="s">
        <v>3921</v>
      </c>
      <c r="F390" t="s">
        <v>3921</v>
      </c>
      <c r="G390" s="55">
        <v>0</v>
      </c>
      <c r="H390" s="55">
        <v>0</v>
      </c>
      <c r="I390" s="135" t="s">
        <v>3</v>
      </c>
      <c r="J390" s="53" t="s">
        <v>1347</v>
      </c>
      <c r="K390" s="54" t="s">
        <v>3817</v>
      </c>
      <c r="L390" s="52" t="s">
        <v>4614</v>
      </c>
      <c r="M390" s="52" t="s">
        <v>4670</v>
      </c>
      <c r="N390" s="52" t="str">
        <f t="shared" si="111"/>
        <v>CAT_FNCT</v>
      </c>
      <c r="O390" s="52"/>
      <c r="P390" t="s">
        <v>3904</v>
      </c>
      <c r="Q390" s="13"/>
      <c r="R390"/>
      <c r="S390" t="str">
        <f t="shared" si="112"/>
        <v/>
      </c>
      <c r="T390" s="41" t="str">
        <f>IF(ISNA(VLOOKUP(P390,'NEW XEQM.c'!E:F,2,0)),"--","PRESENT")</f>
        <v>--</v>
      </c>
      <c r="U390"/>
      <c r="V390">
        <f t="shared" si="117"/>
        <v>111</v>
      </c>
      <c r="W390" s="75" t="s">
        <v>2155</v>
      </c>
      <c r="X390" s="54" t="s">
        <v>2155</v>
      </c>
      <c r="Y390" s="54" t="s">
        <v>2155</v>
      </c>
      <c r="Z390" s="22" t="str">
        <f t="shared" si="118"/>
        <v/>
      </c>
      <c r="AA390" s="22" t="str">
        <f t="shared" si="119"/>
        <v/>
      </c>
      <c r="AB390" s="1">
        <f t="shared" si="120"/>
        <v>378</v>
      </c>
      <c r="AC390" t="str">
        <f t="shared" si="121"/>
        <v>ITM_YINtoM</v>
      </c>
      <c r="AD390" s="125" t="str">
        <f>IF(ISNA(VLOOKUP(AA390,'XEQM Shortlist'!J:J,1,0)),"//","")</f>
        <v/>
      </c>
      <c r="AF390" s="88" t="str">
        <f t="shared" si="122"/>
        <v/>
      </c>
      <c r="AG390" t="b">
        <f t="shared" si="123"/>
        <v>1</v>
      </c>
    </row>
    <row r="391" spans="1:33">
      <c r="A391" s="45">
        <f t="shared" si="116"/>
        <v>391</v>
      </c>
      <c r="B391" s="44">
        <f t="shared" si="124"/>
        <v>379</v>
      </c>
      <c r="C391" t="s">
        <v>3894</v>
      </c>
      <c r="D391" t="s">
        <v>25</v>
      </c>
      <c r="E391" t="s">
        <v>3922</v>
      </c>
      <c r="F391" t="s">
        <v>3922</v>
      </c>
      <c r="G391" s="55">
        <v>0</v>
      </c>
      <c r="H391" s="55">
        <v>0</v>
      </c>
      <c r="I391" s="135" t="s">
        <v>3</v>
      </c>
      <c r="J391" s="53" t="s">
        <v>1347</v>
      </c>
      <c r="K391" s="54" t="s">
        <v>3817</v>
      </c>
      <c r="L391" s="52" t="s">
        <v>4614</v>
      </c>
      <c r="M391" s="52" t="s">
        <v>4670</v>
      </c>
      <c r="N391" s="52" t="str">
        <f t="shared" si="111"/>
        <v>CAT_FNCT</v>
      </c>
      <c r="O391" s="52"/>
      <c r="P391" t="s">
        <v>3905</v>
      </c>
      <c r="Q391" s="13"/>
      <c r="R391"/>
      <c r="S391" t="str">
        <f t="shared" si="112"/>
        <v/>
      </c>
      <c r="T391" s="41" t="str">
        <f>IF(ISNA(VLOOKUP(P391,'NEW XEQM.c'!E:F,2,0)),"--","PRESENT")</f>
        <v>--</v>
      </c>
      <c r="U391"/>
      <c r="V391">
        <f t="shared" si="117"/>
        <v>111</v>
      </c>
      <c r="W391" s="75" t="s">
        <v>2155</v>
      </c>
      <c r="X391" s="54" t="s">
        <v>2155</v>
      </c>
      <c r="Y391" s="54" t="s">
        <v>2155</v>
      </c>
      <c r="Z391" s="22" t="str">
        <f t="shared" si="118"/>
        <v/>
      </c>
      <c r="AA391" s="22" t="str">
        <f t="shared" si="119"/>
        <v/>
      </c>
      <c r="AB391" s="1">
        <f t="shared" si="120"/>
        <v>379</v>
      </c>
      <c r="AC391" t="str">
        <f t="shared" si="121"/>
        <v>ITM_MtoYIN</v>
      </c>
      <c r="AD391" s="125" t="str">
        <f>IF(ISNA(VLOOKUP(AA391,'XEQM Shortlist'!J:J,1,0)),"//","")</f>
        <v/>
      </c>
      <c r="AF391" s="88" t="str">
        <f t="shared" si="122"/>
        <v/>
      </c>
      <c r="AG391" t="b">
        <f t="shared" si="123"/>
        <v>1</v>
      </c>
    </row>
    <row r="392" spans="1:33">
      <c r="A392" s="45">
        <f t="shared" si="116"/>
        <v>392</v>
      </c>
      <c r="B392" s="44">
        <f t="shared" si="124"/>
        <v>380</v>
      </c>
      <c r="C392" t="s">
        <v>3895</v>
      </c>
      <c r="D392" t="s">
        <v>153</v>
      </c>
      <c r="E392" t="s">
        <v>3923</v>
      </c>
      <c r="F392" t="s">
        <v>3923</v>
      </c>
      <c r="G392" s="55">
        <v>0</v>
      </c>
      <c r="H392" s="55">
        <v>0</v>
      </c>
      <c r="I392" s="135" t="s">
        <v>3</v>
      </c>
      <c r="J392" s="53" t="s">
        <v>1347</v>
      </c>
      <c r="K392" s="54" t="s">
        <v>3817</v>
      </c>
      <c r="L392" s="52" t="s">
        <v>4614</v>
      </c>
      <c r="M392" s="52" t="s">
        <v>4670</v>
      </c>
      <c r="N392" s="52" t="str">
        <f t="shared" si="111"/>
        <v>CAT_FNCT</v>
      </c>
      <c r="O392" s="52"/>
      <c r="P392" t="s">
        <v>3906</v>
      </c>
      <c r="Q392" s="13"/>
      <c r="R392"/>
      <c r="S392" t="str">
        <f t="shared" ref="S392:S407" si="125">IF(E392=F392,"","NOT EQUAL")</f>
        <v/>
      </c>
      <c r="T392" s="41" t="str">
        <f>IF(ISNA(VLOOKUP(P392,'NEW XEQM.c'!E:F,2,0)),"--","PRESENT")</f>
        <v>--</v>
      </c>
      <c r="U392"/>
      <c r="V392">
        <f t="shared" si="117"/>
        <v>111</v>
      </c>
      <c r="W392" s="75" t="s">
        <v>2155</v>
      </c>
      <c r="X392" s="54" t="s">
        <v>2155</v>
      </c>
      <c r="Y392" s="54" t="s">
        <v>2155</v>
      </c>
      <c r="Z392" s="22" t="str">
        <f t="shared" si="118"/>
        <v/>
      </c>
      <c r="AA392" s="22" t="str">
        <f t="shared" si="119"/>
        <v/>
      </c>
      <c r="AB392" s="1">
        <f t="shared" si="120"/>
        <v>380</v>
      </c>
      <c r="AC392" t="str">
        <f t="shared" si="121"/>
        <v>ITM_CUNtoM</v>
      </c>
      <c r="AD392" s="125" t="str">
        <f>IF(ISNA(VLOOKUP(AA392,'XEQM Shortlist'!J:J,1,0)),"//","")</f>
        <v/>
      </c>
      <c r="AF392" s="88" t="str">
        <f t="shared" si="122"/>
        <v/>
      </c>
      <c r="AG392" t="b">
        <f t="shared" si="123"/>
        <v>1</v>
      </c>
    </row>
    <row r="393" spans="1:33">
      <c r="A393" s="45">
        <f t="shared" si="116"/>
        <v>393</v>
      </c>
      <c r="B393" s="44">
        <f t="shared" si="124"/>
        <v>381</v>
      </c>
      <c r="C393" t="s">
        <v>3895</v>
      </c>
      <c r="D393" t="s">
        <v>25</v>
      </c>
      <c r="E393" t="s">
        <v>3924</v>
      </c>
      <c r="F393" t="s">
        <v>3924</v>
      </c>
      <c r="G393" s="55">
        <v>0</v>
      </c>
      <c r="H393" s="55">
        <v>0</v>
      </c>
      <c r="I393" s="135" t="s">
        <v>3</v>
      </c>
      <c r="J393" s="53" t="s">
        <v>1347</v>
      </c>
      <c r="K393" s="54" t="s">
        <v>3817</v>
      </c>
      <c r="L393" s="52" t="s">
        <v>4614</v>
      </c>
      <c r="M393" s="52" t="s">
        <v>4670</v>
      </c>
      <c r="N393" s="52" t="str">
        <f t="shared" ref="N393:N403" si="126">IF(AND(C393=C392,D393=D392),"CAT_DUPL","CAT_FNCT")</f>
        <v>CAT_FNCT</v>
      </c>
      <c r="O393" s="52"/>
      <c r="P393" t="s">
        <v>3907</v>
      </c>
      <c r="Q393" s="13"/>
      <c r="R393"/>
      <c r="S393" t="str">
        <f t="shared" si="125"/>
        <v/>
      </c>
      <c r="T393" s="41" t="str">
        <f>IF(ISNA(VLOOKUP(P393,'NEW XEQM.c'!E:F,2,0)),"--","PRESENT")</f>
        <v>--</v>
      </c>
      <c r="U393"/>
      <c r="V393">
        <f t="shared" si="117"/>
        <v>111</v>
      </c>
      <c r="W393" s="75" t="s">
        <v>2155</v>
      </c>
      <c r="X393" s="54" t="s">
        <v>2155</v>
      </c>
      <c r="Y393" s="54" t="s">
        <v>2155</v>
      </c>
      <c r="Z393" s="22" t="str">
        <f t="shared" si="118"/>
        <v/>
      </c>
      <c r="AA393" s="22" t="str">
        <f t="shared" si="119"/>
        <v/>
      </c>
      <c r="AB393" s="1">
        <f t="shared" si="120"/>
        <v>381</v>
      </c>
      <c r="AC393" t="str">
        <f t="shared" si="121"/>
        <v>ITM_MtoCUN</v>
      </c>
      <c r="AD393" s="125" t="str">
        <f>IF(ISNA(VLOOKUP(AA393,'XEQM Shortlist'!J:J,1,0)),"//","")</f>
        <v/>
      </c>
      <c r="AF393" s="88" t="str">
        <f t="shared" si="122"/>
        <v/>
      </c>
      <c r="AG393" t="b">
        <f t="shared" si="123"/>
        <v>1</v>
      </c>
    </row>
    <row r="394" spans="1:33">
      <c r="A394" s="45">
        <f t="shared" si="116"/>
        <v>394</v>
      </c>
      <c r="B394" s="44">
        <f t="shared" si="124"/>
        <v>382</v>
      </c>
      <c r="C394" s="94" t="s">
        <v>3896</v>
      </c>
      <c r="D394" t="s">
        <v>153</v>
      </c>
      <c r="E394" s="17" t="s">
        <v>4111</v>
      </c>
      <c r="F394" s="17" t="s">
        <v>3912</v>
      </c>
      <c r="G394" s="55">
        <v>0</v>
      </c>
      <c r="H394" s="55">
        <v>0</v>
      </c>
      <c r="I394" s="135" t="s">
        <v>3</v>
      </c>
      <c r="J394" s="53" t="s">
        <v>1347</v>
      </c>
      <c r="K394" s="54" t="s">
        <v>3817</v>
      </c>
      <c r="L394" s="52" t="s">
        <v>4614</v>
      </c>
      <c r="M394" s="52" t="s">
        <v>4670</v>
      </c>
      <c r="N394" s="52" t="str">
        <f t="shared" si="126"/>
        <v>CAT_FNCT</v>
      </c>
      <c r="O394" s="52"/>
      <c r="P394" t="s">
        <v>3910</v>
      </c>
      <c r="Q394" s="13"/>
      <c r="R394"/>
      <c r="S394" t="str">
        <f t="shared" si="125"/>
        <v>NOT EQUAL</v>
      </c>
      <c r="T394" s="41" t="str">
        <f>IF(ISNA(VLOOKUP(P394,'NEW XEQM.c'!E:F,2,0)),"--","PRESENT")</f>
        <v>--</v>
      </c>
      <c r="U394"/>
      <c r="V394">
        <f t="shared" si="117"/>
        <v>111</v>
      </c>
      <c r="W394" s="75" t="s">
        <v>2155</v>
      </c>
      <c r="X394" s="54" t="s">
        <v>2155</v>
      </c>
      <c r="Y394" s="54" t="s">
        <v>2155</v>
      </c>
      <c r="Z394" s="22" t="str">
        <f t="shared" si="118"/>
        <v/>
      </c>
      <c r="AA394" s="22" t="str">
        <f t="shared" si="119"/>
        <v/>
      </c>
      <c r="AB394" s="1">
        <f t="shared" si="120"/>
        <v>382</v>
      </c>
      <c r="AC394" t="str">
        <f t="shared" si="121"/>
        <v>ITM_ZHANGtoM</v>
      </c>
      <c r="AD394" s="125" t="str">
        <f>IF(ISNA(VLOOKUP(AA394,'XEQM Shortlist'!J:J,1,0)),"//","")</f>
        <v/>
      </c>
      <c r="AF394" s="88" t="str">
        <f t="shared" si="122"/>
        <v/>
      </c>
      <c r="AG394" t="b">
        <f t="shared" si="123"/>
        <v>1</v>
      </c>
    </row>
    <row r="395" spans="1:33" s="17" customFormat="1">
      <c r="A395" s="45">
        <f t="shared" si="116"/>
        <v>395</v>
      </c>
      <c r="B395" s="44">
        <f t="shared" si="124"/>
        <v>383</v>
      </c>
      <c r="C395" t="s">
        <v>3896</v>
      </c>
      <c r="D395" t="s">
        <v>153</v>
      </c>
      <c r="E395" s="17" t="s">
        <v>4111</v>
      </c>
      <c r="F395" s="17" t="s">
        <v>5214</v>
      </c>
      <c r="G395" s="55">
        <v>0</v>
      </c>
      <c r="H395" s="55">
        <v>0</v>
      </c>
      <c r="I395" s="134" t="s">
        <v>453</v>
      </c>
      <c r="J395" s="53" t="s">
        <v>1347</v>
      </c>
      <c r="K395" s="54" t="s">
        <v>3817</v>
      </c>
      <c r="L395" s="52" t="s">
        <v>4614</v>
      </c>
      <c r="M395" s="52" t="s">
        <v>4670</v>
      </c>
      <c r="N395" s="52" t="str">
        <f t="shared" si="126"/>
        <v>CAT_DUPL</v>
      </c>
      <c r="P395" t="s">
        <v>3913</v>
      </c>
      <c r="Q395" s="13"/>
      <c r="R395"/>
      <c r="S395" t="str">
        <f t="shared" si="125"/>
        <v>NOT EQUAL</v>
      </c>
      <c r="T395" s="41" t="str">
        <f>IF(ISNA(VLOOKUP(P395,'NEW XEQM.c'!E:F,2,0)),"--","PRESENT")</f>
        <v>--</v>
      </c>
      <c r="U395"/>
      <c r="V395">
        <f t="shared" si="117"/>
        <v>111</v>
      </c>
      <c r="W395" s="88" t="s">
        <v>2155</v>
      </c>
      <c r="X395" s="92" t="s">
        <v>2155</v>
      </c>
      <c r="Y395" s="92" t="s">
        <v>2155</v>
      </c>
      <c r="Z395" s="22" t="str">
        <f t="shared" si="118"/>
        <v/>
      </c>
      <c r="AA395" s="22" t="str">
        <f t="shared" si="119"/>
        <v/>
      </c>
      <c r="AB395" s="1">
        <f t="shared" si="120"/>
        <v>383</v>
      </c>
      <c r="AC395" t="str">
        <f t="shared" si="121"/>
        <v>ITM_ZHANGtoMb</v>
      </c>
      <c r="AD395" s="125" t="str">
        <f>IF(ISNA(VLOOKUP(AA395,'XEQM Shortlist'!J:J,1,0)),"//","")</f>
        <v/>
      </c>
      <c r="AE395"/>
      <c r="AF395" s="88" t="str">
        <f t="shared" si="122"/>
        <v/>
      </c>
      <c r="AG395" t="b">
        <f t="shared" si="123"/>
        <v>1</v>
      </c>
    </row>
    <row r="396" spans="1:33">
      <c r="A396" s="45">
        <f t="shared" si="116"/>
        <v>396</v>
      </c>
      <c r="B396" s="44">
        <f t="shared" si="124"/>
        <v>384</v>
      </c>
      <c r="C396" t="s">
        <v>3896</v>
      </c>
      <c r="D396" t="s">
        <v>25</v>
      </c>
      <c r="E396" s="270" t="s">
        <v>4112</v>
      </c>
      <c r="F396" s="270" t="s">
        <v>5209</v>
      </c>
      <c r="G396" s="55">
        <v>0</v>
      </c>
      <c r="H396" s="55">
        <v>0</v>
      </c>
      <c r="I396" s="135" t="s">
        <v>3</v>
      </c>
      <c r="J396" s="53" t="s">
        <v>1347</v>
      </c>
      <c r="K396" s="54" t="s">
        <v>3817</v>
      </c>
      <c r="L396" s="52" t="s">
        <v>4614</v>
      </c>
      <c r="M396" s="52" t="s">
        <v>4670</v>
      </c>
      <c r="N396" s="52" t="str">
        <f t="shared" si="126"/>
        <v>CAT_FNCT</v>
      </c>
      <c r="O396" s="52"/>
      <c r="P396" t="s">
        <v>3911</v>
      </c>
      <c r="Q396" s="13"/>
      <c r="R396"/>
      <c r="S396" t="str">
        <f t="shared" si="125"/>
        <v>NOT EQUAL</v>
      </c>
      <c r="T396" s="41" t="str">
        <f>IF(ISNA(VLOOKUP(P396,'NEW XEQM.c'!E:F,2,0)),"--","PRESENT")</f>
        <v>--</v>
      </c>
      <c r="U396"/>
      <c r="V396">
        <f t="shared" si="117"/>
        <v>111</v>
      </c>
      <c r="W396" s="75" t="s">
        <v>2155</v>
      </c>
      <c r="X396" s="54" t="s">
        <v>2155</v>
      </c>
      <c r="Y396" s="54" t="s">
        <v>2155</v>
      </c>
      <c r="Z396" s="22" t="str">
        <f t="shared" si="118"/>
        <v/>
      </c>
      <c r="AA396" s="22" t="str">
        <f t="shared" si="119"/>
        <v/>
      </c>
      <c r="AB396" s="1">
        <f t="shared" si="120"/>
        <v>384</v>
      </c>
      <c r="AC396" t="str">
        <f t="shared" si="121"/>
        <v>ITM_MtoZHANG</v>
      </c>
      <c r="AD396" s="125" t="str">
        <f>IF(ISNA(VLOOKUP(AA396,'XEQM Shortlist'!J:J,1,0)),"//","")</f>
        <v/>
      </c>
      <c r="AF396" s="88" t="str">
        <f t="shared" si="122"/>
        <v/>
      </c>
      <c r="AG396" t="b">
        <f t="shared" si="123"/>
        <v>1</v>
      </c>
    </row>
    <row r="397" spans="1:33" s="17" customFormat="1">
      <c r="A397" s="45">
        <f t="shared" si="116"/>
        <v>397</v>
      </c>
      <c r="B397" s="44">
        <f t="shared" si="124"/>
        <v>385</v>
      </c>
      <c r="C397" t="s">
        <v>3896</v>
      </c>
      <c r="D397" t="s">
        <v>25</v>
      </c>
      <c r="E397" s="270" t="s">
        <v>4112</v>
      </c>
      <c r="F397" s="270" t="s">
        <v>3912</v>
      </c>
      <c r="G397" s="55">
        <v>0</v>
      </c>
      <c r="H397" s="55">
        <v>0</v>
      </c>
      <c r="I397" s="134" t="s">
        <v>453</v>
      </c>
      <c r="J397" s="53" t="s">
        <v>1347</v>
      </c>
      <c r="K397" s="54" t="s">
        <v>3817</v>
      </c>
      <c r="L397" s="52" t="s">
        <v>4614</v>
      </c>
      <c r="M397" s="52" t="s">
        <v>4670</v>
      </c>
      <c r="N397" s="52" t="str">
        <f t="shared" si="126"/>
        <v>CAT_DUPL</v>
      </c>
      <c r="P397" t="s">
        <v>3914</v>
      </c>
      <c r="Q397" s="13"/>
      <c r="R397"/>
      <c r="S397" t="str">
        <f t="shared" si="125"/>
        <v>NOT EQUAL</v>
      </c>
      <c r="T397" s="41" t="str">
        <f>IF(ISNA(VLOOKUP(P397,'NEW XEQM.c'!E:F,2,0)),"--","PRESENT")</f>
        <v>--</v>
      </c>
      <c r="U397"/>
      <c r="V397">
        <f t="shared" si="117"/>
        <v>111</v>
      </c>
      <c r="W397" s="88" t="s">
        <v>2155</v>
      </c>
      <c r="X397" s="92" t="s">
        <v>2155</v>
      </c>
      <c r="Y397" s="92" t="s">
        <v>2155</v>
      </c>
      <c r="Z397" s="22" t="str">
        <f t="shared" si="118"/>
        <v/>
      </c>
      <c r="AA397" s="22" t="str">
        <f t="shared" si="119"/>
        <v/>
      </c>
      <c r="AB397" s="1">
        <f t="shared" si="120"/>
        <v>385</v>
      </c>
      <c r="AC397" t="str">
        <f t="shared" si="121"/>
        <v>ITM_MtoZHANGb</v>
      </c>
      <c r="AD397" s="125" t="str">
        <f>IF(ISNA(VLOOKUP(AA397,'XEQM Shortlist'!J:J,1,0)),"//","")</f>
        <v/>
      </c>
      <c r="AE397"/>
      <c r="AF397" s="88" t="str">
        <f t="shared" si="122"/>
        <v/>
      </c>
      <c r="AG397" t="b">
        <f t="shared" si="123"/>
        <v>1</v>
      </c>
    </row>
    <row r="398" spans="1:33">
      <c r="A398" s="45">
        <f t="shared" si="116"/>
        <v>398</v>
      </c>
      <c r="B398" s="44">
        <f t="shared" si="124"/>
        <v>386</v>
      </c>
      <c r="C398" t="s">
        <v>3897</v>
      </c>
      <c r="D398" t="s">
        <v>153</v>
      </c>
      <c r="E398" t="s">
        <v>3925</v>
      </c>
      <c r="F398" t="s">
        <v>3925</v>
      </c>
      <c r="G398" s="55">
        <v>0</v>
      </c>
      <c r="H398" s="55">
        <v>0</v>
      </c>
      <c r="I398" s="135" t="s">
        <v>3</v>
      </c>
      <c r="J398" s="53" t="s">
        <v>1347</v>
      </c>
      <c r="K398" s="54" t="s">
        <v>3817</v>
      </c>
      <c r="L398" s="52" t="s">
        <v>4614</v>
      </c>
      <c r="M398" s="52" t="s">
        <v>4670</v>
      </c>
      <c r="N398" s="52" t="str">
        <f t="shared" si="126"/>
        <v>CAT_FNCT</v>
      </c>
      <c r="O398" s="52"/>
      <c r="P398" t="s">
        <v>3908</v>
      </c>
      <c r="Q398" s="13"/>
      <c r="R398"/>
      <c r="S398" t="str">
        <f t="shared" si="125"/>
        <v/>
      </c>
      <c r="T398" s="41" t="str">
        <f>IF(ISNA(VLOOKUP(P398,'NEW XEQM.c'!E:F,2,0)),"--","PRESENT")</f>
        <v>--</v>
      </c>
      <c r="U398"/>
      <c r="V398">
        <f t="shared" si="117"/>
        <v>111</v>
      </c>
      <c r="W398" s="75" t="s">
        <v>2155</v>
      </c>
      <c r="X398" s="54" t="s">
        <v>2155</v>
      </c>
      <c r="Y398" s="54" t="s">
        <v>2155</v>
      </c>
      <c r="Z398" s="22" t="str">
        <f t="shared" si="118"/>
        <v/>
      </c>
      <c r="AA398" s="22" t="str">
        <f t="shared" si="119"/>
        <v/>
      </c>
      <c r="AB398" s="1">
        <f t="shared" si="120"/>
        <v>386</v>
      </c>
      <c r="AC398" t="str">
        <f t="shared" si="121"/>
        <v>ITM_FENtoM</v>
      </c>
      <c r="AD398" s="125" t="str">
        <f>IF(ISNA(VLOOKUP(AA398,'XEQM Shortlist'!J:J,1,0)),"//","")</f>
        <v/>
      </c>
      <c r="AF398" s="88" t="str">
        <f t="shared" si="122"/>
        <v/>
      </c>
      <c r="AG398" t="b">
        <f t="shared" si="123"/>
        <v>1</v>
      </c>
    </row>
    <row r="399" spans="1:33">
      <c r="A399" s="45">
        <f t="shared" si="116"/>
        <v>399</v>
      </c>
      <c r="B399" s="44">
        <f t="shared" si="124"/>
        <v>387</v>
      </c>
      <c r="C399" t="s">
        <v>3897</v>
      </c>
      <c r="D399" t="s">
        <v>25</v>
      </c>
      <c r="E399" t="s">
        <v>3926</v>
      </c>
      <c r="F399" t="s">
        <v>3926</v>
      </c>
      <c r="G399" s="55">
        <v>0</v>
      </c>
      <c r="H399" s="55">
        <v>0</v>
      </c>
      <c r="I399" s="135" t="s">
        <v>3</v>
      </c>
      <c r="J399" s="53" t="s">
        <v>1347</v>
      </c>
      <c r="K399" s="54" t="s">
        <v>3817</v>
      </c>
      <c r="L399" s="52" t="s">
        <v>4614</v>
      </c>
      <c r="M399" s="52" t="s">
        <v>4670</v>
      </c>
      <c r="N399" s="52" t="str">
        <f t="shared" si="126"/>
        <v>CAT_FNCT</v>
      </c>
      <c r="O399" s="52"/>
      <c r="P399" t="s">
        <v>3909</v>
      </c>
      <c r="Q399" s="13"/>
      <c r="R399"/>
      <c r="S399" t="str">
        <f t="shared" si="125"/>
        <v/>
      </c>
      <c r="T399" s="41" t="str">
        <f>IF(ISNA(VLOOKUP(P399,'NEW XEQM.c'!E:F,2,0)),"--","PRESENT")</f>
        <v>--</v>
      </c>
      <c r="U399"/>
      <c r="V399">
        <f t="shared" si="117"/>
        <v>111</v>
      </c>
      <c r="W399" s="75"/>
      <c r="X399" s="54"/>
      <c r="Y399" s="54"/>
      <c r="Z399" s="22" t="str">
        <f t="shared" si="118"/>
        <v/>
      </c>
      <c r="AA399" s="22" t="str">
        <f t="shared" si="119"/>
        <v/>
      </c>
      <c r="AB399" s="1">
        <f t="shared" si="120"/>
        <v>387</v>
      </c>
      <c r="AC399" t="str">
        <f t="shared" si="121"/>
        <v>ITM_MtoFEN</v>
      </c>
      <c r="AD399" s="125" t="str">
        <f>IF(ISNA(VLOOKUP(AA399,'XEQM Shortlist'!J:J,1,0)),"//","")</f>
        <v/>
      </c>
      <c r="AF399" s="88" t="str">
        <f t="shared" si="122"/>
        <v/>
      </c>
      <c r="AG399" t="b">
        <f t="shared" si="123"/>
        <v>1</v>
      </c>
    </row>
    <row r="400" spans="1:33">
      <c r="A400" s="45">
        <f t="shared" si="116"/>
        <v>400</v>
      </c>
      <c r="B400" s="44">
        <f t="shared" si="124"/>
        <v>388</v>
      </c>
      <c r="C400" s="48" t="s">
        <v>5219</v>
      </c>
      <c r="D400" s="48" t="s">
        <v>25</v>
      </c>
      <c r="E400" s="53" t="s">
        <v>5217</v>
      </c>
      <c r="F400" s="53" t="s">
        <v>5217</v>
      </c>
      <c r="G400" s="55">
        <v>0</v>
      </c>
      <c r="H400" s="55">
        <v>0</v>
      </c>
      <c r="I400" s="135" t="s">
        <v>3</v>
      </c>
      <c r="J400" s="53" t="s">
        <v>1347</v>
      </c>
      <c r="K400" s="54" t="s">
        <v>3817</v>
      </c>
      <c r="L400" s="52" t="s">
        <v>4614</v>
      </c>
      <c r="M400" s="52" t="s">
        <v>4670</v>
      </c>
      <c r="N400" s="52" t="str">
        <f t="shared" si="126"/>
        <v>CAT_FNCT</v>
      </c>
      <c r="O400" s="52"/>
      <c r="P400" s="254" t="s">
        <v>5215</v>
      </c>
      <c r="Q400" s="13"/>
      <c r="R400"/>
      <c r="S400" t="str">
        <f t="shared" si="125"/>
        <v/>
      </c>
      <c r="T400" s="41" t="str">
        <f>IF(ISNA(VLOOKUP(P400,'NEW XEQM.c'!E:F,2,0)),"--","PRESENT")</f>
        <v>--</v>
      </c>
      <c r="U400"/>
      <c r="V400">
        <f t="shared" si="117"/>
        <v>111</v>
      </c>
      <c r="W400" s="75" t="s">
        <v>2155</v>
      </c>
      <c r="X400" s="54" t="s">
        <v>2155</v>
      </c>
      <c r="Y400" s="54" t="s">
        <v>2155</v>
      </c>
      <c r="Z400" s="22" t="str">
        <f t="shared" si="118"/>
        <v/>
      </c>
      <c r="AA400" s="22" t="str">
        <f t="shared" si="119"/>
        <v/>
      </c>
      <c r="AB400" s="1">
        <f t="shared" si="120"/>
        <v>388</v>
      </c>
      <c r="AC400" t="str">
        <f t="shared" si="121"/>
        <v>ITM_MI2toKM2</v>
      </c>
      <c r="AD400" s="125" t="str">
        <f>IF(ISNA(VLOOKUP(AA400,'XEQM Shortlist'!J:J,1,0)),"//","")</f>
        <v/>
      </c>
      <c r="AF400" s="88" t="str">
        <f t="shared" si="122"/>
        <v/>
      </c>
      <c r="AG400" t="b">
        <f t="shared" si="123"/>
        <v>1</v>
      </c>
    </row>
    <row r="401" spans="1:33">
      <c r="A401" s="45">
        <f t="shared" si="116"/>
        <v>401</v>
      </c>
      <c r="B401" s="44">
        <f t="shared" si="124"/>
        <v>389</v>
      </c>
      <c r="C401" s="48" t="s">
        <v>5219</v>
      </c>
      <c r="D401" s="48" t="s">
        <v>153</v>
      </c>
      <c r="E401" s="53" t="s">
        <v>5218</v>
      </c>
      <c r="F401" s="53" t="s">
        <v>5218</v>
      </c>
      <c r="G401" s="55">
        <v>0</v>
      </c>
      <c r="H401" s="55">
        <v>0</v>
      </c>
      <c r="I401" s="135" t="s">
        <v>3</v>
      </c>
      <c r="J401" s="53" t="s">
        <v>1347</v>
      </c>
      <c r="K401" s="54" t="s">
        <v>3817</v>
      </c>
      <c r="L401" s="52" t="s">
        <v>4614</v>
      </c>
      <c r="M401" s="52" t="s">
        <v>4670</v>
      </c>
      <c r="N401" s="52" t="str">
        <f t="shared" si="126"/>
        <v>CAT_FNCT</v>
      </c>
      <c r="O401" s="52"/>
      <c r="P401" s="254" t="s">
        <v>5216</v>
      </c>
      <c r="Q401" s="13"/>
      <c r="R401"/>
      <c r="S401" t="str">
        <f t="shared" si="125"/>
        <v/>
      </c>
      <c r="T401" s="41" t="str">
        <f>IF(ISNA(VLOOKUP(P401,'NEW XEQM.c'!E:F,2,0)),"--","PRESENT")</f>
        <v>--</v>
      </c>
      <c r="U401"/>
      <c r="V401">
        <f t="shared" si="117"/>
        <v>111</v>
      </c>
      <c r="W401" s="75" t="s">
        <v>2155</v>
      </c>
      <c r="X401" s="54" t="s">
        <v>2155</v>
      </c>
      <c r="Y401" s="54" t="s">
        <v>2155</v>
      </c>
      <c r="Z401" s="22" t="str">
        <f t="shared" si="118"/>
        <v/>
      </c>
      <c r="AA401" s="22" t="str">
        <f t="shared" si="119"/>
        <v/>
      </c>
      <c r="AB401" s="1">
        <f t="shared" si="120"/>
        <v>389</v>
      </c>
      <c r="AC401" t="str">
        <f t="shared" si="121"/>
        <v>ITM_KM2toMI2</v>
      </c>
      <c r="AD401" s="125" t="str">
        <f>IF(ISNA(VLOOKUP(AA401,'XEQM Shortlist'!J:J,1,0)),"//","")</f>
        <v/>
      </c>
      <c r="AF401" s="88" t="str">
        <f t="shared" si="122"/>
        <v/>
      </c>
      <c r="AG401" t="b">
        <f t="shared" si="123"/>
        <v>1</v>
      </c>
    </row>
    <row r="402" spans="1:33">
      <c r="A402" s="45">
        <f t="shared" si="116"/>
        <v>402</v>
      </c>
      <c r="B402" s="44">
        <f t="shared" si="124"/>
        <v>390</v>
      </c>
      <c r="C402" s="48" t="s">
        <v>5222</v>
      </c>
      <c r="D402" s="48" t="s">
        <v>25</v>
      </c>
      <c r="E402" s="53" t="s">
        <v>5426</v>
      </c>
      <c r="F402" s="53" t="s">
        <v>5221</v>
      </c>
      <c r="G402" s="55">
        <v>0</v>
      </c>
      <c r="H402" s="55">
        <v>0</v>
      </c>
      <c r="I402" s="135" t="s">
        <v>3</v>
      </c>
      <c r="J402" s="53" t="s">
        <v>1347</v>
      </c>
      <c r="K402" s="54" t="s">
        <v>3817</v>
      </c>
      <c r="L402" s="52" t="s">
        <v>4614</v>
      </c>
      <c r="M402" s="52" t="s">
        <v>4670</v>
      </c>
      <c r="N402" s="52" t="str">
        <f t="shared" si="126"/>
        <v>CAT_FNCT</v>
      </c>
      <c r="O402" s="52"/>
      <c r="P402" s="254" t="s">
        <v>5223</v>
      </c>
      <c r="Q402" s="13"/>
      <c r="R402"/>
      <c r="S402" t="str">
        <f t="shared" si="125"/>
        <v>NOT EQUAL</v>
      </c>
      <c r="T402" s="41" t="str">
        <f>IF(ISNA(VLOOKUP(P402,'NEW XEQM.c'!E:F,2,0)),"--","PRESENT")</f>
        <v>--</v>
      </c>
      <c r="U402"/>
      <c r="V402">
        <f t="shared" si="117"/>
        <v>111</v>
      </c>
      <c r="W402" s="75" t="s">
        <v>2155</v>
      </c>
      <c r="X402" s="54" t="s">
        <v>2155</v>
      </c>
      <c r="Y402" s="54" t="s">
        <v>2155</v>
      </c>
      <c r="Z402" s="22" t="str">
        <f t="shared" si="118"/>
        <v/>
      </c>
      <c r="AA402" s="22" t="str">
        <f t="shared" si="119"/>
        <v/>
      </c>
      <c r="AB402" s="1">
        <f t="shared" si="120"/>
        <v>390</v>
      </c>
      <c r="AC402" t="str">
        <f t="shared" si="121"/>
        <v>ITM_NMI2toKM2</v>
      </c>
      <c r="AD402" s="125" t="str">
        <f>IF(ISNA(VLOOKUP(AA402,'XEQM Shortlist'!J:J,1,0)),"//","")</f>
        <v/>
      </c>
      <c r="AF402" s="88" t="str">
        <f t="shared" si="122"/>
        <v/>
      </c>
      <c r="AG402" t="b">
        <f t="shared" si="123"/>
        <v>1</v>
      </c>
    </row>
    <row r="403" spans="1:33">
      <c r="A403" s="45">
        <f t="shared" si="116"/>
        <v>403</v>
      </c>
      <c r="B403" s="44">
        <f t="shared" si="124"/>
        <v>391</v>
      </c>
      <c r="C403" s="48" t="s">
        <v>5222</v>
      </c>
      <c r="D403" s="48" t="s">
        <v>153</v>
      </c>
      <c r="E403" s="53" t="s">
        <v>5414</v>
      </c>
      <c r="F403" s="53" t="s">
        <v>5220</v>
      </c>
      <c r="G403" s="55">
        <v>0</v>
      </c>
      <c r="H403" s="55">
        <v>0</v>
      </c>
      <c r="I403" s="135" t="s">
        <v>3</v>
      </c>
      <c r="J403" s="53" t="s">
        <v>1347</v>
      </c>
      <c r="K403" s="54" t="s">
        <v>3817</v>
      </c>
      <c r="L403" s="52" t="s">
        <v>4614</v>
      </c>
      <c r="M403" s="52" t="s">
        <v>4670</v>
      </c>
      <c r="N403" s="52" t="str">
        <f t="shared" si="126"/>
        <v>CAT_FNCT</v>
      </c>
      <c r="O403" s="52"/>
      <c r="P403" s="254" t="s">
        <v>5224</v>
      </c>
      <c r="Q403" s="13"/>
      <c r="R403"/>
      <c r="S403" t="str">
        <f t="shared" si="125"/>
        <v>NOT EQUAL</v>
      </c>
      <c r="T403" s="41" t="str">
        <f>IF(ISNA(VLOOKUP(P403,'NEW XEQM.c'!E:F,2,0)),"--","PRESENT")</f>
        <v>--</v>
      </c>
      <c r="U403"/>
      <c r="V403">
        <f t="shared" si="117"/>
        <v>111</v>
      </c>
      <c r="W403" s="75" t="s">
        <v>2155</v>
      </c>
      <c r="X403" s="54" t="s">
        <v>2155</v>
      </c>
      <c r="Y403" s="54" t="s">
        <v>2155</v>
      </c>
      <c r="Z403" s="22" t="str">
        <f t="shared" si="118"/>
        <v/>
      </c>
      <c r="AA403" s="22" t="str">
        <f t="shared" si="119"/>
        <v/>
      </c>
      <c r="AB403" s="1">
        <f t="shared" si="120"/>
        <v>391</v>
      </c>
      <c r="AC403" t="str">
        <f t="shared" si="121"/>
        <v>ITM_KM2toNMI2</v>
      </c>
      <c r="AD403" s="125" t="str">
        <f>IF(ISNA(VLOOKUP(AA403,'XEQM Shortlist'!J:J,1,0)),"//","")</f>
        <v/>
      </c>
      <c r="AF403" s="88" t="str">
        <f t="shared" si="122"/>
        <v/>
      </c>
      <c r="AG403" t="b">
        <f t="shared" si="123"/>
        <v>1</v>
      </c>
    </row>
    <row r="404" spans="1:33" s="17" customFormat="1">
      <c r="A404" s="45">
        <f t="shared" si="116"/>
        <v>404</v>
      </c>
      <c r="B404" s="44">
        <f t="shared" si="124"/>
        <v>392</v>
      </c>
      <c r="C404" s="89" t="s">
        <v>3642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1347</v>
      </c>
      <c r="K404" s="92" t="s">
        <v>3656</v>
      </c>
      <c r="L404" s="17" t="s">
        <v>4614</v>
      </c>
      <c r="M404" s="52" t="s">
        <v>4672</v>
      </c>
      <c r="N404" s="52" t="s">
        <v>2155</v>
      </c>
      <c r="P404" s="254" t="str">
        <f>"ITM_"&amp;IF(B404&lt;10,"000",IF(B404&lt;100,"00",IF(B404&lt;1000,"0","")))&amp;$B404</f>
        <v>ITM_0392</v>
      </c>
      <c r="Q404" s="13"/>
      <c r="R404"/>
      <c r="S404" t="str">
        <f t="shared" si="125"/>
        <v/>
      </c>
      <c r="T404" s="41" t="str">
        <f>IF(ISNA(VLOOKUP(P404,'NEW XEQM.c'!E:F,2,0)),"--","PRESENT")</f>
        <v>--</v>
      </c>
      <c r="U404"/>
      <c r="V404">
        <f t="shared" si="117"/>
        <v>111</v>
      </c>
      <c r="W404" s="88" t="s">
        <v>2155</v>
      </c>
      <c r="X404" s="92" t="s">
        <v>2155</v>
      </c>
      <c r="Y404" s="92" t="s">
        <v>2155</v>
      </c>
      <c r="Z404" s="22" t="str">
        <f t="shared" si="118"/>
        <v/>
      </c>
      <c r="AA404" s="22" t="str">
        <f t="shared" si="119"/>
        <v/>
      </c>
      <c r="AB404" s="1">
        <f t="shared" si="120"/>
        <v>392</v>
      </c>
      <c r="AC404" t="str">
        <f t="shared" si="121"/>
        <v>ITM_0392</v>
      </c>
      <c r="AD404" s="125" t="str">
        <f>IF(ISNA(VLOOKUP(AA404,'XEQM Shortlist'!J:J,1,0)),"//","")</f>
        <v/>
      </c>
      <c r="AE404"/>
      <c r="AF404" s="88" t="str">
        <f t="shared" si="122"/>
        <v/>
      </c>
      <c r="AG404" t="b">
        <f t="shared" si="123"/>
        <v>1</v>
      </c>
    </row>
    <row r="405" spans="1:33" s="17" customFormat="1">
      <c r="A405" s="45">
        <f t="shared" si="116"/>
        <v>405</v>
      </c>
      <c r="B405" s="44">
        <f t="shared" si="124"/>
        <v>393</v>
      </c>
      <c r="C405" s="89" t="s">
        <v>3642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1347</v>
      </c>
      <c r="K405" s="92" t="s">
        <v>3656</v>
      </c>
      <c r="L405" s="17" t="s">
        <v>4614</v>
      </c>
      <c r="M405" s="52" t="s">
        <v>4672</v>
      </c>
      <c r="N405" s="52" t="s">
        <v>2155</v>
      </c>
      <c r="P405" s="254" t="str">
        <f>"ITM_"&amp;IF(B405&lt;10,"000",IF(B405&lt;100,"00",IF(B405&lt;1000,"0","")))&amp;$B405</f>
        <v>ITM_0393</v>
      </c>
      <c r="Q405" s="13"/>
      <c r="R405"/>
      <c r="S405" t="str">
        <f t="shared" si="125"/>
        <v/>
      </c>
      <c r="T405" s="41" t="str">
        <f>IF(ISNA(VLOOKUP(P405,'NEW XEQM.c'!E:F,2,0)),"--","PRESENT")</f>
        <v>--</v>
      </c>
      <c r="U405"/>
      <c r="V405">
        <f t="shared" si="117"/>
        <v>111</v>
      </c>
      <c r="W405" s="88" t="s">
        <v>2155</v>
      </c>
      <c r="X405" s="92" t="s">
        <v>2155</v>
      </c>
      <c r="Y405" s="92" t="s">
        <v>2155</v>
      </c>
      <c r="Z405" s="22" t="str">
        <f t="shared" si="118"/>
        <v/>
      </c>
      <c r="AA405" s="22" t="str">
        <f t="shared" si="119"/>
        <v/>
      </c>
      <c r="AB405" s="1">
        <f t="shared" si="120"/>
        <v>393</v>
      </c>
      <c r="AC405" t="str">
        <f t="shared" si="121"/>
        <v>ITM_0393</v>
      </c>
      <c r="AD405" s="125" t="str">
        <f>IF(ISNA(VLOOKUP(AA405,'XEQM Shortlist'!J:J,1,0)),"//","")</f>
        <v/>
      </c>
      <c r="AE405"/>
      <c r="AF405" s="88" t="str">
        <f t="shared" si="122"/>
        <v/>
      </c>
      <c r="AG405" t="b">
        <f t="shared" si="123"/>
        <v>1</v>
      </c>
    </row>
    <row r="406" spans="1:33" s="17" customFormat="1">
      <c r="A406" s="45">
        <f t="shared" si="116"/>
        <v>406</v>
      </c>
      <c r="B406" s="44">
        <f t="shared" si="124"/>
        <v>394</v>
      </c>
      <c r="C406" s="89" t="s">
        <v>3642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1347</v>
      </c>
      <c r="K406" s="92" t="s">
        <v>3656</v>
      </c>
      <c r="L406" s="17" t="s">
        <v>4614</v>
      </c>
      <c r="M406" s="52" t="s">
        <v>4672</v>
      </c>
      <c r="N406" s="52" t="s">
        <v>2155</v>
      </c>
      <c r="P406" s="254" t="str">
        <f>"ITM_"&amp;IF(B406&lt;10,"000",IF(B406&lt;100,"00",IF(B406&lt;1000,"0","")))&amp;$B406</f>
        <v>ITM_0394</v>
      </c>
      <c r="Q406" s="13"/>
      <c r="R406"/>
      <c r="S406" t="str">
        <f t="shared" si="125"/>
        <v/>
      </c>
      <c r="T406" s="41" t="str">
        <f>IF(ISNA(VLOOKUP(P406,'NEW XEQM.c'!E:F,2,0)),"--","PRESENT")</f>
        <v>--</v>
      </c>
      <c r="U406"/>
      <c r="V406">
        <f t="shared" si="117"/>
        <v>111</v>
      </c>
      <c r="W406" s="88" t="s">
        <v>2155</v>
      </c>
      <c r="X406" s="92" t="s">
        <v>2155</v>
      </c>
      <c r="Y406" s="92" t="s">
        <v>2155</v>
      </c>
      <c r="Z406" s="22" t="str">
        <f t="shared" si="118"/>
        <v/>
      </c>
      <c r="AA406" s="22" t="str">
        <f t="shared" si="119"/>
        <v/>
      </c>
      <c r="AB406" s="1">
        <f t="shared" si="120"/>
        <v>394</v>
      </c>
      <c r="AC406" t="str">
        <f t="shared" si="121"/>
        <v>ITM_0394</v>
      </c>
      <c r="AD406" s="125" t="str">
        <f>IF(ISNA(VLOOKUP(AA406,'XEQM Shortlist'!J:J,1,0)),"//","")</f>
        <v/>
      </c>
      <c r="AE406"/>
      <c r="AF406" s="88" t="str">
        <f t="shared" si="122"/>
        <v/>
      </c>
      <c r="AG406" t="b">
        <f t="shared" si="123"/>
        <v>1</v>
      </c>
    </row>
    <row r="407" spans="1:33" s="17" customFormat="1">
      <c r="A407" s="45">
        <f t="shared" si="116"/>
        <v>407</v>
      </c>
      <c r="B407" s="44">
        <f t="shared" si="124"/>
        <v>395</v>
      </c>
      <c r="C407" s="89" t="s">
        <v>3642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1347</v>
      </c>
      <c r="K407" s="92" t="s">
        <v>3656</v>
      </c>
      <c r="L407" s="17" t="s">
        <v>4614</v>
      </c>
      <c r="M407" s="52" t="s">
        <v>4672</v>
      </c>
      <c r="N407" s="52" t="s">
        <v>2155</v>
      </c>
      <c r="P407" s="254" t="str">
        <f>"ITM_"&amp;IF(B407&lt;10,"000",IF(B407&lt;100,"00",IF(B407&lt;1000,"0","")))&amp;$B407</f>
        <v>ITM_0395</v>
      </c>
      <c r="Q407" s="13"/>
      <c r="R407"/>
      <c r="S407" t="str">
        <f t="shared" si="125"/>
        <v/>
      </c>
      <c r="T407" s="41" t="str">
        <f>IF(ISNA(VLOOKUP(P407,'NEW XEQM.c'!E:F,2,0)),"--","PRESENT")</f>
        <v>--</v>
      </c>
      <c r="U407"/>
      <c r="V407">
        <f t="shared" si="117"/>
        <v>111</v>
      </c>
      <c r="W407" s="88" t="s">
        <v>2155</v>
      </c>
      <c r="X407" s="92" t="s">
        <v>2155</v>
      </c>
      <c r="Y407" s="92" t="s">
        <v>2155</v>
      </c>
      <c r="Z407" s="22" t="str">
        <f t="shared" si="118"/>
        <v/>
      </c>
      <c r="AA407" s="22" t="str">
        <f t="shared" si="119"/>
        <v/>
      </c>
      <c r="AB407" s="1">
        <f t="shared" si="120"/>
        <v>395</v>
      </c>
      <c r="AC407" t="str">
        <f t="shared" si="121"/>
        <v>ITM_0395</v>
      </c>
      <c r="AD407" s="125" t="str">
        <f>IF(ISNA(VLOOKUP(AA407,'XEQM Shortlist'!J:J,1,0)),"//","")</f>
        <v/>
      </c>
      <c r="AE407"/>
      <c r="AF407" s="88" t="str">
        <f t="shared" si="122"/>
        <v/>
      </c>
      <c r="AG407" t="b">
        <f t="shared" si="123"/>
        <v>1</v>
      </c>
    </row>
    <row r="408" spans="1:33" s="39" customFormat="1">
      <c r="A408" s="45" t="str">
        <f t="shared" si="116"/>
        <v/>
      </c>
      <c r="B408" s="44">
        <f t="shared" si="124"/>
        <v>395.01</v>
      </c>
      <c r="C408" s="47" t="s">
        <v>2155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2155</v>
      </c>
      <c r="O408" s="47"/>
      <c r="P408" s="254" t="s">
        <v>2155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17"/>
        <v>111</v>
      </c>
      <c r="W408" s="75" t="s">
        <v>2155</v>
      </c>
      <c r="X408" s="74" t="s">
        <v>2155</v>
      </c>
      <c r="Y408" s="74" t="s">
        <v>2155</v>
      </c>
      <c r="Z408" s="22" t="str">
        <f t="shared" si="118"/>
        <v/>
      </c>
      <c r="AA408" s="22" t="str">
        <f t="shared" si="119"/>
        <v/>
      </c>
      <c r="AB408" s="1">
        <f t="shared" si="120"/>
        <v>395.01</v>
      </c>
      <c r="AC408" t="str">
        <f t="shared" si="121"/>
        <v/>
      </c>
      <c r="AD408" s="125" t="str">
        <f>IF(ISNA(VLOOKUP(AA408,'XEQM Shortlist'!J:J,1,0)),"//","")</f>
        <v/>
      </c>
      <c r="AF408" s="88" t="str">
        <f t="shared" si="122"/>
        <v/>
      </c>
      <c r="AG408" t="b">
        <f t="shared" si="123"/>
        <v>1</v>
      </c>
    </row>
    <row r="409" spans="1:33" s="39" customFormat="1">
      <c r="A409" s="45" t="str">
        <f t="shared" si="116"/>
        <v/>
      </c>
      <c r="B409" s="44">
        <f t="shared" si="124"/>
        <v>395.02</v>
      </c>
      <c r="C409" s="47" t="s">
        <v>2155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2155</v>
      </c>
      <c r="O409" s="47"/>
      <c r="P409" s="254" t="s">
        <v>2155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17"/>
        <v>111</v>
      </c>
      <c r="W409" s="75" t="s">
        <v>2155</v>
      </c>
      <c r="X409" s="74" t="s">
        <v>2155</v>
      </c>
      <c r="Y409" s="74" t="s">
        <v>2155</v>
      </c>
      <c r="Z409" s="22" t="str">
        <f t="shared" si="118"/>
        <v/>
      </c>
      <c r="AA409" s="22" t="str">
        <f t="shared" si="119"/>
        <v/>
      </c>
      <c r="AB409" s="1">
        <f t="shared" si="120"/>
        <v>395.02</v>
      </c>
      <c r="AC409" t="str">
        <f t="shared" si="121"/>
        <v/>
      </c>
      <c r="AD409" s="125" t="str">
        <f>IF(ISNA(VLOOKUP(AA409,'XEQM Shortlist'!J:J,1,0)),"//","")</f>
        <v/>
      </c>
      <c r="AF409" s="88" t="str">
        <f t="shared" si="122"/>
        <v/>
      </c>
      <c r="AG409" t="b">
        <f t="shared" si="123"/>
        <v>1</v>
      </c>
    </row>
    <row r="410" spans="1:33" s="39" customFormat="1">
      <c r="A410" s="45" t="str">
        <f t="shared" si="116"/>
        <v/>
      </c>
      <c r="B410" s="44">
        <f t="shared" si="124"/>
        <v>395.03</v>
      </c>
      <c r="C410" s="47" t="s">
        <v>3942</v>
      </c>
      <c r="D410" s="48" t="s">
        <v>2700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2155</v>
      </c>
      <c r="O410" s="47"/>
      <c r="P410" s="254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17"/>
        <v>111</v>
      </c>
      <c r="W410" s="75" t="s">
        <v>2155</v>
      </c>
      <c r="X410" s="74" t="s">
        <v>2155</v>
      </c>
      <c r="Y410" s="74" t="s">
        <v>2155</v>
      </c>
      <c r="Z410" s="22" t="str">
        <f t="shared" si="118"/>
        <v/>
      </c>
      <c r="AA410" s="22" t="str">
        <f t="shared" si="119"/>
        <v/>
      </c>
      <c r="AB410" s="1">
        <f t="shared" si="120"/>
        <v>395.03</v>
      </c>
      <c r="AC410" t="str">
        <f t="shared" si="121"/>
        <v>// Flag, bit, rotation, and logical OPs</v>
      </c>
      <c r="AD410" s="125" t="str">
        <f>IF(ISNA(VLOOKUP(AA410,'XEQM Shortlist'!J:J,1,0)),"//","")</f>
        <v/>
      </c>
      <c r="AF410" s="88" t="str">
        <f t="shared" si="122"/>
        <v/>
      </c>
      <c r="AG410" t="b">
        <f t="shared" si="123"/>
        <v>1</v>
      </c>
    </row>
    <row r="411" spans="1:33">
      <c r="A411" s="45">
        <f t="shared" si="116"/>
        <v>411</v>
      </c>
      <c r="B411" s="44">
        <f t="shared" si="124"/>
        <v>396</v>
      </c>
      <c r="C411" s="48" t="s">
        <v>3420</v>
      </c>
      <c r="D411" s="48" t="s">
        <v>2267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1347</v>
      </c>
      <c r="K411" s="54" t="s">
        <v>3817</v>
      </c>
      <c r="L411" s="52" t="s">
        <v>4614</v>
      </c>
      <c r="M411" s="52" t="s">
        <v>4677</v>
      </c>
      <c r="N411" s="52" t="s">
        <v>2155</v>
      </c>
      <c r="O411" s="52"/>
      <c r="P411" s="254" t="s">
        <v>1509</v>
      </c>
      <c r="Q411" s="13"/>
      <c r="R411"/>
      <c r="S411" t="str">
        <f t="shared" ref="S411:S447" si="127">IF(E411=F411,"","NOT EQUAL")</f>
        <v/>
      </c>
      <c r="T411" s="41" t="str">
        <f>IF(ISNA(VLOOKUP(P411,'NEW XEQM.c'!E:F,2,0)),"--","PRESENT")</f>
        <v>--</v>
      </c>
      <c r="U411"/>
      <c r="V411">
        <f t="shared" si="117"/>
        <v>112</v>
      </c>
      <c r="W411" s="75" t="s">
        <v>2155</v>
      </c>
      <c r="X411" s="54" t="s">
        <v>2155</v>
      </c>
      <c r="Y411" s="54" t="s">
        <v>2155</v>
      </c>
      <c r="Z411" s="22" t="str">
        <f t="shared" si="118"/>
        <v>"FC?C"</v>
      </c>
      <c r="AA411" s="22" t="str">
        <f t="shared" si="119"/>
        <v>FC?C</v>
      </c>
      <c r="AB411" s="1">
        <f t="shared" si="120"/>
        <v>396</v>
      </c>
      <c r="AC411" t="str">
        <f t="shared" si="121"/>
        <v>ITM_FCC</v>
      </c>
      <c r="AD411" s="125" t="str">
        <f>IF(ISNA(VLOOKUP(AA411,'XEQM Shortlist'!J:J,1,0)),"//","")</f>
        <v>//</v>
      </c>
      <c r="AF411" s="88" t="str">
        <f t="shared" si="122"/>
        <v>FC?C</v>
      </c>
      <c r="AG411" t="b">
        <f t="shared" si="123"/>
        <v>1</v>
      </c>
    </row>
    <row r="412" spans="1:33">
      <c r="A412" s="45">
        <f t="shared" si="116"/>
        <v>412</v>
      </c>
      <c r="B412" s="44">
        <f t="shared" si="124"/>
        <v>397</v>
      </c>
      <c r="C412" s="48" t="s">
        <v>3421</v>
      </c>
      <c r="D412" s="48" t="s">
        <v>2267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1347</v>
      </c>
      <c r="K412" s="54" t="s">
        <v>3817</v>
      </c>
      <c r="L412" s="52" t="s">
        <v>4614</v>
      </c>
      <c r="M412" s="52" t="s">
        <v>4677</v>
      </c>
      <c r="N412" s="52" t="s">
        <v>2155</v>
      </c>
      <c r="O412" s="52"/>
      <c r="P412" s="254" t="s">
        <v>1511</v>
      </c>
      <c r="Q412" s="13"/>
      <c r="R412"/>
      <c r="S412" t="str">
        <f t="shared" si="127"/>
        <v/>
      </c>
      <c r="T412" s="41" t="str">
        <f>IF(ISNA(VLOOKUP(P412,'NEW XEQM.c'!E:F,2,0)),"--","PRESENT")</f>
        <v>--</v>
      </c>
      <c r="U412"/>
      <c r="V412">
        <f t="shared" si="117"/>
        <v>113</v>
      </c>
      <c r="W412" s="75" t="s">
        <v>2155</v>
      </c>
      <c r="X412" s="54" t="s">
        <v>2155</v>
      </c>
      <c r="Y412" s="54" t="s">
        <v>2155</v>
      </c>
      <c r="Z412" s="22" t="str">
        <f t="shared" si="118"/>
        <v>"FC?S"</v>
      </c>
      <c r="AA412" s="22" t="str">
        <f t="shared" si="119"/>
        <v>FC?S</v>
      </c>
      <c r="AB412" s="1">
        <f t="shared" si="120"/>
        <v>397</v>
      </c>
      <c r="AC412" t="str">
        <f t="shared" si="121"/>
        <v>ITM_FCS</v>
      </c>
      <c r="AD412" s="125" t="str">
        <f>IF(ISNA(VLOOKUP(AA412,'XEQM Shortlist'!J:J,1,0)),"//","")</f>
        <v>//</v>
      </c>
      <c r="AF412" s="88" t="str">
        <f t="shared" si="122"/>
        <v>FC?S</v>
      </c>
      <c r="AG412" t="b">
        <f t="shared" si="123"/>
        <v>1</v>
      </c>
    </row>
    <row r="413" spans="1:33">
      <c r="A413" s="45">
        <f t="shared" si="116"/>
        <v>413</v>
      </c>
      <c r="B413" s="44">
        <f t="shared" si="124"/>
        <v>398</v>
      </c>
      <c r="C413" s="48" t="s">
        <v>3422</v>
      </c>
      <c r="D413" s="48" t="s">
        <v>2267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1347</v>
      </c>
      <c r="K413" s="54" t="s">
        <v>3817</v>
      </c>
      <c r="L413" s="52" t="s">
        <v>4614</v>
      </c>
      <c r="M413" s="52" t="s">
        <v>4677</v>
      </c>
      <c r="N413" s="52" t="s">
        <v>2155</v>
      </c>
      <c r="O413" s="52"/>
      <c r="P413" s="254" t="s">
        <v>1510</v>
      </c>
      <c r="Q413" s="13"/>
      <c r="R413"/>
      <c r="S413" t="str">
        <f t="shared" si="127"/>
        <v/>
      </c>
      <c r="T413" s="41" t="str">
        <f>IF(ISNA(VLOOKUP(P413,'NEW XEQM.c'!E:F,2,0)),"--","PRESENT")</f>
        <v>--</v>
      </c>
      <c r="U413"/>
      <c r="V413">
        <f t="shared" si="117"/>
        <v>114</v>
      </c>
      <c r="W413" s="75" t="s">
        <v>2155</v>
      </c>
      <c r="X413" s="54" t="s">
        <v>2155</v>
      </c>
      <c r="Y413" s="54" t="s">
        <v>2155</v>
      </c>
      <c r="Z413" s="22" t="str">
        <f t="shared" si="118"/>
        <v>"FC?F"</v>
      </c>
      <c r="AA413" s="22" t="str">
        <f t="shared" si="119"/>
        <v>FC?F</v>
      </c>
      <c r="AB413" s="1">
        <f t="shared" si="120"/>
        <v>398</v>
      </c>
      <c r="AC413" t="str">
        <f t="shared" si="121"/>
        <v>ITM_FCF</v>
      </c>
      <c r="AD413" s="125" t="str">
        <f>IF(ISNA(VLOOKUP(AA413,'XEQM Shortlist'!J:J,1,0)),"//","")</f>
        <v>//</v>
      </c>
      <c r="AF413" s="88" t="str">
        <f t="shared" si="122"/>
        <v>FC?F</v>
      </c>
      <c r="AG413" t="b">
        <f t="shared" si="123"/>
        <v>1</v>
      </c>
    </row>
    <row r="414" spans="1:33">
      <c r="A414" s="45">
        <f t="shared" si="116"/>
        <v>414</v>
      </c>
      <c r="B414" s="44">
        <f t="shared" si="124"/>
        <v>399</v>
      </c>
      <c r="C414" s="48" t="s">
        <v>3423</v>
      </c>
      <c r="D414" s="48" t="s">
        <v>2267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1347</v>
      </c>
      <c r="K414" s="54" t="s">
        <v>3817</v>
      </c>
      <c r="L414" s="52" t="s">
        <v>4614</v>
      </c>
      <c r="M414" s="52" t="s">
        <v>4677</v>
      </c>
      <c r="N414" s="52" t="s">
        <v>2155</v>
      </c>
      <c r="O414" s="52"/>
      <c r="P414" s="254" t="s">
        <v>1530</v>
      </c>
      <c r="Q414" s="13"/>
      <c r="R414"/>
      <c r="S414" t="str">
        <f t="shared" si="127"/>
        <v/>
      </c>
      <c r="T414" s="41" t="str">
        <f>IF(ISNA(VLOOKUP(P414,'NEW XEQM.c'!E:F,2,0)),"--","PRESENT")</f>
        <v>--</v>
      </c>
      <c r="U414"/>
      <c r="V414">
        <f t="shared" si="117"/>
        <v>115</v>
      </c>
      <c r="W414" s="75" t="s">
        <v>2155</v>
      </c>
      <c r="X414" s="54" t="s">
        <v>2155</v>
      </c>
      <c r="Y414" s="54" t="s">
        <v>2155</v>
      </c>
      <c r="Z414" s="22" t="str">
        <f t="shared" si="118"/>
        <v>"FS?C"</v>
      </c>
      <c r="AA414" s="22" t="str">
        <f t="shared" si="119"/>
        <v>FS?C</v>
      </c>
      <c r="AB414" s="1">
        <f t="shared" si="120"/>
        <v>399</v>
      </c>
      <c r="AC414" t="str">
        <f t="shared" si="121"/>
        <v>ITM_FSC</v>
      </c>
      <c r="AD414" s="125" t="str">
        <f>IF(ISNA(VLOOKUP(AA414,'XEQM Shortlist'!J:J,1,0)),"//","")</f>
        <v>//</v>
      </c>
      <c r="AF414" s="88" t="str">
        <f t="shared" si="122"/>
        <v>FS?C</v>
      </c>
      <c r="AG414" t="b">
        <f t="shared" si="123"/>
        <v>1</v>
      </c>
    </row>
    <row r="415" spans="1:33">
      <c r="A415" s="45">
        <f t="shared" si="116"/>
        <v>415</v>
      </c>
      <c r="B415" s="44">
        <f t="shared" si="124"/>
        <v>400</v>
      </c>
      <c r="C415" s="48" t="s">
        <v>3424</v>
      </c>
      <c r="D415" s="48" t="s">
        <v>2267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1347</v>
      </c>
      <c r="K415" s="54" t="s">
        <v>3817</v>
      </c>
      <c r="L415" s="52" t="s">
        <v>4614</v>
      </c>
      <c r="M415" s="52" t="s">
        <v>4677</v>
      </c>
      <c r="N415" s="52" t="s">
        <v>2155</v>
      </c>
      <c r="O415" s="52"/>
      <c r="P415" s="254" t="s">
        <v>1532</v>
      </c>
      <c r="Q415" s="13"/>
      <c r="R415"/>
      <c r="S415" t="str">
        <f t="shared" si="127"/>
        <v/>
      </c>
      <c r="T415" s="41" t="str">
        <f>IF(ISNA(VLOOKUP(P415,'NEW XEQM.c'!E:F,2,0)),"--","PRESENT")</f>
        <v>--</v>
      </c>
      <c r="U415"/>
      <c r="V415">
        <f t="shared" si="117"/>
        <v>116</v>
      </c>
      <c r="W415" s="75" t="s">
        <v>2155</v>
      </c>
      <c r="X415" s="54" t="s">
        <v>2155</v>
      </c>
      <c r="Y415" s="54" t="s">
        <v>2155</v>
      </c>
      <c r="Z415" s="22" t="str">
        <f t="shared" si="118"/>
        <v>"FS?S"</v>
      </c>
      <c r="AA415" s="22" t="str">
        <f t="shared" si="119"/>
        <v>FS?S</v>
      </c>
      <c r="AB415" s="1">
        <f t="shared" si="120"/>
        <v>400</v>
      </c>
      <c r="AC415" t="str">
        <f t="shared" si="121"/>
        <v>ITM_FSS</v>
      </c>
      <c r="AD415" s="125" t="str">
        <f>IF(ISNA(VLOOKUP(AA415,'XEQM Shortlist'!J:J,1,0)),"//","")</f>
        <v>//</v>
      </c>
      <c r="AF415" s="88" t="str">
        <f t="shared" si="122"/>
        <v>FS?S</v>
      </c>
      <c r="AG415" t="b">
        <f t="shared" si="123"/>
        <v>1</v>
      </c>
    </row>
    <row r="416" spans="1:33">
      <c r="A416" s="45">
        <f t="shared" si="116"/>
        <v>416</v>
      </c>
      <c r="B416" s="44">
        <f t="shared" si="124"/>
        <v>401</v>
      </c>
      <c r="C416" s="48" t="s">
        <v>3425</v>
      </c>
      <c r="D416" s="48" t="s">
        <v>2267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1347</v>
      </c>
      <c r="K416" s="54" t="s">
        <v>3817</v>
      </c>
      <c r="L416" s="52" t="s">
        <v>4614</v>
      </c>
      <c r="M416" s="52" t="s">
        <v>4677</v>
      </c>
      <c r="N416" s="52" t="s">
        <v>2155</v>
      </c>
      <c r="O416" s="52"/>
      <c r="P416" s="254" t="s">
        <v>1531</v>
      </c>
      <c r="Q416" s="13"/>
      <c r="R416"/>
      <c r="S416" t="str">
        <f t="shared" si="127"/>
        <v/>
      </c>
      <c r="T416" s="41" t="str">
        <f>IF(ISNA(VLOOKUP(P416,'NEW XEQM.c'!E:F,2,0)),"--","PRESENT")</f>
        <v>--</v>
      </c>
      <c r="U416"/>
      <c r="V416">
        <f t="shared" si="117"/>
        <v>117</v>
      </c>
      <c r="W416" s="75" t="s">
        <v>2155</v>
      </c>
      <c r="X416" s="54" t="s">
        <v>2155</v>
      </c>
      <c r="Y416" s="54" t="s">
        <v>2155</v>
      </c>
      <c r="Z416" s="22" t="str">
        <f t="shared" si="118"/>
        <v>"FS?F"</v>
      </c>
      <c r="AA416" s="22" t="str">
        <f t="shared" si="119"/>
        <v>FS?F</v>
      </c>
      <c r="AB416" s="1">
        <f t="shared" si="120"/>
        <v>401</v>
      </c>
      <c r="AC416" t="str">
        <f t="shared" si="121"/>
        <v>ITM_FSF</v>
      </c>
      <c r="AD416" s="125" t="str">
        <f>IF(ISNA(VLOOKUP(AA416,'XEQM Shortlist'!J:J,1,0)),"//","")</f>
        <v>//</v>
      </c>
      <c r="AF416" s="88" t="str">
        <f t="shared" si="122"/>
        <v>FS?F</v>
      </c>
      <c r="AG416" t="b">
        <f t="shared" si="123"/>
        <v>1</v>
      </c>
    </row>
    <row r="417" spans="1:33">
      <c r="A417" s="45">
        <f t="shared" si="116"/>
        <v>417</v>
      </c>
      <c r="B417" s="44">
        <f t="shared" si="124"/>
        <v>402</v>
      </c>
      <c r="C417" s="48" t="s">
        <v>3430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1347</v>
      </c>
      <c r="K417" s="54" t="s">
        <v>3817</v>
      </c>
      <c r="L417" s="52" t="s">
        <v>4614</v>
      </c>
      <c r="M417" s="52" t="s">
        <v>4670</v>
      </c>
      <c r="N417" s="52" t="s">
        <v>2155</v>
      </c>
      <c r="O417" s="52"/>
      <c r="P417" s="254" t="s">
        <v>3110</v>
      </c>
      <c r="Q417" s="13"/>
      <c r="R417"/>
      <c r="S417" t="str">
        <f t="shared" si="127"/>
        <v/>
      </c>
      <c r="T417" s="41" t="str">
        <f>IF(ISNA(VLOOKUP(P417,'NEW XEQM.c'!E:F,2,0)),"--","PRESENT")</f>
        <v>--</v>
      </c>
      <c r="U417"/>
      <c r="V417">
        <f t="shared" si="117"/>
        <v>118</v>
      </c>
      <c r="W417" s="75" t="s">
        <v>2554</v>
      </c>
      <c r="X417" s="54" t="s">
        <v>2155</v>
      </c>
      <c r="Y417" s="54" t="s">
        <v>2155</v>
      </c>
      <c r="Z417" s="22" t="str">
        <f t="shared" si="118"/>
        <v>"NAND"</v>
      </c>
      <c r="AA417" s="22" t="str">
        <f t="shared" si="119"/>
        <v>NAND</v>
      </c>
      <c r="AB417" s="1">
        <f t="shared" si="120"/>
        <v>402</v>
      </c>
      <c r="AC417" t="str">
        <f t="shared" si="121"/>
        <v>ITM_LOGICALNAND</v>
      </c>
      <c r="AD417" s="125" t="str">
        <f>IF(ISNA(VLOOKUP(AA417,'XEQM Shortlist'!J:J,1,0)),"//","")</f>
        <v>//</v>
      </c>
      <c r="AF417" s="88" t="str">
        <f t="shared" si="122"/>
        <v>NAND</v>
      </c>
      <c r="AG417" t="b">
        <f t="shared" si="123"/>
        <v>1</v>
      </c>
    </row>
    <row r="418" spans="1:33">
      <c r="A418" s="45">
        <f t="shared" si="116"/>
        <v>418</v>
      </c>
      <c r="B418" s="44">
        <f t="shared" si="124"/>
        <v>403</v>
      </c>
      <c r="C418" s="48" t="s">
        <v>3431</v>
      </c>
      <c r="D418" s="48" t="s">
        <v>7</v>
      </c>
      <c r="E418" s="53" t="s">
        <v>1165</v>
      </c>
      <c r="F418" s="53" t="s">
        <v>1165</v>
      </c>
      <c r="G418" s="75">
        <v>0</v>
      </c>
      <c r="H418" s="75">
        <v>0</v>
      </c>
      <c r="I418" s="135" t="s">
        <v>3</v>
      </c>
      <c r="J418" s="53" t="s">
        <v>1347</v>
      </c>
      <c r="K418" s="54" t="s">
        <v>3817</v>
      </c>
      <c r="L418" s="52" t="s">
        <v>4614</v>
      </c>
      <c r="M418" s="52" t="s">
        <v>4670</v>
      </c>
      <c r="N418" s="52" t="s">
        <v>2155</v>
      </c>
      <c r="O418" s="52"/>
      <c r="P418" s="254" t="s">
        <v>3111</v>
      </c>
      <c r="Q418" s="13"/>
      <c r="R418"/>
      <c r="S418" t="str">
        <f t="shared" si="127"/>
        <v/>
      </c>
      <c r="T418" s="41" t="str">
        <f>IF(ISNA(VLOOKUP(P418,'NEW XEQM.c'!E:F,2,0)),"--","PRESENT")</f>
        <v>--</v>
      </c>
      <c r="U418"/>
      <c r="V418">
        <f t="shared" si="117"/>
        <v>119</v>
      </c>
      <c r="W418" s="75" t="s">
        <v>2554</v>
      </c>
      <c r="X418" s="54" t="s">
        <v>2155</v>
      </c>
      <c r="Y418" s="54" t="s">
        <v>2155</v>
      </c>
      <c r="Z418" s="22" t="str">
        <f t="shared" si="118"/>
        <v>"NOR"</v>
      </c>
      <c r="AA418" s="22" t="str">
        <f t="shared" si="119"/>
        <v>NOR</v>
      </c>
      <c r="AB418" s="1">
        <f t="shared" si="120"/>
        <v>403</v>
      </c>
      <c r="AC418" t="str">
        <f t="shared" si="121"/>
        <v>ITM_LOGICALNOR</v>
      </c>
      <c r="AD418" s="125" t="str">
        <f>IF(ISNA(VLOOKUP(AA418,'XEQM Shortlist'!J:J,1,0)),"//","")</f>
        <v>//</v>
      </c>
      <c r="AF418" s="88" t="str">
        <f t="shared" si="122"/>
        <v>NOR</v>
      </c>
      <c r="AG418" t="b">
        <f t="shared" si="123"/>
        <v>1</v>
      </c>
    </row>
    <row r="419" spans="1:33">
      <c r="A419" s="45">
        <f t="shared" si="116"/>
        <v>419</v>
      </c>
      <c r="B419" s="44">
        <f t="shared" si="124"/>
        <v>404</v>
      </c>
      <c r="C419" s="48" t="s">
        <v>3432</v>
      </c>
      <c r="D419" s="48" t="s">
        <v>7</v>
      </c>
      <c r="E419" s="53" t="s">
        <v>369</v>
      </c>
      <c r="F419" s="53" t="s">
        <v>369</v>
      </c>
      <c r="G419" s="75">
        <v>0</v>
      </c>
      <c r="H419" s="75">
        <v>0</v>
      </c>
      <c r="I419" s="135" t="s">
        <v>3</v>
      </c>
      <c r="J419" s="53" t="s">
        <v>1347</v>
      </c>
      <c r="K419" s="54" t="s">
        <v>3817</v>
      </c>
      <c r="L419" s="52" t="s">
        <v>4614</v>
      </c>
      <c r="M419" s="52" t="s">
        <v>4670</v>
      </c>
      <c r="N419" s="52" t="s">
        <v>2155</v>
      </c>
      <c r="O419" s="52"/>
      <c r="P419" s="254" t="s">
        <v>3112</v>
      </c>
      <c r="Q419" s="13"/>
      <c r="R419"/>
      <c r="S419" t="str">
        <f t="shared" si="127"/>
        <v/>
      </c>
      <c r="T419" s="41" t="str">
        <f>IF(ISNA(VLOOKUP(P419,'NEW XEQM.c'!E:F,2,0)),"--","PRESENT")</f>
        <v>--</v>
      </c>
      <c r="U419"/>
      <c r="V419">
        <f t="shared" si="117"/>
        <v>120</v>
      </c>
      <c r="W419" s="75" t="s">
        <v>2554</v>
      </c>
      <c r="X419" s="54" t="s">
        <v>2155</v>
      </c>
      <c r="Y419" s="54" t="s">
        <v>2155</v>
      </c>
      <c r="Z419" s="22" t="str">
        <f t="shared" si="118"/>
        <v>"XNOR"</v>
      </c>
      <c r="AA419" s="22" t="str">
        <f t="shared" si="119"/>
        <v>XNOR</v>
      </c>
      <c r="AB419" s="1">
        <f t="shared" si="120"/>
        <v>404</v>
      </c>
      <c r="AC419" t="str">
        <f t="shared" si="121"/>
        <v>ITM_LOGICALXNOR</v>
      </c>
      <c r="AD419" s="125" t="str">
        <f>IF(ISNA(VLOOKUP(AA419,'XEQM Shortlist'!J:J,1,0)),"//","")</f>
        <v>//</v>
      </c>
      <c r="AF419" s="88" t="str">
        <f t="shared" si="122"/>
        <v>XNOR</v>
      </c>
      <c r="AG419" t="b">
        <f t="shared" si="123"/>
        <v>1</v>
      </c>
    </row>
    <row r="420" spans="1:33">
      <c r="A420" s="45">
        <f t="shared" si="116"/>
        <v>420</v>
      </c>
      <c r="B420" s="44">
        <f t="shared" si="124"/>
        <v>405</v>
      </c>
      <c r="C420" s="48" t="s">
        <v>3433</v>
      </c>
      <c r="D420" s="48" t="s">
        <v>12</v>
      </c>
      <c r="E420" s="53" t="s">
        <v>1020</v>
      </c>
      <c r="F420" s="53" t="s">
        <v>1020</v>
      </c>
      <c r="G420" s="75">
        <v>0</v>
      </c>
      <c r="H420" s="75">
        <v>63</v>
      </c>
      <c r="I420" s="135" t="s">
        <v>3</v>
      </c>
      <c r="J420" s="53" t="s">
        <v>1347</v>
      </c>
      <c r="K420" s="54" t="s">
        <v>3817</v>
      </c>
      <c r="L420" s="52" t="s">
        <v>4614</v>
      </c>
      <c r="M420" s="52" t="s">
        <v>4671</v>
      </c>
      <c r="N420" s="52" t="s">
        <v>2155</v>
      </c>
      <c r="O420" s="52"/>
      <c r="P420" s="254" t="s">
        <v>1409</v>
      </c>
      <c r="Q420" s="13"/>
      <c r="R420"/>
      <c r="S420" t="str">
        <f t="shared" si="127"/>
        <v/>
      </c>
      <c r="T420" s="41" t="str">
        <f>IF(ISNA(VLOOKUP(P420,'NEW XEQM.c'!E:F,2,0)),"--","PRESENT")</f>
        <v>--</v>
      </c>
      <c r="U420"/>
      <c r="V420">
        <f t="shared" si="117"/>
        <v>121</v>
      </c>
      <c r="W420" s="75" t="s">
        <v>2155</v>
      </c>
      <c r="X420" s="54" t="s">
        <v>2155</v>
      </c>
      <c r="Y420" s="54" t="s">
        <v>2155</v>
      </c>
      <c r="Z420" s="22" t="str">
        <f t="shared" si="118"/>
        <v>"BS?"</v>
      </c>
      <c r="AA420" s="22" t="str">
        <f t="shared" si="119"/>
        <v>BS?</v>
      </c>
      <c r="AB420" s="1">
        <f t="shared" si="120"/>
        <v>405</v>
      </c>
      <c r="AC420" t="str">
        <f t="shared" si="121"/>
        <v>ITM_BS</v>
      </c>
      <c r="AD420" s="125" t="str">
        <f>IF(ISNA(VLOOKUP(AA420,'XEQM Shortlist'!J:J,1,0)),"//","")</f>
        <v>//</v>
      </c>
      <c r="AF420" s="88" t="str">
        <f t="shared" si="122"/>
        <v>BS?</v>
      </c>
      <c r="AG420" t="b">
        <f t="shared" si="123"/>
        <v>1</v>
      </c>
    </row>
    <row r="421" spans="1:33">
      <c r="A421" s="45">
        <f t="shared" si="116"/>
        <v>421</v>
      </c>
      <c r="B421" s="44">
        <f t="shared" si="124"/>
        <v>406</v>
      </c>
      <c r="C421" s="48" t="s">
        <v>3434</v>
      </c>
      <c r="D421" s="48" t="s">
        <v>12</v>
      </c>
      <c r="E421" s="53" t="s">
        <v>1014</v>
      </c>
      <c r="F421" s="53" t="s">
        <v>1014</v>
      </c>
      <c r="G421" s="75">
        <v>0</v>
      </c>
      <c r="H421" s="75">
        <v>63</v>
      </c>
      <c r="I421" s="135" t="s">
        <v>3</v>
      </c>
      <c r="J421" s="53" t="s">
        <v>1347</v>
      </c>
      <c r="K421" s="54" t="s">
        <v>3817</v>
      </c>
      <c r="L421" s="52" t="s">
        <v>4614</v>
      </c>
      <c r="M421" s="52" t="s">
        <v>4671</v>
      </c>
      <c r="N421" s="52" t="s">
        <v>2155</v>
      </c>
      <c r="O421" s="52"/>
      <c r="P421" s="254" t="s">
        <v>1397</v>
      </c>
      <c r="Q421" s="13"/>
      <c r="R421"/>
      <c r="S421" t="str">
        <f t="shared" si="127"/>
        <v/>
      </c>
      <c r="T421" s="41" t="str">
        <f>IF(ISNA(VLOOKUP(P421,'NEW XEQM.c'!E:F,2,0)),"--","PRESENT")</f>
        <v>--</v>
      </c>
      <c r="U421"/>
      <c r="V421">
        <f t="shared" si="117"/>
        <v>122</v>
      </c>
      <c r="W421" s="75" t="s">
        <v>2155</v>
      </c>
      <c r="X421" s="54" t="s">
        <v>2155</v>
      </c>
      <c r="Y421" s="54" t="s">
        <v>2155</v>
      </c>
      <c r="Z421" s="22" t="str">
        <f t="shared" si="118"/>
        <v>"BC?"</v>
      </c>
      <c r="AA421" s="22" t="str">
        <f t="shared" si="119"/>
        <v>BC?</v>
      </c>
      <c r="AB421" s="1">
        <f t="shared" si="120"/>
        <v>406</v>
      </c>
      <c r="AC421" t="str">
        <f t="shared" si="121"/>
        <v>ITM_BC</v>
      </c>
      <c r="AD421" s="125" t="str">
        <f>IF(ISNA(VLOOKUP(AA421,'XEQM Shortlist'!J:J,1,0)),"//","")</f>
        <v>//</v>
      </c>
      <c r="AF421" s="88" t="str">
        <f t="shared" si="122"/>
        <v>BC?</v>
      </c>
      <c r="AG421" t="b">
        <f t="shared" si="123"/>
        <v>1</v>
      </c>
    </row>
    <row r="422" spans="1:33">
      <c r="A422" s="45">
        <f t="shared" si="116"/>
        <v>422</v>
      </c>
      <c r="B422" s="44">
        <f t="shared" si="124"/>
        <v>407</v>
      </c>
      <c r="C422" s="48" t="s">
        <v>3435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1347</v>
      </c>
      <c r="K422" s="54" t="s">
        <v>3817</v>
      </c>
      <c r="L422" s="52" t="s">
        <v>4614</v>
      </c>
      <c r="M422" s="52" t="s">
        <v>4671</v>
      </c>
      <c r="N422" s="52" t="s">
        <v>2155</v>
      </c>
      <c r="O422" s="52"/>
      <c r="P422" s="254" t="s">
        <v>1422</v>
      </c>
      <c r="Q422" s="13"/>
      <c r="R422"/>
      <c r="S422" t="str">
        <f t="shared" si="127"/>
        <v/>
      </c>
      <c r="T422" s="41" t="str">
        <f>IF(ISNA(VLOOKUP(P422,'NEW XEQM.c'!E:F,2,0)),"--","PRESENT")</f>
        <v>--</v>
      </c>
      <c r="U422"/>
      <c r="V422">
        <f t="shared" si="117"/>
        <v>123</v>
      </c>
      <c r="W422" s="75" t="s">
        <v>2155</v>
      </c>
      <c r="X422" s="54" t="s">
        <v>2155</v>
      </c>
      <c r="Y422" s="54" t="s">
        <v>2155</v>
      </c>
      <c r="Z422" s="22" t="str">
        <f t="shared" si="118"/>
        <v>"CB"</v>
      </c>
      <c r="AA422" s="22" t="str">
        <f t="shared" si="119"/>
        <v>CB</v>
      </c>
      <c r="AB422" s="1">
        <f t="shared" si="120"/>
        <v>407</v>
      </c>
      <c r="AC422" t="str">
        <f t="shared" si="121"/>
        <v>ITM_CB</v>
      </c>
      <c r="AD422" s="125" t="str">
        <f>IF(ISNA(VLOOKUP(AA422,'XEQM Shortlist'!J:J,1,0)),"//","")</f>
        <v>//</v>
      </c>
      <c r="AF422" s="88" t="str">
        <f t="shared" si="122"/>
        <v>CB</v>
      </c>
      <c r="AG422" t="b">
        <f t="shared" si="123"/>
        <v>1</v>
      </c>
    </row>
    <row r="423" spans="1:33">
      <c r="A423" s="45">
        <f t="shared" si="116"/>
        <v>423</v>
      </c>
      <c r="B423" s="44">
        <f t="shared" si="124"/>
        <v>408</v>
      </c>
      <c r="C423" s="48" t="s">
        <v>3436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1347</v>
      </c>
      <c r="K423" s="54" t="s">
        <v>3817</v>
      </c>
      <c r="L423" s="52" t="s">
        <v>4614</v>
      </c>
      <c r="M423" s="52" t="s">
        <v>4671</v>
      </c>
      <c r="N423" s="52" t="s">
        <v>2155</v>
      </c>
      <c r="O423" s="52"/>
      <c r="P423" s="254" t="s">
        <v>1807</v>
      </c>
      <c r="Q423" s="13"/>
      <c r="R423"/>
      <c r="S423" t="str">
        <f t="shared" si="127"/>
        <v/>
      </c>
      <c r="T423" s="41" t="str">
        <f>IF(ISNA(VLOOKUP(P423,'NEW XEQM.c'!E:F,2,0)),"--","PRESENT")</f>
        <v>--</v>
      </c>
      <c r="U423"/>
      <c r="V423">
        <f t="shared" si="117"/>
        <v>124</v>
      </c>
      <c r="W423" s="75" t="s">
        <v>2155</v>
      </c>
      <c r="X423" s="54" t="s">
        <v>2155</v>
      </c>
      <c r="Y423" s="54" t="s">
        <v>2155</v>
      </c>
      <c r="Z423" s="22" t="str">
        <f t="shared" si="118"/>
        <v>"SB"</v>
      </c>
      <c r="AA423" s="22" t="str">
        <f t="shared" si="119"/>
        <v>SB</v>
      </c>
      <c r="AB423" s="1">
        <f t="shared" si="120"/>
        <v>408</v>
      </c>
      <c r="AC423" t="str">
        <f t="shared" si="121"/>
        <v>ITM_SB</v>
      </c>
      <c r="AD423" s="125" t="str">
        <f>IF(ISNA(VLOOKUP(AA423,'XEQM Shortlist'!J:J,1,0)),"//","")</f>
        <v>//</v>
      </c>
      <c r="AF423" s="88" t="str">
        <f t="shared" si="122"/>
        <v>SB</v>
      </c>
      <c r="AG423" t="b">
        <f t="shared" si="123"/>
        <v>1</v>
      </c>
    </row>
    <row r="424" spans="1:33">
      <c r="A424" s="45">
        <f t="shared" si="116"/>
        <v>424</v>
      </c>
      <c r="B424" s="44">
        <f t="shared" si="124"/>
        <v>409</v>
      </c>
      <c r="C424" s="48" t="s">
        <v>3437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1347</v>
      </c>
      <c r="K424" s="54" t="s">
        <v>3817</v>
      </c>
      <c r="L424" s="52" t="s">
        <v>4614</v>
      </c>
      <c r="M424" s="52" t="s">
        <v>4671</v>
      </c>
      <c r="N424" s="52" t="s">
        <v>2155</v>
      </c>
      <c r="O424" s="52"/>
      <c r="P424" s="254" t="s">
        <v>1506</v>
      </c>
      <c r="Q424" s="13"/>
      <c r="R424"/>
      <c r="S424" t="str">
        <f t="shared" si="127"/>
        <v/>
      </c>
      <c r="T424" s="41" t="str">
        <f>IF(ISNA(VLOOKUP(P424,'NEW XEQM.c'!E:F,2,0)),"--","PRESENT")</f>
        <v>--</v>
      </c>
      <c r="U424"/>
      <c r="V424">
        <f t="shared" si="117"/>
        <v>125</v>
      </c>
      <c r="W424" s="75" t="s">
        <v>2155</v>
      </c>
      <c r="X424" s="54" t="s">
        <v>2155</v>
      </c>
      <c r="Y424" s="54" t="s">
        <v>2155</v>
      </c>
      <c r="Z424" s="22" t="str">
        <f t="shared" si="118"/>
        <v>"FB"</v>
      </c>
      <c r="AA424" s="22" t="str">
        <f t="shared" si="119"/>
        <v>FB</v>
      </c>
      <c r="AB424" s="1">
        <f t="shared" si="120"/>
        <v>409</v>
      </c>
      <c r="AC424" t="str">
        <f t="shared" si="121"/>
        <v>ITM_FB</v>
      </c>
      <c r="AD424" s="125" t="str">
        <f>IF(ISNA(VLOOKUP(AA424,'XEQM Shortlist'!J:J,1,0)),"//","")</f>
        <v>//</v>
      </c>
      <c r="AF424" s="88" t="str">
        <f t="shared" si="122"/>
        <v>FB</v>
      </c>
      <c r="AG424" t="b">
        <f t="shared" si="123"/>
        <v>1</v>
      </c>
    </row>
    <row r="425" spans="1:33">
      <c r="A425" s="45">
        <f t="shared" si="116"/>
        <v>425</v>
      </c>
      <c r="B425" s="44">
        <f t="shared" si="124"/>
        <v>410</v>
      </c>
      <c r="C425" s="48" t="s">
        <v>3438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1347</v>
      </c>
      <c r="K425" s="54" t="s">
        <v>3817</v>
      </c>
      <c r="L425" s="52" t="s">
        <v>4614</v>
      </c>
      <c r="M425" s="52" t="s">
        <v>4671</v>
      </c>
      <c r="N425" s="52" t="s">
        <v>2155</v>
      </c>
      <c r="O425" s="52"/>
      <c r="P425" s="254" t="s">
        <v>1780</v>
      </c>
      <c r="Q425" s="13"/>
      <c r="R425"/>
      <c r="S425" t="str">
        <f t="shared" si="127"/>
        <v/>
      </c>
      <c r="T425" s="41" t="str">
        <f>IF(ISNA(VLOOKUP(P425,'NEW XEQM.c'!E:F,2,0)),"--","PRESENT")</f>
        <v>--</v>
      </c>
      <c r="U425"/>
      <c r="V425">
        <f t="shared" si="117"/>
        <v>126</v>
      </c>
      <c r="W425" s="75" t="s">
        <v>2554</v>
      </c>
      <c r="X425" s="54" t="s">
        <v>2155</v>
      </c>
      <c r="Y425" s="54" t="s">
        <v>2155</v>
      </c>
      <c r="Z425" s="22" t="str">
        <f t="shared" si="118"/>
        <v>"RL"</v>
      </c>
      <c r="AA425" s="22" t="str">
        <f t="shared" si="119"/>
        <v>RL</v>
      </c>
      <c r="AB425" s="1">
        <f t="shared" si="120"/>
        <v>410</v>
      </c>
      <c r="AC425" t="str">
        <f t="shared" si="121"/>
        <v>ITM_RL</v>
      </c>
      <c r="AD425" s="125" t="str">
        <f>IF(ISNA(VLOOKUP(AA425,'XEQM Shortlist'!J:J,1,0)),"//","")</f>
        <v>//</v>
      </c>
      <c r="AF425" s="88" t="str">
        <f t="shared" si="122"/>
        <v>RL</v>
      </c>
      <c r="AG425" t="b">
        <f t="shared" si="123"/>
        <v>1</v>
      </c>
    </row>
    <row r="426" spans="1:33">
      <c r="A426" s="45">
        <f t="shared" si="116"/>
        <v>426</v>
      </c>
      <c r="B426" s="44">
        <f t="shared" si="124"/>
        <v>411</v>
      </c>
      <c r="C426" s="48" t="s">
        <v>3439</v>
      </c>
      <c r="D426" s="48" t="s">
        <v>12</v>
      </c>
      <c r="E426" s="53" t="s">
        <v>1199</v>
      </c>
      <c r="F426" s="53" t="s">
        <v>1199</v>
      </c>
      <c r="G426" s="75">
        <v>0</v>
      </c>
      <c r="H426" s="75">
        <v>63</v>
      </c>
      <c r="I426" s="135" t="s">
        <v>3</v>
      </c>
      <c r="J426" s="53" t="s">
        <v>1347</v>
      </c>
      <c r="K426" s="54" t="s">
        <v>3817</v>
      </c>
      <c r="L426" s="52" t="s">
        <v>4614</v>
      </c>
      <c r="M426" s="52" t="s">
        <v>4671</v>
      </c>
      <c r="N426" s="52" t="s">
        <v>2155</v>
      </c>
      <c r="O426" s="52"/>
      <c r="P426" s="254" t="s">
        <v>1781</v>
      </c>
      <c r="Q426" s="13"/>
      <c r="R426"/>
      <c r="S426" t="str">
        <f t="shared" si="127"/>
        <v/>
      </c>
      <c r="T426" s="41" t="str">
        <f>IF(ISNA(VLOOKUP(P426,'NEW XEQM.c'!E:F,2,0)),"--","PRESENT")</f>
        <v>--</v>
      </c>
      <c r="U426"/>
      <c r="V426">
        <f t="shared" si="117"/>
        <v>127</v>
      </c>
      <c r="W426" s="75" t="s">
        <v>2554</v>
      </c>
      <c r="X426" s="54" t="s">
        <v>2155</v>
      </c>
      <c r="Y426" s="54" t="s">
        <v>2155</v>
      </c>
      <c r="Z426" s="22" t="str">
        <f t="shared" si="118"/>
        <v>"RLC"</v>
      </c>
      <c r="AA426" s="22" t="str">
        <f t="shared" si="119"/>
        <v>RLC</v>
      </c>
      <c r="AB426" s="1">
        <f t="shared" si="120"/>
        <v>411</v>
      </c>
      <c r="AC426" t="str">
        <f t="shared" si="121"/>
        <v>ITM_RLC</v>
      </c>
      <c r="AD426" s="125" t="str">
        <f>IF(ISNA(VLOOKUP(AA426,'XEQM Shortlist'!J:J,1,0)),"//","")</f>
        <v>//</v>
      </c>
      <c r="AF426" s="88" t="str">
        <f t="shared" si="122"/>
        <v>RLC</v>
      </c>
      <c r="AG426" t="b">
        <f t="shared" si="123"/>
        <v>1</v>
      </c>
    </row>
    <row r="427" spans="1:33">
      <c r="A427" s="45">
        <f t="shared" si="116"/>
        <v>427</v>
      </c>
      <c r="B427" s="44">
        <f t="shared" si="124"/>
        <v>412</v>
      </c>
      <c r="C427" s="48" t="s">
        <v>3440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1347</v>
      </c>
      <c r="K427" s="54" t="s">
        <v>3817</v>
      </c>
      <c r="L427" s="52" t="s">
        <v>4614</v>
      </c>
      <c r="M427" s="52" t="s">
        <v>4671</v>
      </c>
      <c r="N427" s="52" t="s">
        <v>2155</v>
      </c>
      <c r="O427" s="52"/>
      <c r="P427" s="254" t="s">
        <v>1789</v>
      </c>
      <c r="Q427" s="13"/>
      <c r="R427"/>
      <c r="S427" t="str">
        <f t="shared" si="127"/>
        <v/>
      </c>
      <c r="T427" s="41" t="str">
        <f>IF(ISNA(VLOOKUP(P427,'NEW XEQM.c'!E:F,2,0)),"--","PRESENT")</f>
        <v>--</v>
      </c>
      <c r="U427"/>
      <c r="V427">
        <f t="shared" si="117"/>
        <v>128</v>
      </c>
      <c r="W427" s="75" t="s">
        <v>2554</v>
      </c>
      <c r="X427" s="54" t="s">
        <v>2155</v>
      </c>
      <c r="Y427" s="54" t="s">
        <v>2155</v>
      </c>
      <c r="Z427" s="22" t="str">
        <f t="shared" si="118"/>
        <v>"RR"</v>
      </c>
      <c r="AA427" s="22" t="str">
        <f t="shared" si="119"/>
        <v>RR</v>
      </c>
      <c r="AB427" s="1">
        <f t="shared" si="120"/>
        <v>412</v>
      </c>
      <c r="AC427" t="str">
        <f t="shared" si="121"/>
        <v>ITM_RR</v>
      </c>
      <c r="AD427" s="125" t="str">
        <f>IF(ISNA(VLOOKUP(AA427,'XEQM Shortlist'!J:J,1,0)),"//","")</f>
        <v>//</v>
      </c>
      <c r="AF427" s="88" t="str">
        <f t="shared" si="122"/>
        <v>RR</v>
      </c>
      <c r="AG427" t="b">
        <f t="shared" si="123"/>
        <v>1</v>
      </c>
    </row>
    <row r="428" spans="1:33">
      <c r="A428" s="45">
        <f t="shared" si="116"/>
        <v>428</v>
      </c>
      <c r="B428" s="44">
        <f t="shared" si="124"/>
        <v>413</v>
      </c>
      <c r="C428" s="48" t="s">
        <v>3441</v>
      </c>
      <c r="D428" s="48" t="s">
        <v>12</v>
      </c>
      <c r="E428" s="53" t="s">
        <v>1203</v>
      </c>
      <c r="F428" s="53" t="s">
        <v>1203</v>
      </c>
      <c r="G428" s="75">
        <v>0</v>
      </c>
      <c r="H428" s="75">
        <v>63</v>
      </c>
      <c r="I428" s="135" t="s">
        <v>3</v>
      </c>
      <c r="J428" s="53" t="s">
        <v>1347</v>
      </c>
      <c r="K428" s="54" t="s">
        <v>3817</v>
      </c>
      <c r="L428" s="52" t="s">
        <v>4614</v>
      </c>
      <c r="M428" s="52" t="s">
        <v>4671</v>
      </c>
      <c r="N428" s="52" t="s">
        <v>2155</v>
      </c>
      <c r="O428" s="52"/>
      <c r="P428" s="254" t="s">
        <v>1790</v>
      </c>
      <c r="Q428" s="13"/>
      <c r="R428"/>
      <c r="S428" t="str">
        <f t="shared" si="127"/>
        <v/>
      </c>
      <c r="T428" s="41" t="str">
        <f>IF(ISNA(VLOOKUP(P428,'NEW XEQM.c'!E:F,2,0)),"--","PRESENT")</f>
        <v>--</v>
      </c>
      <c r="U428"/>
      <c r="V428">
        <f t="shared" si="117"/>
        <v>129</v>
      </c>
      <c r="W428" s="75" t="s">
        <v>2554</v>
      </c>
      <c r="X428" s="54" t="s">
        <v>2155</v>
      </c>
      <c r="Y428" s="54" t="s">
        <v>2155</v>
      </c>
      <c r="Z428" s="22" t="str">
        <f t="shared" si="118"/>
        <v>"RRC"</v>
      </c>
      <c r="AA428" s="22" t="str">
        <f t="shared" si="119"/>
        <v>RRC</v>
      </c>
      <c r="AB428" s="1">
        <f t="shared" si="120"/>
        <v>413</v>
      </c>
      <c r="AC428" t="str">
        <f t="shared" si="121"/>
        <v>ITM_RRC</v>
      </c>
      <c r="AD428" s="125" t="str">
        <f>IF(ISNA(VLOOKUP(AA428,'XEQM Shortlist'!J:J,1,0)),"//","")</f>
        <v>//</v>
      </c>
      <c r="AF428" s="88" t="str">
        <f t="shared" si="122"/>
        <v>RRC</v>
      </c>
      <c r="AG428" t="b">
        <f t="shared" si="123"/>
        <v>1</v>
      </c>
    </row>
    <row r="429" spans="1:33">
      <c r="A429" s="45">
        <f t="shared" si="116"/>
        <v>429</v>
      </c>
      <c r="B429" s="44">
        <f t="shared" si="124"/>
        <v>414</v>
      </c>
      <c r="C429" s="48" t="s">
        <v>3442</v>
      </c>
      <c r="D429" s="48" t="s">
        <v>12</v>
      </c>
      <c r="E429" s="53" t="s">
        <v>318</v>
      </c>
      <c r="F429" s="53" t="s">
        <v>318</v>
      </c>
      <c r="G429" s="75">
        <v>0</v>
      </c>
      <c r="H429" s="75">
        <v>63</v>
      </c>
      <c r="I429" s="135" t="s">
        <v>3</v>
      </c>
      <c r="J429" s="53" t="s">
        <v>1347</v>
      </c>
      <c r="K429" s="54" t="s">
        <v>3817</v>
      </c>
      <c r="L429" s="52" t="s">
        <v>4614</v>
      </c>
      <c r="M429" s="52" t="s">
        <v>4671</v>
      </c>
      <c r="N429" s="52" t="s">
        <v>2155</v>
      </c>
      <c r="O429" s="52"/>
      <c r="P429" s="254" t="s">
        <v>1834</v>
      </c>
      <c r="Q429" s="13"/>
      <c r="R429"/>
      <c r="S429" t="str">
        <f t="shared" si="127"/>
        <v/>
      </c>
      <c r="T429" s="41" t="str">
        <f>IF(ISNA(VLOOKUP(P429,'NEW XEQM.c'!E:F,2,0)),"--","PRESENT")</f>
        <v>--</v>
      </c>
      <c r="U429"/>
      <c r="V429">
        <f t="shared" si="117"/>
        <v>130</v>
      </c>
      <c r="W429" s="75" t="s">
        <v>2554</v>
      </c>
      <c r="X429" s="54" t="s">
        <v>2155</v>
      </c>
      <c r="Y429" s="54" t="s">
        <v>2155</v>
      </c>
      <c r="Z429" s="22" t="str">
        <f t="shared" si="118"/>
        <v>"SL"</v>
      </c>
      <c r="AA429" s="22" t="str">
        <f t="shared" si="119"/>
        <v>SL</v>
      </c>
      <c r="AB429" s="1">
        <f t="shared" si="120"/>
        <v>414</v>
      </c>
      <c r="AC429" t="str">
        <f t="shared" si="121"/>
        <v>ITM_SL</v>
      </c>
      <c r="AD429" s="125" t="str">
        <f>IF(ISNA(VLOOKUP(AA429,'XEQM Shortlist'!J:J,1,0)),"//","")</f>
        <v>//</v>
      </c>
      <c r="AF429" s="88" t="str">
        <f t="shared" si="122"/>
        <v>SL</v>
      </c>
      <c r="AG429" t="b">
        <f t="shared" si="123"/>
        <v>1</v>
      </c>
    </row>
    <row r="430" spans="1:33">
      <c r="A430" s="45">
        <f t="shared" si="116"/>
        <v>430</v>
      </c>
      <c r="B430" s="44">
        <f t="shared" si="124"/>
        <v>415</v>
      </c>
      <c r="C430" s="48" t="s">
        <v>3443</v>
      </c>
      <c r="D430" s="48" t="s">
        <v>12</v>
      </c>
      <c r="E430" s="53" t="s">
        <v>322</v>
      </c>
      <c r="F430" s="53" t="s">
        <v>322</v>
      </c>
      <c r="G430" s="75">
        <v>0</v>
      </c>
      <c r="H430" s="75">
        <v>63</v>
      </c>
      <c r="I430" s="135" t="s">
        <v>3</v>
      </c>
      <c r="J430" s="53" t="s">
        <v>1347</v>
      </c>
      <c r="K430" s="54" t="s">
        <v>3817</v>
      </c>
      <c r="L430" s="52" t="s">
        <v>4614</v>
      </c>
      <c r="M430" s="52" t="s">
        <v>4671</v>
      </c>
      <c r="N430" s="52" t="s">
        <v>2155</v>
      </c>
      <c r="O430" s="52"/>
      <c r="P430" s="254" t="s">
        <v>1841</v>
      </c>
      <c r="Q430" s="13"/>
      <c r="R430"/>
      <c r="S430" t="str">
        <f t="shared" si="127"/>
        <v/>
      </c>
      <c r="T430" s="41" t="str">
        <f>IF(ISNA(VLOOKUP(P430,'NEW XEQM.c'!E:F,2,0)),"--","PRESENT")</f>
        <v>--</v>
      </c>
      <c r="U430"/>
      <c r="V430">
        <f t="shared" si="117"/>
        <v>131</v>
      </c>
      <c r="W430" s="75" t="s">
        <v>2554</v>
      </c>
      <c r="X430" s="54" t="s">
        <v>2155</v>
      </c>
      <c r="Y430" s="54" t="s">
        <v>2155</v>
      </c>
      <c r="Z430" s="22" t="str">
        <f t="shared" si="118"/>
        <v>"SR"</v>
      </c>
      <c r="AA430" s="22" t="str">
        <f t="shared" si="119"/>
        <v>SR</v>
      </c>
      <c r="AB430" s="1">
        <f t="shared" si="120"/>
        <v>415</v>
      </c>
      <c r="AC430" t="str">
        <f t="shared" si="121"/>
        <v>ITM_SR</v>
      </c>
      <c r="AD430" s="125" t="str">
        <f>IF(ISNA(VLOOKUP(AA430,'XEQM Shortlist'!J:J,1,0)),"//","")</f>
        <v>//</v>
      </c>
      <c r="AF430" s="88" t="str">
        <f t="shared" si="122"/>
        <v>SR</v>
      </c>
      <c r="AG430" t="b">
        <f t="shared" si="123"/>
        <v>1</v>
      </c>
    </row>
    <row r="431" spans="1:33">
      <c r="A431" s="45">
        <f t="shared" si="116"/>
        <v>431</v>
      </c>
      <c r="B431" s="44">
        <f t="shared" si="124"/>
        <v>416</v>
      </c>
      <c r="C431" s="48" t="s">
        <v>3444</v>
      </c>
      <c r="D431" s="48" t="s">
        <v>12</v>
      </c>
      <c r="E431" s="53" t="s">
        <v>1011</v>
      </c>
      <c r="F431" s="53" t="s">
        <v>1011</v>
      </c>
      <c r="G431" s="75">
        <v>0</v>
      </c>
      <c r="H431" s="75">
        <v>63</v>
      </c>
      <c r="I431" s="135" t="s">
        <v>3</v>
      </c>
      <c r="J431" s="53" t="s">
        <v>1347</v>
      </c>
      <c r="K431" s="54" t="s">
        <v>3817</v>
      </c>
      <c r="L431" s="52" t="s">
        <v>4614</v>
      </c>
      <c r="M431" s="52" t="s">
        <v>4671</v>
      </c>
      <c r="N431" s="52" t="s">
        <v>2155</v>
      </c>
      <c r="O431" s="52"/>
      <c r="P431" s="254" t="s">
        <v>1388</v>
      </c>
      <c r="Q431" s="13"/>
      <c r="R431"/>
      <c r="S431" t="str">
        <f t="shared" si="127"/>
        <v/>
      </c>
      <c r="T431" s="41" t="str">
        <f>IF(ISNA(VLOOKUP(P431,'NEW XEQM.c'!E:F,2,0)),"--","PRESENT")</f>
        <v>--</v>
      </c>
      <c r="U431"/>
      <c r="V431">
        <f t="shared" si="117"/>
        <v>132</v>
      </c>
      <c r="W431" s="75" t="s">
        <v>2155</v>
      </c>
      <c r="X431" s="54" t="s">
        <v>2155</v>
      </c>
      <c r="Y431" s="54" t="s">
        <v>2155</v>
      </c>
      <c r="Z431" s="22" t="str">
        <f t="shared" si="118"/>
        <v>"ASR"</v>
      </c>
      <c r="AA431" s="22" t="str">
        <f t="shared" si="119"/>
        <v>ASR</v>
      </c>
      <c r="AB431" s="1">
        <f t="shared" si="120"/>
        <v>416</v>
      </c>
      <c r="AC431" t="str">
        <f t="shared" si="121"/>
        <v>ITM_ASR</v>
      </c>
      <c r="AD431" s="125" t="str">
        <f>IF(ISNA(VLOOKUP(AA431,'XEQM Shortlist'!J:J,1,0)),"//","")</f>
        <v>//</v>
      </c>
      <c r="AF431" s="88" t="str">
        <f t="shared" si="122"/>
        <v>ASR</v>
      </c>
      <c r="AG431" t="b">
        <f t="shared" si="123"/>
        <v>1</v>
      </c>
    </row>
    <row r="432" spans="1:33">
      <c r="A432" s="45">
        <f t="shared" si="116"/>
        <v>432</v>
      </c>
      <c r="B432" s="44">
        <f t="shared" si="124"/>
        <v>417</v>
      </c>
      <c r="C432" s="48" t="s">
        <v>3445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1347</v>
      </c>
      <c r="K432" s="54" t="s">
        <v>3817</v>
      </c>
      <c r="L432" s="52" t="s">
        <v>4614</v>
      </c>
      <c r="M432" s="52" t="s">
        <v>4670</v>
      </c>
      <c r="N432" s="52" t="s">
        <v>2155</v>
      </c>
      <c r="O432" s="52"/>
      <c r="P432" s="254" t="s">
        <v>1620</v>
      </c>
      <c r="Q432" s="13"/>
      <c r="R432"/>
      <c r="S432" t="str">
        <f t="shared" si="127"/>
        <v/>
      </c>
      <c r="T432" s="41" t="str">
        <f>IF(ISNA(VLOOKUP(P432,'NEW XEQM.c'!E:F,2,0)),"--","PRESENT")</f>
        <v>--</v>
      </c>
      <c r="U432"/>
      <c r="V432">
        <f t="shared" si="117"/>
        <v>133</v>
      </c>
      <c r="W432" s="75" t="s">
        <v>2155</v>
      </c>
      <c r="X432" s="54" t="s">
        <v>2155</v>
      </c>
      <c r="Y432" s="54" t="s">
        <v>2155</v>
      </c>
      <c r="Z432" s="22" t="str">
        <f t="shared" si="118"/>
        <v>"LJ"</v>
      </c>
      <c r="AA432" s="22" t="str">
        <f t="shared" si="119"/>
        <v>LJ</v>
      </c>
      <c r="AB432" s="1">
        <f t="shared" si="120"/>
        <v>417</v>
      </c>
      <c r="AC432" t="str">
        <f t="shared" si="121"/>
        <v>ITM_LJ</v>
      </c>
      <c r="AD432" s="125" t="str">
        <f>IF(ISNA(VLOOKUP(AA432,'XEQM Shortlist'!J:J,1,0)),"//","")</f>
        <v>//</v>
      </c>
      <c r="AF432" s="88" t="str">
        <f t="shared" si="122"/>
        <v>LJ</v>
      </c>
      <c r="AG432" t="b">
        <f t="shared" si="123"/>
        <v>1</v>
      </c>
    </row>
    <row r="433" spans="1:33">
      <c r="A433" s="45">
        <f t="shared" si="116"/>
        <v>433</v>
      </c>
      <c r="B433" s="44">
        <f t="shared" si="124"/>
        <v>418</v>
      </c>
      <c r="C433" s="48" t="s">
        <v>3446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1347</v>
      </c>
      <c r="K433" s="54" t="s">
        <v>3817</v>
      </c>
      <c r="L433" s="52" t="s">
        <v>4614</v>
      </c>
      <c r="M433" s="52" t="s">
        <v>4670</v>
      </c>
      <c r="N433" s="52" t="s">
        <v>2155</v>
      </c>
      <c r="O433" s="52"/>
      <c r="P433" s="254" t="s">
        <v>1778</v>
      </c>
      <c r="Q433" s="13"/>
      <c r="R433"/>
      <c r="S433" t="str">
        <f t="shared" si="127"/>
        <v/>
      </c>
      <c r="T433" s="41" t="str">
        <f>IF(ISNA(VLOOKUP(P433,'NEW XEQM.c'!E:F,2,0)),"--","PRESENT")</f>
        <v>--</v>
      </c>
      <c r="U433"/>
      <c r="V433">
        <f t="shared" si="117"/>
        <v>134</v>
      </c>
      <c r="W433" s="75" t="s">
        <v>2155</v>
      </c>
      <c r="X433" s="54" t="s">
        <v>2155</v>
      </c>
      <c r="Y433" s="54" t="s">
        <v>2155</v>
      </c>
      <c r="Z433" s="22" t="str">
        <f t="shared" si="118"/>
        <v>"RJ"</v>
      </c>
      <c r="AA433" s="22" t="str">
        <f t="shared" si="119"/>
        <v>RJ</v>
      </c>
      <c r="AB433" s="1">
        <f t="shared" si="120"/>
        <v>418</v>
      </c>
      <c r="AC433" t="str">
        <f t="shared" si="121"/>
        <v>ITM_RJ</v>
      </c>
      <c r="AD433" s="125" t="str">
        <f>IF(ISNA(VLOOKUP(AA433,'XEQM Shortlist'!J:J,1,0)),"//","")</f>
        <v>//</v>
      </c>
      <c r="AF433" s="88" t="str">
        <f t="shared" si="122"/>
        <v>RJ</v>
      </c>
      <c r="AG433" t="b">
        <f t="shared" si="123"/>
        <v>1</v>
      </c>
    </row>
    <row r="434" spans="1:33">
      <c r="A434" s="45">
        <f t="shared" si="116"/>
        <v>434</v>
      </c>
      <c r="B434" s="44">
        <f t="shared" si="124"/>
        <v>419</v>
      </c>
      <c r="C434" s="48" t="s">
        <v>3447</v>
      </c>
      <c r="D434" s="48" t="s">
        <v>12</v>
      </c>
      <c r="E434" s="53" t="s">
        <v>1128</v>
      </c>
      <c r="F434" s="53" t="s">
        <v>1128</v>
      </c>
      <c r="G434" s="75">
        <v>0</v>
      </c>
      <c r="H434" s="75">
        <v>64</v>
      </c>
      <c r="I434" s="135" t="s">
        <v>3</v>
      </c>
      <c r="J434" s="53" t="s">
        <v>1347</v>
      </c>
      <c r="K434" s="54" t="s">
        <v>3817</v>
      </c>
      <c r="L434" s="52" t="s">
        <v>4614</v>
      </c>
      <c r="M434" s="52" t="s">
        <v>4671</v>
      </c>
      <c r="N434" s="52" t="s">
        <v>2155</v>
      </c>
      <c r="O434" s="52"/>
      <c r="P434" s="254" t="s">
        <v>1645</v>
      </c>
      <c r="Q434" s="13"/>
      <c r="R434"/>
      <c r="S434" t="str">
        <f t="shared" si="127"/>
        <v/>
      </c>
      <c r="T434" s="41" t="str">
        <f>IF(ISNA(VLOOKUP(P434,'NEW XEQM.c'!E:F,2,0)),"--","PRESENT")</f>
        <v>--</v>
      </c>
      <c r="U434"/>
      <c r="V434">
        <f t="shared" si="117"/>
        <v>135</v>
      </c>
      <c r="W434" s="75" t="s">
        <v>2155</v>
      </c>
      <c r="X434" s="54" t="s">
        <v>2155</v>
      </c>
      <c r="Y434" s="54" t="s">
        <v>2155</v>
      </c>
      <c r="Z434" s="22" t="str">
        <f t="shared" si="118"/>
        <v>"MASKL"</v>
      </c>
      <c r="AA434" s="22" t="str">
        <f t="shared" si="119"/>
        <v>MASKL</v>
      </c>
      <c r="AB434" s="1">
        <f t="shared" si="120"/>
        <v>419</v>
      </c>
      <c r="AC434" t="str">
        <f t="shared" si="121"/>
        <v>ITM_MASKL</v>
      </c>
      <c r="AD434" s="125" t="str">
        <f>IF(ISNA(VLOOKUP(AA434,'XEQM Shortlist'!J:J,1,0)),"//","")</f>
        <v>//</v>
      </c>
      <c r="AF434" s="88" t="str">
        <f t="shared" si="122"/>
        <v>MASKL</v>
      </c>
      <c r="AG434" t="b">
        <f t="shared" si="123"/>
        <v>1</v>
      </c>
    </row>
    <row r="435" spans="1:33">
      <c r="A435" s="45">
        <f t="shared" si="116"/>
        <v>435</v>
      </c>
      <c r="B435" s="44">
        <f t="shared" si="124"/>
        <v>420</v>
      </c>
      <c r="C435" s="48" t="s">
        <v>3448</v>
      </c>
      <c r="D435" s="48" t="s">
        <v>12</v>
      </c>
      <c r="E435" s="53" t="s">
        <v>1129</v>
      </c>
      <c r="F435" s="53" t="s">
        <v>1129</v>
      </c>
      <c r="G435" s="75">
        <v>0</v>
      </c>
      <c r="H435" s="75">
        <v>64</v>
      </c>
      <c r="I435" s="135" t="s">
        <v>3</v>
      </c>
      <c r="J435" s="53" t="s">
        <v>1347</v>
      </c>
      <c r="K435" s="54" t="s">
        <v>3817</v>
      </c>
      <c r="L435" s="52" t="s">
        <v>4614</v>
      </c>
      <c r="M435" s="52" t="s">
        <v>4671</v>
      </c>
      <c r="N435" s="52" t="s">
        <v>2155</v>
      </c>
      <c r="O435" s="52"/>
      <c r="P435" s="254" t="s">
        <v>1646</v>
      </c>
      <c r="Q435" s="13"/>
      <c r="R435"/>
      <c r="S435" t="str">
        <f t="shared" si="127"/>
        <v/>
      </c>
      <c r="T435" s="41" t="str">
        <f>IF(ISNA(VLOOKUP(P435,'NEW XEQM.c'!E:F,2,0)),"--","PRESENT")</f>
        <v>--</v>
      </c>
      <c r="U435"/>
      <c r="V435">
        <f t="shared" si="117"/>
        <v>136</v>
      </c>
      <c r="W435" s="75" t="s">
        <v>2155</v>
      </c>
      <c r="X435" s="54" t="s">
        <v>2155</v>
      </c>
      <c r="Y435" s="54" t="s">
        <v>2155</v>
      </c>
      <c r="Z435" s="22" t="str">
        <f t="shared" si="118"/>
        <v>"MASKR"</v>
      </c>
      <c r="AA435" s="22" t="str">
        <f t="shared" si="119"/>
        <v>MASKR</v>
      </c>
      <c r="AB435" s="1">
        <f t="shared" si="120"/>
        <v>420</v>
      </c>
      <c r="AC435" t="str">
        <f t="shared" si="121"/>
        <v>ITM_MASKR</v>
      </c>
      <c r="AD435" s="125" t="str">
        <f>IF(ISNA(VLOOKUP(AA435,'XEQM Shortlist'!J:J,1,0)),"//","")</f>
        <v>//</v>
      </c>
      <c r="AF435" s="88" t="str">
        <f t="shared" si="122"/>
        <v>MASKR</v>
      </c>
      <c r="AG435" t="b">
        <f t="shared" si="123"/>
        <v>1</v>
      </c>
    </row>
    <row r="436" spans="1:33">
      <c r="A436" s="45">
        <f t="shared" si="116"/>
        <v>436</v>
      </c>
      <c r="B436" s="44">
        <f t="shared" si="124"/>
        <v>421</v>
      </c>
      <c r="C436" s="48" t="s">
        <v>3449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1347</v>
      </c>
      <c r="K436" s="54" t="s">
        <v>3817</v>
      </c>
      <c r="L436" s="52" t="s">
        <v>4614</v>
      </c>
      <c r="M436" s="52" t="s">
        <v>4670</v>
      </c>
      <c r="N436" s="52" t="s">
        <v>2155</v>
      </c>
      <c r="O436" s="52"/>
      <c r="P436" s="254" t="s">
        <v>1656</v>
      </c>
      <c r="Q436" s="13"/>
      <c r="R436"/>
      <c r="S436" t="str">
        <f t="shared" si="127"/>
        <v/>
      </c>
      <c r="T436" s="41" t="str">
        <f>IF(ISNA(VLOOKUP(P436,'NEW XEQM.c'!E:F,2,0)),"--","PRESENT")</f>
        <v>--</v>
      </c>
      <c r="U436"/>
      <c r="V436">
        <f t="shared" si="117"/>
        <v>137</v>
      </c>
      <c r="W436" s="75" t="s">
        <v>2155</v>
      </c>
      <c r="X436" s="54" t="s">
        <v>2155</v>
      </c>
      <c r="Y436" s="54" t="s">
        <v>2155</v>
      </c>
      <c r="Z436" s="22" t="str">
        <f t="shared" si="118"/>
        <v>"MIRROR"</v>
      </c>
      <c r="AA436" s="22" t="str">
        <f t="shared" si="119"/>
        <v>MIRROR</v>
      </c>
      <c r="AB436" s="1">
        <f t="shared" si="120"/>
        <v>421</v>
      </c>
      <c r="AC436" t="str">
        <f t="shared" si="121"/>
        <v>ITM_MIRROR</v>
      </c>
      <c r="AD436" s="125" t="str">
        <f>IF(ISNA(VLOOKUP(AA436,'XEQM Shortlist'!J:J,1,0)),"//","")</f>
        <v>//</v>
      </c>
      <c r="AF436" s="88" t="str">
        <f t="shared" si="122"/>
        <v>MIRROR</v>
      </c>
      <c r="AG436" t="b">
        <f t="shared" si="123"/>
        <v>1</v>
      </c>
    </row>
    <row r="437" spans="1:33">
      <c r="A437" s="45">
        <f t="shared" si="116"/>
        <v>437</v>
      </c>
      <c r="B437" s="44">
        <f t="shared" si="124"/>
        <v>422</v>
      </c>
      <c r="C437" s="48" t="s">
        <v>3450</v>
      </c>
      <c r="D437" s="48" t="s">
        <v>7</v>
      </c>
      <c r="E437" s="53" t="s">
        <v>452</v>
      </c>
      <c r="F437" s="62" t="s">
        <v>452</v>
      </c>
      <c r="G437" s="75">
        <v>0</v>
      </c>
      <c r="H437" s="75">
        <v>0</v>
      </c>
      <c r="I437" s="135" t="s">
        <v>3</v>
      </c>
      <c r="J437" s="53" t="s">
        <v>1347</v>
      </c>
      <c r="K437" s="54" t="s">
        <v>3817</v>
      </c>
      <c r="L437" s="52" t="s">
        <v>4614</v>
      </c>
      <c r="M437" s="52" t="s">
        <v>4670</v>
      </c>
      <c r="N437" s="52" t="s">
        <v>2155</v>
      </c>
      <c r="O437" s="52"/>
      <c r="P437" s="254" t="s">
        <v>2051</v>
      </c>
      <c r="Q437" s="13"/>
      <c r="R437"/>
      <c r="S437" t="str">
        <f t="shared" si="127"/>
        <v/>
      </c>
      <c r="T437" s="41" t="str">
        <f>IF(ISNA(VLOOKUP(P437,'NEW XEQM.c'!E:F,2,0)),"--","PRESENT")</f>
        <v>--</v>
      </c>
      <c r="U437"/>
      <c r="V437">
        <f t="shared" si="117"/>
        <v>138</v>
      </c>
      <c r="W437" s="75" t="s">
        <v>2554</v>
      </c>
      <c r="X437" s="54" t="s">
        <v>2155</v>
      </c>
      <c r="Y437" s="54" t="s">
        <v>2155</v>
      </c>
      <c r="Z437" s="22" t="str">
        <f t="shared" si="118"/>
        <v>"#B"</v>
      </c>
      <c r="AA437" s="22" t="str">
        <f t="shared" si="119"/>
        <v>#B</v>
      </c>
      <c r="AB437" s="1">
        <f t="shared" si="120"/>
        <v>422</v>
      </c>
      <c r="AC437" t="str">
        <f t="shared" si="121"/>
        <v>ITM_NUMB</v>
      </c>
      <c r="AD437" s="125" t="str">
        <f>IF(ISNA(VLOOKUP(AA437,'XEQM Shortlist'!J:J,1,0)),"//","")</f>
        <v>//</v>
      </c>
      <c r="AF437" s="88" t="str">
        <f t="shared" si="122"/>
        <v>#B</v>
      </c>
      <c r="AG437" t="b">
        <f t="shared" si="123"/>
        <v>1</v>
      </c>
    </row>
    <row r="438" spans="1:33">
      <c r="A438" s="45">
        <f t="shared" si="116"/>
        <v>438</v>
      </c>
      <c r="B438" s="44">
        <f t="shared" si="124"/>
        <v>423</v>
      </c>
      <c r="C438" s="48" t="s">
        <v>3451</v>
      </c>
      <c r="D438" s="48" t="s">
        <v>12</v>
      </c>
      <c r="E438" s="63" t="s">
        <v>1208</v>
      </c>
      <c r="F438" s="64" t="s">
        <v>1208</v>
      </c>
      <c r="G438" s="75">
        <v>0</v>
      </c>
      <c r="H438" s="75">
        <v>99</v>
      </c>
      <c r="I438" s="135" t="s">
        <v>3</v>
      </c>
      <c r="J438" s="53" t="s">
        <v>1347</v>
      </c>
      <c r="K438" s="54" t="s">
        <v>3817</v>
      </c>
      <c r="L438" s="52" t="s">
        <v>4614</v>
      </c>
      <c r="M438" s="52" t="s">
        <v>4671</v>
      </c>
      <c r="N438" s="52" t="s">
        <v>2155</v>
      </c>
      <c r="O438" s="52"/>
      <c r="P438" s="254" t="s">
        <v>1812</v>
      </c>
      <c r="Q438" s="13"/>
      <c r="R438"/>
      <c r="S438" t="str">
        <f t="shared" si="127"/>
        <v/>
      </c>
      <c r="T438" s="41" t="str">
        <f>IF(ISNA(VLOOKUP(P438,'NEW XEQM.c'!E:F,2,0)),"--","PRESENT")</f>
        <v>PRESENT</v>
      </c>
      <c r="U438"/>
      <c r="V438">
        <f t="shared" si="117"/>
        <v>139</v>
      </c>
      <c r="W438" s="75" t="s">
        <v>2553</v>
      </c>
      <c r="X438" s="54" t="s">
        <v>2155</v>
      </c>
      <c r="Y438" s="54" t="s">
        <v>2155</v>
      </c>
      <c r="Z438" s="22" t="str">
        <f t="shared" si="118"/>
        <v>"SDL"</v>
      </c>
      <c r="AA438" s="22" t="str">
        <f t="shared" si="119"/>
        <v>SDL</v>
      </c>
      <c r="AB438" s="1">
        <f t="shared" si="120"/>
        <v>423</v>
      </c>
      <c r="AC438" t="str">
        <f t="shared" si="121"/>
        <v>ITM_SDL</v>
      </c>
      <c r="AD438" s="125" t="str">
        <f>IF(ISNA(VLOOKUP(AA438,'XEQM Shortlist'!J:J,1,0)),"//","")</f>
        <v>//</v>
      </c>
      <c r="AF438" s="88" t="str">
        <f t="shared" si="122"/>
        <v>SDL</v>
      </c>
      <c r="AG438" t="b">
        <f t="shared" si="123"/>
        <v>1</v>
      </c>
    </row>
    <row r="439" spans="1:33">
      <c r="A439" s="45">
        <f t="shared" si="116"/>
        <v>439</v>
      </c>
      <c r="B439" s="44">
        <f t="shared" si="124"/>
        <v>424</v>
      </c>
      <c r="C439" s="48" t="s">
        <v>3452</v>
      </c>
      <c r="D439" s="48" t="s">
        <v>12</v>
      </c>
      <c r="E439" s="63" t="s">
        <v>1209</v>
      </c>
      <c r="F439" s="64" t="s">
        <v>1209</v>
      </c>
      <c r="G439" s="75">
        <v>0</v>
      </c>
      <c r="H439" s="75">
        <v>99</v>
      </c>
      <c r="I439" s="135" t="s">
        <v>3</v>
      </c>
      <c r="J439" s="53" t="s">
        <v>1347</v>
      </c>
      <c r="K439" s="54" t="s">
        <v>3817</v>
      </c>
      <c r="L439" s="52" t="s">
        <v>4614</v>
      </c>
      <c r="M439" s="52" t="s">
        <v>4671</v>
      </c>
      <c r="N439" s="52" t="s">
        <v>2155</v>
      </c>
      <c r="O439" s="52"/>
      <c r="P439" s="254" t="s">
        <v>1813</v>
      </c>
      <c r="Q439" s="13"/>
      <c r="R439"/>
      <c r="S439" t="str">
        <f t="shared" si="127"/>
        <v/>
      </c>
      <c r="T439" s="41" t="str">
        <f>IF(ISNA(VLOOKUP(P439,'NEW XEQM.c'!E:F,2,0)),"--","PRESENT")</f>
        <v>PRESENT</v>
      </c>
      <c r="U439"/>
      <c r="V439">
        <f t="shared" si="117"/>
        <v>140</v>
      </c>
      <c r="W439" s="75" t="s">
        <v>2553</v>
      </c>
      <c r="X439" s="54" t="s">
        <v>2155</v>
      </c>
      <c r="Y439" s="54" t="s">
        <v>2155</v>
      </c>
      <c r="Z439" s="22" t="str">
        <f t="shared" si="118"/>
        <v>"SDR"</v>
      </c>
      <c r="AA439" s="22" t="str">
        <f t="shared" si="119"/>
        <v>SDR</v>
      </c>
      <c r="AB439" s="1">
        <f t="shared" si="120"/>
        <v>424</v>
      </c>
      <c r="AC439" t="str">
        <f t="shared" si="121"/>
        <v>ITM_SDR</v>
      </c>
      <c r="AD439" s="125" t="str">
        <f>IF(ISNA(VLOOKUP(AA439,'XEQM Shortlist'!J:J,1,0)),"//","")</f>
        <v>//</v>
      </c>
      <c r="AF439" s="88" t="str">
        <f t="shared" si="122"/>
        <v>SDR</v>
      </c>
      <c r="AG439" t="b">
        <f t="shared" si="123"/>
        <v>1</v>
      </c>
    </row>
    <row r="440" spans="1:33" s="17" customFormat="1">
      <c r="A440" s="45">
        <f t="shared" si="116"/>
        <v>440</v>
      </c>
      <c r="B440" s="44">
        <f t="shared" si="124"/>
        <v>425</v>
      </c>
      <c r="C440" s="89" t="s">
        <v>3642</v>
      </c>
      <c r="D440" s="89" t="s">
        <v>7</v>
      </c>
      <c r="E440" s="108" t="str">
        <f t="shared" ref="E440:E447" si="128">CHAR(34)&amp;IF(B440&lt;10,"000",IF(B440&lt;100,"00",IF(B440&lt;1000,"0","")))&amp;$B440&amp;CHAR(34)</f>
        <v>"0425"</v>
      </c>
      <c r="F440" s="90" t="str">
        <f t="shared" ref="F440:F447" si="129">E440</f>
        <v>"0425"</v>
      </c>
      <c r="G440" s="143">
        <v>0</v>
      </c>
      <c r="H440" s="143">
        <v>0</v>
      </c>
      <c r="I440" s="138" t="s">
        <v>28</v>
      </c>
      <c r="J440" s="53" t="s">
        <v>1347</v>
      </c>
      <c r="K440" s="92" t="s">
        <v>3656</v>
      </c>
      <c r="L440" s="17" t="s">
        <v>4614</v>
      </c>
      <c r="M440" s="52" t="s">
        <v>4672</v>
      </c>
      <c r="N440" s="52" t="s">
        <v>2155</v>
      </c>
      <c r="P440" s="254" t="str">
        <f t="shared" ref="P440:P447" si="130">"ITM_"&amp;IF(B440&lt;10,"000",IF(B440&lt;100,"00",IF(B440&lt;1000,"0","")))&amp;$B440</f>
        <v>ITM_0425</v>
      </c>
      <c r="Q440" s="13"/>
      <c r="R440"/>
      <c r="S440" t="str">
        <f t="shared" si="127"/>
        <v/>
      </c>
      <c r="T440" s="41" t="str">
        <f>IF(ISNA(VLOOKUP(P440,'NEW XEQM.c'!E:F,2,0)),"--","PRESENT")</f>
        <v>--</v>
      </c>
      <c r="U440"/>
      <c r="V440">
        <f t="shared" si="117"/>
        <v>140</v>
      </c>
      <c r="W440" s="88" t="s">
        <v>2155</v>
      </c>
      <c r="X440" s="92" t="s">
        <v>2155</v>
      </c>
      <c r="Y440" s="92" t="s">
        <v>2155</v>
      </c>
      <c r="Z440" s="22" t="str">
        <f t="shared" si="118"/>
        <v/>
      </c>
      <c r="AA440" s="22" t="str">
        <f t="shared" si="119"/>
        <v/>
      </c>
      <c r="AB440" s="1">
        <f t="shared" si="120"/>
        <v>425</v>
      </c>
      <c r="AC440" t="str">
        <f t="shared" si="121"/>
        <v>ITM_0425</v>
      </c>
      <c r="AD440" s="125" t="str">
        <f>IF(ISNA(VLOOKUP(AA440,'XEQM Shortlist'!J:J,1,0)),"//","")</f>
        <v/>
      </c>
      <c r="AE440"/>
      <c r="AF440" s="88" t="str">
        <f t="shared" si="122"/>
        <v/>
      </c>
      <c r="AG440" t="b">
        <f t="shared" si="123"/>
        <v>1</v>
      </c>
    </row>
    <row r="441" spans="1:33" s="17" customFormat="1">
      <c r="A441" s="45">
        <f t="shared" si="116"/>
        <v>441</v>
      </c>
      <c r="B441" s="44">
        <f t="shared" si="124"/>
        <v>426</v>
      </c>
      <c r="C441" s="89" t="s">
        <v>3642</v>
      </c>
      <c r="D441" s="89" t="s">
        <v>7</v>
      </c>
      <c r="E441" s="108" t="str">
        <f t="shared" si="128"/>
        <v>"0426"</v>
      </c>
      <c r="F441" s="90" t="str">
        <f t="shared" si="129"/>
        <v>"0426"</v>
      </c>
      <c r="G441" s="143">
        <v>0</v>
      </c>
      <c r="H441" s="143">
        <v>0</v>
      </c>
      <c r="I441" s="138" t="s">
        <v>28</v>
      </c>
      <c r="J441" s="53" t="s">
        <v>1347</v>
      </c>
      <c r="K441" s="92" t="s">
        <v>3656</v>
      </c>
      <c r="L441" s="17" t="s">
        <v>4614</v>
      </c>
      <c r="M441" s="52" t="s">
        <v>4672</v>
      </c>
      <c r="N441" s="52" t="s">
        <v>2155</v>
      </c>
      <c r="P441" s="254" t="str">
        <f t="shared" si="130"/>
        <v>ITM_0426</v>
      </c>
      <c r="Q441" s="13"/>
      <c r="R441"/>
      <c r="S441" t="str">
        <f t="shared" si="127"/>
        <v/>
      </c>
      <c r="T441" s="41" t="str">
        <f>IF(ISNA(VLOOKUP(P441,'NEW XEQM.c'!E:F,2,0)),"--","PRESENT")</f>
        <v>--</v>
      </c>
      <c r="U441"/>
      <c r="V441">
        <f t="shared" si="117"/>
        <v>140</v>
      </c>
      <c r="W441" s="88" t="s">
        <v>2155</v>
      </c>
      <c r="X441" s="92" t="s">
        <v>2155</v>
      </c>
      <c r="Y441" s="92" t="s">
        <v>2155</v>
      </c>
      <c r="Z441" s="22" t="str">
        <f t="shared" si="118"/>
        <v/>
      </c>
      <c r="AA441" s="22" t="str">
        <f t="shared" si="119"/>
        <v/>
      </c>
      <c r="AB441" s="1">
        <f t="shared" si="120"/>
        <v>426</v>
      </c>
      <c r="AC441" t="str">
        <f t="shared" si="121"/>
        <v>ITM_0426</v>
      </c>
      <c r="AD441" s="125" t="str">
        <f>IF(ISNA(VLOOKUP(AA441,'XEQM Shortlist'!J:J,1,0)),"//","")</f>
        <v/>
      </c>
      <c r="AE441"/>
      <c r="AF441" s="88" t="str">
        <f t="shared" si="122"/>
        <v/>
      </c>
      <c r="AG441" t="b">
        <f t="shared" si="123"/>
        <v>1</v>
      </c>
    </row>
    <row r="442" spans="1:33" s="17" customFormat="1">
      <c r="A442" s="45">
        <f t="shared" si="116"/>
        <v>442</v>
      </c>
      <c r="B442" s="44">
        <f t="shared" si="124"/>
        <v>427</v>
      </c>
      <c r="C442" s="89" t="s">
        <v>3642</v>
      </c>
      <c r="D442" s="89" t="s">
        <v>7</v>
      </c>
      <c r="E442" s="108" t="str">
        <f t="shared" si="128"/>
        <v>"0427"</v>
      </c>
      <c r="F442" s="90" t="str">
        <f t="shared" si="129"/>
        <v>"0427"</v>
      </c>
      <c r="G442" s="143">
        <v>0</v>
      </c>
      <c r="H442" s="143">
        <v>0</v>
      </c>
      <c r="I442" s="138" t="s">
        <v>28</v>
      </c>
      <c r="J442" s="53" t="s">
        <v>1347</v>
      </c>
      <c r="K442" s="92" t="s">
        <v>3656</v>
      </c>
      <c r="L442" s="17" t="s">
        <v>4614</v>
      </c>
      <c r="M442" s="52" t="s">
        <v>4672</v>
      </c>
      <c r="N442" s="52" t="s">
        <v>2155</v>
      </c>
      <c r="P442" s="254" t="str">
        <f t="shared" si="130"/>
        <v>ITM_0427</v>
      </c>
      <c r="Q442" s="13"/>
      <c r="R442"/>
      <c r="S442" t="str">
        <f t="shared" si="127"/>
        <v/>
      </c>
      <c r="T442" s="41" t="str">
        <f>IF(ISNA(VLOOKUP(P442,'NEW XEQM.c'!E:F,2,0)),"--","PRESENT")</f>
        <v>--</v>
      </c>
      <c r="U442"/>
      <c r="V442">
        <f t="shared" si="117"/>
        <v>140</v>
      </c>
      <c r="W442" s="88" t="s">
        <v>2155</v>
      </c>
      <c r="X442" s="92" t="s">
        <v>2155</v>
      </c>
      <c r="Y442" s="92" t="s">
        <v>2155</v>
      </c>
      <c r="Z442" s="22" t="str">
        <f t="shared" si="118"/>
        <v/>
      </c>
      <c r="AA442" s="22" t="str">
        <f t="shared" si="119"/>
        <v/>
      </c>
      <c r="AB442" s="1">
        <f t="shared" si="120"/>
        <v>427</v>
      </c>
      <c r="AC442" t="str">
        <f t="shared" si="121"/>
        <v>ITM_0427</v>
      </c>
      <c r="AD442" s="125" t="str">
        <f>IF(ISNA(VLOOKUP(AA442,'XEQM Shortlist'!J:J,1,0)),"//","")</f>
        <v/>
      </c>
      <c r="AE442"/>
      <c r="AF442" s="88" t="str">
        <f t="shared" si="122"/>
        <v/>
      </c>
      <c r="AG442" t="b">
        <f t="shared" si="123"/>
        <v>1</v>
      </c>
    </row>
    <row r="443" spans="1:33" s="17" customFormat="1">
      <c r="A443" s="45">
        <f t="shared" si="116"/>
        <v>443</v>
      </c>
      <c r="B443" s="44">
        <f t="shared" si="124"/>
        <v>428</v>
      </c>
      <c r="C443" s="89" t="s">
        <v>3642</v>
      </c>
      <c r="D443" s="89" t="s">
        <v>7</v>
      </c>
      <c r="E443" s="108" t="str">
        <f t="shared" si="128"/>
        <v>"0428"</v>
      </c>
      <c r="F443" s="90" t="str">
        <f t="shared" si="129"/>
        <v>"0428"</v>
      </c>
      <c r="G443" s="143">
        <v>0</v>
      </c>
      <c r="H443" s="143">
        <v>0</v>
      </c>
      <c r="I443" s="138" t="s">
        <v>28</v>
      </c>
      <c r="J443" s="53" t="s">
        <v>1347</v>
      </c>
      <c r="K443" s="92" t="s">
        <v>3656</v>
      </c>
      <c r="L443" s="17" t="s">
        <v>4614</v>
      </c>
      <c r="M443" s="52" t="s">
        <v>4672</v>
      </c>
      <c r="N443" s="52" t="s">
        <v>2155</v>
      </c>
      <c r="P443" s="254" t="str">
        <f t="shared" si="130"/>
        <v>ITM_0428</v>
      </c>
      <c r="Q443" s="13"/>
      <c r="R443"/>
      <c r="S443" t="str">
        <f t="shared" si="127"/>
        <v/>
      </c>
      <c r="T443" s="41" t="str">
        <f>IF(ISNA(VLOOKUP(P443,'NEW XEQM.c'!E:F,2,0)),"--","PRESENT")</f>
        <v>--</v>
      </c>
      <c r="U443"/>
      <c r="V443">
        <f t="shared" si="117"/>
        <v>140</v>
      </c>
      <c r="W443" s="88" t="s">
        <v>2155</v>
      </c>
      <c r="X443" s="92" t="s">
        <v>2155</v>
      </c>
      <c r="Y443" s="92" t="s">
        <v>2155</v>
      </c>
      <c r="Z443" s="22" t="str">
        <f t="shared" si="118"/>
        <v/>
      </c>
      <c r="AA443" s="22" t="str">
        <f t="shared" si="119"/>
        <v/>
      </c>
      <c r="AB443" s="1">
        <f t="shared" si="120"/>
        <v>428</v>
      </c>
      <c r="AC443" t="str">
        <f t="shared" si="121"/>
        <v>ITM_0428</v>
      </c>
      <c r="AD443" s="125" t="str">
        <f>IF(ISNA(VLOOKUP(AA443,'XEQM Shortlist'!J:J,1,0)),"//","")</f>
        <v/>
      </c>
      <c r="AE443"/>
      <c r="AF443" s="88" t="str">
        <f t="shared" si="122"/>
        <v/>
      </c>
      <c r="AG443" t="b">
        <f t="shared" si="123"/>
        <v>1</v>
      </c>
    </row>
    <row r="444" spans="1:33" s="17" customFormat="1">
      <c r="A444" s="45">
        <f t="shared" si="116"/>
        <v>444</v>
      </c>
      <c r="B444" s="44">
        <f t="shared" si="124"/>
        <v>429</v>
      </c>
      <c r="C444" s="89" t="s">
        <v>3642</v>
      </c>
      <c r="D444" s="89" t="s">
        <v>7</v>
      </c>
      <c r="E444" s="108" t="str">
        <f t="shared" si="128"/>
        <v>"0429"</v>
      </c>
      <c r="F444" s="90" t="str">
        <f t="shared" si="129"/>
        <v>"0429"</v>
      </c>
      <c r="G444" s="143">
        <v>0</v>
      </c>
      <c r="H444" s="143">
        <v>0</v>
      </c>
      <c r="I444" s="138" t="s">
        <v>28</v>
      </c>
      <c r="J444" s="53" t="s">
        <v>1347</v>
      </c>
      <c r="K444" s="92" t="s">
        <v>3656</v>
      </c>
      <c r="L444" s="17" t="s">
        <v>4614</v>
      </c>
      <c r="M444" s="52" t="s">
        <v>4672</v>
      </c>
      <c r="N444" s="52" t="s">
        <v>2155</v>
      </c>
      <c r="P444" s="254" t="str">
        <f t="shared" si="130"/>
        <v>ITM_0429</v>
      </c>
      <c r="Q444" s="13"/>
      <c r="R444"/>
      <c r="S444" t="str">
        <f t="shared" si="127"/>
        <v/>
      </c>
      <c r="T444" s="41" t="str">
        <f>IF(ISNA(VLOOKUP(P444,'NEW XEQM.c'!E:F,2,0)),"--","PRESENT")</f>
        <v>--</v>
      </c>
      <c r="U444"/>
      <c r="V444">
        <f t="shared" si="117"/>
        <v>140</v>
      </c>
      <c r="W444" s="88" t="s">
        <v>2155</v>
      </c>
      <c r="X444" s="92" t="s">
        <v>2155</v>
      </c>
      <c r="Y444" s="92" t="s">
        <v>2155</v>
      </c>
      <c r="Z444" s="22" t="str">
        <f t="shared" si="118"/>
        <v/>
      </c>
      <c r="AA444" s="22" t="str">
        <f t="shared" si="119"/>
        <v/>
      </c>
      <c r="AB444" s="1">
        <f t="shared" si="120"/>
        <v>429</v>
      </c>
      <c r="AC444" t="str">
        <f t="shared" si="121"/>
        <v>ITM_0429</v>
      </c>
      <c r="AD444" s="125" t="str">
        <f>IF(ISNA(VLOOKUP(AA444,'XEQM Shortlist'!J:J,1,0)),"//","")</f>
        <v/>
      </c>
      <c r="AE444"/>
      <c r="AF444" s="88" t="str">
        <f t="shared" si="122"/>
        <v/>
      </c>
      <c r="AG444" t="b">
        <f t="shared" si="123"/>
        <v>1</v>
      </c>
    </row>
    <row r="445" spans="1:33" s="17" customFormat="1">
      <c r="A445" s="45">
        <f t="shared" si="116"/>
        <v>445</v>
      </c>
      <c r="B445" s="44">
        <f t="shared" si="124"/>
        <v>430</v>
      </c>
      <c r="C445" s="89" t="s">
        <v>3642</v>
      </c>
      <c r="D445" s="89" t="s">
        <v>7</v>
      </c>
      <c r="E445" s="108" t="str">
        <f t="shared" si="128"/>
        <v>"0430"</v>
      </c>
      <c r="F445" s="90" t="str">
        <f t="shared" si="129"/>
        <v>"0430"</v>
      </c>
      <c r="G445" s="143">
        <v>0</v>
      </c>
      <c r="H445" s="143">
        <v>0</v>
      </c>
      <c r="I445" s="138" t="s">
        <v>28</v>
      </c>
      <c r="J445" s="53" t="s">
        <v>1347</v>
      </c>
      <c r="K445" s="92" t="s">
        <v>3656</v>
      </c>
      <c r="L445" s="17" t="s">
        <v>4614</v>
      </c>
      <c r="M445" s="52" t="s">
        <v>4672</v>
      </c>
      <c r="N445" s="52" t="s">
        <v>2155</v>
      </c>
      <c r="P445" s="254" t="str">
        <f t="shared" si="130"/>
        <v>ITM_0430</v>
      </c>
      <c r="Q445" s="13"/>
      <c r="R445"/>
      <c r="S445" t="str">
        <f t="shared" si="127"/>
        <v/>
      </c>
      <c r="T445" s="41" t="str">
        <f>IF(ISNA(VLOOKUP(P445,'NEW XEQM.c'!E:F,2,0)),"--","PRESENT")</f>
        <v>--</v>
      </c>
      <c r="U445"/>
      <c r="V445">
        <f t="shared" si="117"/>
        <v>140</v>
      </c>
      <c r="W445" s="88" t="s">
        <v>2155</v>
      </c>
      <c r="X445" s="92" t="s">
        <v>2155</v>
      </c>
      <c r="Y445" s="92" t="s">
        <v>2155</v>
      </c>
      <c r="Z445" s="22" t="str">
        <f t="shared" si="118"/>
        <v/>
      </c>
      <c r="AA445" s="22" t="str">
        <f t="shared" si="119"/>
        <v/>
      </c>
      <c r="AB445" s="1">
        <f t="shared" si="120"/>
        <v>430</v>
      </c>
      <c r="AC445" t="str">
        <f t="shared" si="121"/>
        <v>ITM_0430</v>
      </c>
      <c r="AD445" s="125" t="str">
        <f>IF(ISNA(VLOOKUP(AA445,'XEQM Shortlist'!J:J,1,0)),"//","")</f>
        <v/>
      </c>
      <c r="AE445"/>
      <c r="AF445" s="88" t="str">
        <f t="shared" si="122"/>
        <v/>
      </c>
      <c r="AG445" t="b">
        <f t="shared" si="123"/>
        <v>1</v>
      </c>
    </row>
    <row r="446" spans="1:33" s="17" customFormat="1">
      <c r="A446" s="45">
        <f t="shared" si="116"/>
        <v>446</v>
      </c>
      <c r="B446" s="44">
        <f t="shared" si="124"/>
        <v>431</v>
      </c>
      <c r="C446" s="89" t="s">
        <v>3642</v>
      </c>
      <c r="D446" s="89" t="s">
        <v>7</v>
      </c>
      <c r="E446" s="108" t="str">
        <f t="shared" si="128"/>
        <v>"0431"</v>
      </c>
      <c r="F446" s="90" t="str">
        <f t="shared" si="129"/>
        <v>"0431"</v>
      </c>
      <c r="G446" s="143">
        <v>0</v>
      </c>
      <c r="H446" s="143">
        <v>0</v>
      </c>
      <c r="I446" s="138" t="s">
        <v>28</v>
      </c>
      <c r="J446" s="53" t="s">
        <v>1347</v>
      </c>
      <c r="K446" s="92" t="s">
        <v>3656</v>
      </c>
      <c r="L446" s="17" t="s">
        <v>4614</v>
      </c>
      <c r="M446" s="52" t="s">
        <v>4672</v>
      </c>
      <c r="N446" s="52" t="s">
        <v>2155</v>
      </c>
      <c r="P446" s="254" t="str">
        <f t="shared" si="130"/>
        <v>ITM_0431</v>
      </c>
      <c r="Q446" s="13"/>
      <c r="R446"/>
      <c r="S446" t="str">
        <f t="shared" si="127"/>
        <v/>
      </c>
      <c r="T446" s="41" t="str">
        <f>IF(ISNA(VLOOKUP(P446,'NEW XEQM.c'!E:F,2,0)),"--","PRESENT")</f>
        <v>--</v>
      </c>
      <c r="U446"/>
      <c r="V446">
        <f t="shared" si="117"/>
        <v>140</v>
      </c>
      <c r="W446" s="88" t="s">
        <v>2155</v>
      </c>
      <c r="X446" s="92" t="s">
        <v>2155</v>
      </c>
      <c r="Y446" s="92" t="s">
        <v>2155</v>
      </c>
      <c r="Z446" s="22" t="str">
        <f t="shared" si="118"/>
        <v/>
      </c>
      <c r="AA446" s="22" t="str">
        <f t="shared" si="119"/>
        <v/>
      </c>
      <c r="AB446" s="1">
        <f t="shared" si="120"/>
        <v>431</v>
      </c>
      <c r="AC446" t="str">
        <f t="shared" si="121"/>
        <v>ITM_0431</v>
      </c>
      <c r="AD446" s="125" t="str">
        <f>IF(ISNA(VLOOKUP(AA446,'XEQM Shortlist'!J:J,1,0)),"//","")</f>
        <v/>
      </c>
      <c r="AE446"/>
      <c r="AF446" s="88" t="str">
        <f t="shared" si="122"/>
        <v/>
      </c>
      <c r="AG446" t="b">
        <f t="shared" si="123"/>
        <v>1</v>
      </c>
    </row>
    <row r="447" spans="1:33" s="17" customFormat="1">
      <c r="A447" s="45">
        <f t="shared" ref="A447:A510" si="131">IF(B447=INT(B447),ROW(),"")</f>
        <v>447</v>
      </c>
      <c r="B447" s="44">
        <f t="shared" si="124"/>
        <v>432</v>
      </c>
      <c r="C447" s="89" t="s">
        <v>3642</v>
      </c>
      <c r="D447" s="89" t="s">
        <v>7</v>
      </c>
      <c r="E447" s="108" t="str">
        <f t="shared" si="128"/>
        <v>"0432"</v>
      </c>
      <c r="F447" s="90" t="str">
        <f t="shared" si="129"/>
        <v>"0432"</v>
      </c>
      <c r="G447" s="143">
        <v>0</v>
      </c>
      <c r="H447" s="143">
        <v>0</v>
      </c>
      <c r="I447" s="138" t="s">
        <v>28</v>
      </c>
      <c r="J447" s="53" t="s">
        <v>1347</v>
      </c>
      <c r="K447" s="92" t="s">
        <v>3656</v>
      </c>
      <c r="L447" s="17" t="s">
        <v>4614</v>
      </c>
      <c r="M447" s="52" t="s">
        <v>4672</v>
      </c>
      <c r="N447" s="52" t="s">
        <v>2155</v>
      </c>
      <c r="P447" s="254" t="str">
        <f t="shared" si="130"/>
        <v>ITM_0432</v>
      </c>
      <c r="Q447" s="13"/>
      <c r="R447"/>
      <c r="S447" t="str">
        <f t="shared" si="127"/>
        <v/>
      </c>
      <c r="T447" s="41" t="str">
        <f>IF(ISNA(VLOOKUP(P447,'NEW XEQM.c'!E:F,2,0)),"--","PRESENT")</f>
        <v>--</v>
      </c>
      <c r="U447"/>
      <c r="V447">
        <f t="shared" ref="V447:V510" si="132">IF(AA447&lt;&gt;"",V446+1,V446)</f>
        <v>140</v>
      </c>
      <c r="W447" s="88" t="s">
        <v>2155</v>
      </c>
      <c r="X447" s="92" t="s">
        <v>2155</v>
      </c>
      <c r="Y447" s="92" t="s">
        <v>2155</v>
      </c>
      <c r="Z447" s="22" t="str">
        <f t="shared" ref="Z447:Z510" si="133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4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5">B447</f>
        <v>432</v>
      </c>
      <c r="AC447" t="str">
        <f t="shared" ref="AC447:AC510" si="136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37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38">AA447=AF447</f>
        <v>1</v>
      </c>
    </row>
    <row r="448" spans="1:33" s="39" customFormat="1">
      <c r="A448" s="45" t="str">
        <f t="shared" si="131"/>
        <v/>
      </c>
      <c r="B448" s="44">
        <f t="shared" si="124"/>
        <v>432.01</v>
      </c>
      <c r="C448" s="47" t="s">
        <v>2155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2155</v>
      </c>
      <c r="O448" s="47"/>
      <c r="P448" s="254" t="s">
        <v>2155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2"/>
        <v>140</v>
      </c>
      <c r="W448" s="75" t="s">
        <v>2155</v>
      </c>
      <c r="X448" s="74" t="s">
        <v>2155</v>
      </c>
      <c r="Y448" s="74" t="s">
        <v>2155</v>
      </c>
      <c r="Z448" s="22" t="str">
        <f t="shared" si="133"/>
        <v/>
      </c>
      <c r="AA448" s="22" t="str">
        <f t="shared" si="134"/>
        <v/>
      </c>
      <c r="AB448" s="1">
        <f t="shared" si="135"/>
        <v>432.01</v>
      </c>
      <c r="AC448" t="str">
        <f t="shared" si="136"/>
        <v/>
      </c>
      <c r="AD448" s="125" t="str">
        <f>IF(ISNA(VLOOKUP(AA448,'XEQM Shortlist'!J:J,1,0)),"//","")</f>
        <v/>
      </c>
      <c r="AF448" s="88" t="str">
        <f t="shared" si="137"/>
        <v/>
      </c>
      <c r="AG448" t="b">
        <f t="shared" si="138"/>
        <v>1</v>
      </c>
    </row>
    <row r="449" spans="1:33" s="39" customFormat="1">
      <c r="A449" s="45" t="str">
        <f t="shared" si="131"/>
        <v/>
      </c>
      <c r="B449" s="44">
        <f t="shared" si="124"/>
        <v>432.02</v>
      </c>
      <c r="C449" s="47" t="s">
        <v>2155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2155</v>
      </c>
      <c r="O449" s="47"/>
      <c r="P449" s="254" t="s">
        <v>2155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2"/>
        <v>140</v>
      </c>
      <c r="W449" s="75" t="s">
        <v>2155</v>
      </c>
      <c r="X449" s="74" t="s">
        <v>2155</v>
      </c>
      <c r="Y449" s="74" t="s">
        <v>2155</v>
      </c>
      <c r="Z449" s="22" t="str">
        <f t="shared" si="133"/>
        <v/>
      </c>
      <c r="AA449" s="22" t="str">
        <f t="shared" si="134"/>
        <v/>
      </c>
      <c r="AB449" s="1">
        <f t="shared" si="135"/>
        <v>432.02</v>
      </c>
      <c r="AC449" t="str">
        <f t="shared" si="136"/>
        <v/>
      </c>
      <c r="AD449" s="125" t="str">
        <f>IF(ISNA(VLOOKUP(AA449,'XEQM Shortlist'!J:J,1,0)),"//","")</f>
        <v/>
      </c>
      <c r="AF449" s="88" t="str">
        <f t="shared" si="137"/>
        <v/>
      </c>
      <c r="AG449" t="b">
        <f t="shared" si="138"/>
        <v>1</v>
      </c>
    </row>
    <row r="450" spans="1:33" s="39" customFormat="1">
      <c r="A450" s="45" t="str">
        <f t="shared" si="131"/>
        <v/>
      </c>
      <c r="B450" s="44">
        <f t="shared" si="124"/>
        <v>432.03</v>
      </c>
      <c r="C450" s="47" t="s">
        <v>2583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2155</v>
      </c>
      <c r="O450" s="47"/>
      <c r="P450" s="254" t="s">
        <v>2155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2"/>
        <v>140</v>
      </c>
      <c r="W450" s="75" t="s">
        <v>2155</v>
      </c>
      <c r="X450" s="74" t="s">
        <v>2155</v>
      </c>
      <c r="Y450" s="74" t="s">
        <v>2155</v>
      </c>
      <c r="Z450" s="22" t="str">
        <f t="shared" si="133"/>
        <v/>
      </c>
      <c r="AA450" s="22" t="str">
        <f t="shared" si="134"/>
        <v/>
      </c>
      <c r="AB450" s="1">
        <f t="shared" si="135"/>
        <v>432.03</v>
      </c>
      <c r="AC450" t="str">
        <f t="shared" si="136"/>
        <v/>
      </c>
      <c r="AD450" s="125" t="str">
        <f>IF(ISNA(VLOOKUP(AA450,'XEQM Shortlist'!J:J,1,0)),"//","")</f>
        <v/>
      </c>
      <c r="AF450" s="88" t="str">
        <f t="shared" si="137"/>
        <v/>
      </c>
      <c r="AG450" t="b">
        <f t="shared" si="138"/>
        <v>1</v>
      </c>
    </row>
    <row r="451" spans="1:33">
      <c r="A451" s="45">
        <f t="shared" si="131"/>
        <v>451</v>
      </c>
      <c r="B451" s="44">
        <f t="shared" si="124"/>
        <v>433</v>
      </c>
      <c r="C451" s="48" t="s">
        <v>3453</v>
      </c>
      <c r="D451" s="48">
        <v>1</v>
      </c>
      <c r="E451" s="53" t="s">
        <v>950</v>
      </c>
      <c r="F451" s="53" t="s">
        <v>950</v>
      </c>
      <c r="G451" s="75">
        <v>0</v>
      </c>
      <c r="H451" s="75">
        <v>0</v>
      </c>
      <c r="I451" s="135" t="s">
        <v>3</v>
      </c>
      <c r="J451" s="53" t="s">
        <v>1349</v>
      </c>
      <c r="K451" s="54" t="s">
        <v>3817</v>
      </c>
      <c r="L451" s="52" t="s">
        <v>4614</v>
      </c>
      <c r="M451" s="52" t="s">
        <v>4670</v>
      </c>
      <c r="N451" s="52" t="s">
        <v>2155</v>
      </c>
      <c r="O451" s="52"/>
      <c r="P451" s="254" t="s">
        <v>988</v>
      </c>
      <c r="Q451" s="13"/>
      <c r="R451"/>
      <c r="S451" t="str">
        <f t="shared" ref="S451:S480" si="139">IF(E451=F451,"","NOT EQUAL")</f>
        <v/>
      </c>
      <c r="T451" s="41" t="str">
        <f>IF(ISNA(VLOOKUP(P451,'NEW XEQM.c'!E:F,2,0)),"--","PRESENT")</f>
        <v>PRESENT</v>
      </c>
      <c r="U451"/>
      <c r="V451">
        <f t="shared" si="132"/>
        <v>141</v>
      </c>
      <c r="W451" s="75" t="s">
        <v>2558</v>
      </c>
      <c r="X451" s="54" t="s">
        <v>2155</v>
      </c>
      <c r="Y451" s="54" t="s">
        <v>2501</v>
      </c>
      <c r="Z451" s="22" t="str">
        <f t="shared" si="133"/>
        <v/>
      </c>
      <c r="AA451" s="22" t="str">
        <f t="shared" si="134"/>
        <v>SUM+</v>
      </c>
      <c r="AB451" s="1">
        <f t="shared" si="135"/>
        <v>433</v>
      </c>
      <c r="AC451" t="str">
        <f t="shared" si="136"/>
        <v>ITM_SIGMAPLUS</v>
      </c>
      <c r="AD451" s="125" t="str">
        <f>IF(ISNA(VLOOKUP(AA451,'XEQM Shortlist'!J:J,1,0)),"//","")</f>
        <v/>
      </c>
      <c r="AF451" s="88" t="str">
        <f t="shared" si="137"/>
        <v/>
      </c>
      <c r="AG451" t="b">
        <f t="shared" si="138"/>
        <v>0</v>
      </c>
    </row>
    <row r="452" spans="1:33">
      <c r="A452" s="45">
        <f t="shared" si="131"/>
        <v>452</v>
      </c>
      <c r="B452" s="44">
        <f t="shared" ref="B452:B515" si="140">IF(AND(MID(C452,2,1)&lt;&gt;"/",MID(C452,1,1)="/"),INT(B451)+1,B451+0.01)</f>
        <v>434</v>
      </c>
      <c r="C452" s="48" t="s">
        <v>3453</v>
      </c>
      <c r="D452" s="48">
        <v>2</v>
      </c>
      <c r="E452" s="53" t="s">
        <v>1289</v>
      </c>
      <c r="F452" s="53" t="s">
        <v>1289</v>
      </c>
      <c r="G452" s="75">
        <v>0</v>
      </c>
      <c r="H452" s="75">
        <v>0</v>
      </c>
      <c r="I452" s="135" t="s">
        <v>3</v>
      </c>
      <c r="J452" s="53" t="s">
        <v>1349</v>
      </c>
      <c r="K452" s="54" t="s">
        <v>3817</v>
      </c>
      <c r="L452" s="52" t="s">
        <v>4614</v>
      </c>
      <c r="M452" s="52" t="s">
        <v>4670</v>
      </c>
      <c r="N452" s="52" t="s">
        <v>2155</v>
      </c>
      <c r="O452" s="52"/>
      <c r="P452" s="254" t="s">
        <v>1998</v>
      </c>
      <c r="Q452" s="13"/>
      <c r="R452"/>
      <c r="S452" t="str">
        <f t="shared" si="139"/>
        <v/>
      </c>
      <c r="T452" s="41" t="str">
        <f>IF(ISNA(VLOOKUP(P452,'NEW XEQM.c'!E:F,2,0)),"--","PRESENT")</f>
        <v>--</v>
      </c>
      <c r="U452"/>
      <c r="V452">
        <f t="shared" si="132"/>
        <v>141</v>
      </c>
      <c r="W452" s="75" t="s">
        <v>2155</v>
      </c>
      <c r="X452" s="54" t="s">
        <v>2155</v>
      </c>
      <c r="Y452" s="54" t="s">
        <v>2155</v>
      </c>
      <c r="Z452" s="22" t="str">
        <f t="shared" si="133"/>
        <v/>
      </c>
      <c r="AA452" s="22" t="str">
        <f t="shared" si="134"/>
        <v/>
      </c>
      <c r="AB452" s="1">
        <f t="shared" si="135"/>
        <v>434</v>
      </c>
      <c r="AC452" t="str">
        <f t="shared" si="136"/>
        <v>ITM_SIGMAMINUS</v>
      </c>
      <c r="AD452" s="125" t="str">
        <f>IF(ISNA(VLOOKUP(AA452,'XEQM Shortlist'!J:J,1,0)),"//","")</f>
        <v/>
      </c>
      <c r="AF452" s="88" t="str">
        <f t="shared" si="137"/>
        <v/>
      </c>
      <c r="AG452" t="b">
        <f t="shared" si="138"/>
        <v>1</v>
      </c>
    </row>
    <row r="453" spans="1:33">
      <c r="A453" s="45">
        <f t="shared" si="131"/>
        <v>453</v>
      </c>
      <c r="B453" s="44">
        <f t="shared" si="140"/>
        <v>435</v>
      </c>
      <c r="C453" s="48" t="s">
        <v>3454</v>
      </c>
      <c r="D453" s="48">
        <v>0</v>
      </c>
      <c r="E453" s="53" t="s">
        <v>1169</v>
      </c>
      <c r="F453" s="53" t="s">
        <v>493</v>
      </c>
      <c r="G453" s="75">
        <v>0</v>
      </c>
      <c r="H453" s="75">
        <v>0</v>
      </c>
      <c r="I453" s="135" t="s">
        <v>3</v>
      </c>
      <c r="J453" s="53" t="s">
        <v>1347</v>
      </c>
      <c r="K453" s="54" t="s">
        <v>3817</v>
      </c>
      <c r="L453" s="52" t="s">
        <v>4614</v>
      </c>
      <c r="M453" s="52" t="s">
        <v>4670</v>
      </c>
      <c r="N453" s="52" t="s">
        <v>2155</v>
      </c>
      <c r="O453" s="52"/>
      <c r="P453" s="254" t="s">
        <v>1717</v>
      </c>
      <c r="Q453" s="13"/>
      <c r="R453"/>
      <c r="S453" t="str">
        <f t="shared" si="139"/>
        <v>NOT EQUAL</v>
      </c>
      <c r="T453" s="41" t="str">
        <f>IF(ISNA(VLOOKUP(P453,'NEW XEQM.c'!E:F,2,0)),"--","PRESENT")</f>
        <v>PRESENT</v>
      </c>
      <c r="U453"/>
      <c r="V453">
        <f t="shared" si="132"/>
        <v>142</v>
      </c>
      <c r="W453" s="75" t="s">
        <v>2558</v>
      </c>
      <c r="X453" s="54" t="s">
        <v>2155</v>
      </c>
      <c r="Y453" s="54" t="s">
        <v>2155</v>
      </c>
      <c r="Z453" s="22" t="str">
        <f t="shared" si="133"/>
        <v>"N" STD_SIGMA</v>
      </c>
      <c r="AA453" s="22" t="str">
        <f t="shared" si="134"/>
        <v>NSUM</v>
      </c>
      <c r="AB453" s="1">
        <f t="shared" si="135"/>
        <v>435</v>
      </c>
      <c r="AC453" t="str">
        <f t="shared" si="136"/>
        <v>ITM_NSIGMA</v>
      </c>
      <c r="AD453" s="125" t="str">
        <f>IF(ISNA(VLOOKUP(AA453,'XEQM Shortlist'!J:J,1,0)),"//","")</f>
        <v/>
      </c>
      <c r="AF453" s="88" t="str">
        <f t="shared" si="137"/>
        <v>NSUM</v>
      </c>
      <c r="AG453" t="b">
        <f t="shared" si="138"/>
        <v>1</v>
      </c>
    </row>
    <row r="454" spans="1:33">
      <c r="A454" s="45">
        <f t="shared" si="131"/>
        <v>454</v>
      </c>
      <c r="B454" s="44">
        <f t="shared" si="140"/>
        <v>436</v>
      </c>
      <c r="C454" s="48" t="s">
        <v>3454</v>
      </c>
      <c r="D454" s="20" t="s">
        <v>4310</v>
      </c>
      <c r="E454" s="53" t="s">
        <v>1284</v>
      </c>
      <c r="F454" s="53" t="s">
        <v>1284</v>
      </c>
      <c r="G454" s="75">
        <v>0</v>
      </c>
      <c r="H454" s="75">
        <v>0</v>
      </c>
      <c r="I454" s="135" t="s">
        <v>3</v>
      </c>
      <c r="J454" s="53" t="s">
        <v>1347</v>
      </c>
      <c r="K454" s="54" t="s">
        <v>3817</v>
      </c>
      <c r="L454" s="52" t="s">
        <v>4614</v>
      </c>
      <c r="M454" s="52" t="s">
        <v>4670</v>
      </c>
      <c r="N454" s="52" t="s">
        <v>2155</v>
      </c>
      <c r="O454" s="52"/>
      <c r="P454" s="254" t="s">
        <v>1990</v>
      </c>
      <c r="Q454" s="13"/>
      <c r="R454"/>
      <c r="S454" t="str">
        <f t="shared" si="139"/>
        <v/>
      </c>
      <c r="T454" s="41" t="str">
        <f>IF(ISNA(VLOOKUP(P454,'NEW XEQM.c'!E:F,2,0)),"--","PRESENT")</f>
        <v>PRESENT</v>
      </c>
      <c r="U454"/>
      <c r="V454">
        <f t="shared" si="132"/>
        <v>143</v>
      </c>
      <c r="W454" s="75" t="s">
        <v>2558</v>
      </c>
      <c r="X454" s="54" t="s">
        <v>2155</v>
      </c>
      <c r="Y454" s="54" t="s">
        <v>2155</v>
      </c>
      <c r="Z454" s="22" t="str">
        <f t="shared" si="133"/>
        <v>STD_SIGMA "X"</v>
      </c>
      <c r="AA454" s="22" t="str">
        <f t="shared" si="134"/>
        <v>SUMX</v>
      </c>
      <c r="AB454" s="1">
        <f t="shared" si="135"/>
        <v>436</v>
      </c>
      <c r="AC454" t="str">
        <f t="shared" si="136"/>
        <v>ITM_SIGMAx</v>
      </c>
      <c r="AD454" s="125" t="str">
        <f>IF(ISNA(VLOOKUP(AA454,'XEQM Shortlist'!J:J,1,0)),"//","")</f>
        <v/>
      </c>
      <c r="AF454" s="88" t="str">
        <f t="shared" si="137"/>
        <v>SUMX</v>
      </c>
      <c r="AG454" t="b">
        <f t="shared" si="138"/>
        <v>1</v>
      </c>
    </row>
    <row r="455" spans="1:33">
      <c r="A455" s="45">
        <f t="shared" si="131"/>
        <v>455</v>
      </c>
      <c r="B455" s="44">
        <f t="shared" si="140"/>
        <v>437</v>
      </c>
      <c r="C455" s="48" t="s">
        <v>3454</v>
      </c>
      <c r="D455" s="20" t="s">
        <v>4311</v>
      </c>
      <c r="E455" s="53" t="s">
        <v>1287</v>
      </c>
      <c r="F455" s="53" t="s">
        <v>1287</v>
      </c>
      <c r="G455" s="75">
        <v>0</v>
      </c>
      <c r="H455" s="75">
        <v>0</v>
      </c>
      <c r="I455" s="135" t="s">
        <v>3</v>
      </c>
      <c r="J455" s="53" t="s">
        <v>1347</v>
      </c>
      <c r="K455" s="54" t="s">
        <v>3817</v>
      </c>
      <c r="L455" s="52" t="s">
        <v>4614</v>
      </c>
      <c r="M455" s="52" t="s">
        <v>4670</v>
      </c>
      <c r="N455" s="52" t="s">
        <v>2155</v>
      </c>
      <c r="O455" s="52"/>
      <c r="P455" s="254" t="s">
        <v>1995</v>
      </c>
      <c r="Q455" s="13"/>
      <c r="R455"/>
      <c r="S455" t="str">
        <f t="shared" si="139"/>
        <v/>
      </c>
      <c r="T455" s="41" t="str">
        <f>IF(ISNA(VLOOKUP(P455,'NEW XEQM.c'!E:F,2,0)),"--","PRESENT")</f>
        <v>PRESENT</v>
      </c>
      <c r="U455"/>
      <c r="V455">
        <f t="shared" si="132"/>
        <v>144</v>
      </c>
      <c r="W455" s="75" t="s">
        <v>2558</v>
      </c>
      <c r="X455" s="54" t="s">
        <v>2155</v>
      </c>
      <c r="Y455" s="54" t="s">
        <v>2155</v>
      </c>
      <c r="Z455" s="22" t="str">
        <f t="shared" si="133"/>
        <v>STD_SIGMA "Y"</v>
      </c>
      <c r="AA455" s="22" t="str">
        <f t="shared" si="134"/>
        <v>SUMY</v>
      </c>
      <c r="AB455" s="1">
        <f t="shared" si="135"/>
        <v>437</v>
      </c>
      <c r="AC455" t="str">
        <f t="shared" si="136"/>
        <v>ITM_SIGMAy</v>
      </c>
      <c r="AD455" s="125" t="str">
        <f>IF(ISNA(VLOOKUP(AA455,'XEQM Shortlist'!J:J,1,0)),"//","")</f>
        <v/>
      </c>
      <c r="AF455" s="88" t="str">
        <f t="shared" si="137"/>
        <v>SUMY</v>
      </c>
      <c r="AG455" t="b">
        <f t="shared" si="138"/>
        <v>1</v>
      </c>
    </row>
    <row r="456" spans="1:33">
      <c r="A456" s="45">
        <f t="shared" si="131"/>
        <v>456</v>
      </c>
      <c r="B456" s="44">
        <f t="shared" si="140"/>
        <v>438</v>
      </c>
      <c r="C456" s="48" t="s">
        <v>3454</v>
      </c>
      <c r="D456" s="20" t="s">
        <v>4312</v>
      </c>
      <c r="E456" s="53" t="s">
        <v>1285</v>
      </c>
      <c r="F456" s="53" t="s">
        <v>1285</v>
      </c>
      <c r="G456" s="75">
        <v>0</v>
      </c>
      <c r="H456" s="75">
        <v>0</v>
      </c>
      <c r="I456" s="135" t="s">
        <v>3</v>
      </c>
      <c r="J456" s="53" t="s">
        <v>1347</v>
      </c>
      <c r="K456" s="54" t="s">
        <v>3817</v>
      </c>
      <c r="L456" s="52" t="s">
        <v>4614</v>
      </c>
      <c r="M456" s="52" t="s">
        <v>4670</v>
      </c>
      <c r="N456" s="52" t="s">
        <v>2155</v>
      </c>
      <c r="O456" s="52"/>
      <c r="P456" s="254" t="s">
        <v>1991</v>
      </c>
      <c r="Q456" s="13"/>
      <c r="R456"/>
      <c r="S456" t="str">
        <f t="shared" si="139"/>
        <v/>
      </c>
      <c r="T456" s="41" t="str">
        <f>IF(ISNA(VLOOKUP(P456,'NEW XEQM.c'!E:F,2,0)),"--","PRESENT")</f>
        <v>--</v>
      </c>
      <c r="U456"/>
      <c r="V456">
        <f t="shared" si="132"/>
        <v>145</v>
      </c>
      <c r="W456" s="75" t="s">
        <v>2558</v>
      </c>
      <c r="X456" s="54" t="s">
        <v>2155</v>
      </c>
      <c r="Y456" s="116" t="str">
        <f t="shared" ref="Y456:Y476" si="141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3"/>
        <v>STD_SIGMA "X" STD_SUP_2</v>
      </c>
      <c r="AA456" s="22" t="str">
        <f t="shared" si="134"/>
        <v>SMX^2</v>
      </c>
      <c r="AB456" s="1">
        <f t="shared" si="135"/>
        <v>438</v>
      </c>
      <c r="AC456" t="str">
        <f t="shared" si="136"/>
        <v>ITM_SIGMAx2</v>
      </c>
      <c r="AD456" s="125" t="str">
        <f>IF(ISNA(VLOOKUP(AA456,'XEQM Shortlist'!J:J,1,0)),"//","")</f>
        <v>//</v>
      </c>
      <c r="AF456" s="88" t="str">
        <f t="shared" si="137"/>
        <v>SUMX^2</v>
      </c>
      <c r="AG456" t="b">
        <f t="shared" si="138"/>
        <v>0</v>
      </c>
    </row>
    <row r="457" spans="1:33">
      <c r="A457" s="45">
        <f t="shared" si="131"/>
        <v>457</v>
      </c>
      <c r="B457" s="44">
        <f t="shared" si="140"/>
        <v>439</v>
      </c>
      <c r="C457" s="48" t="s">
        <v>3454</v>
      </c>
      <c r="D457" s="20" t="s">
        <v>4313</v>
      </c>
      <c r="E457" s="53" t="s">
        <v>1286</v>
      </c>
      <c r="F457" s="53" t="s">
        <v>1286</v>
      </c>
      <c r="G457" s="75">
        <v>0</v>
      </c>
      <c r="H457" s="75">
        <v>0</v>
      </c>
      <c r="I457" s="135" t="s">
        <v>3</v>
      </c>
      <c r="J457" s="53" t="s">
        <v>1347</v>
      </c>
      <c r="K457" s="54" t="s">
        <v>3817</v>
      </c>
      <c r="L457" s="52" t="s">
        <v>4614</v>
      </c>
      <c r="M457" s="52" t="s">
        <v>4670</v>
      </c>
      <c r="N457" s="52" t="s">
        <v>2155</v>
      </c>
      <c r="O457" s="52"/>
      <c r="P457" s="254" t="s">
        <v>1992</v>
      </c>
      <c r="Q457" s="13"/>
      <c r="R457"/>
      <c r="S457" t="str">
        <f t="shared" si="139"/>
        <v/>
      </c>
      <c r="T457" s="41" t="str">
        <f>IF(ISNA(VLOOKUP(P457,'NEW XEQM.c'!E:F,2,0)),"--","PRESENT")</f>
        <v>--</v>
      </c>
      <c r="U457"/>
      <c r="V457">
        <f t="shared" si="132"/>
        <v>146</v>
      </c>
      <c r="W457" s="75" t="s">
        <v>2558</v>
      </c>
      <c r="X457" s="54" t="s">
        <v>2155</v>
      </c>
      <c r="Y457" s="116" t="str">
        <f t="shared" si="141"/>
        <v>SMX^2Y</v>
      </c>
      <c r="Z457" s="22" t="str">
        <f t="shared" si="133"/>
        <v>STD_SIGMA "X" STD_SUP_2 "Y"</v>
      </c>
      <c r="AA457" s="22" t="str">
        <f t="shared" si="134"/>
        <v>SMX^2Y</v>
      </c>
      <c r="AB457" s="1">
        <f t="shared" si="135"/>
        <v>439</v>
      </c>
      <c r="AC457" t="str">
        <f t="shared" si="136"/>
        <v>ITM_SIGMAx2y</v>
      </c>
      <c r="AD457" s="125" t="str">
        <f>IF(ISNA(VLOOKUP(AA457,'XEQM Shortlist'!J:J,1,0)),"//","")</f>
        <v>//</v>
      </c>
      <c r="AF457" s="88" t="str">
        <f t="shared" si="137"/>
        <v>SUMX^2Y</v>
      </c>
      <c r="AG457" t="b">
        <f t="shared" si="138"/>
        <v>0</v>
      </c>
    </row>
    <row r="458" spans="1:33">
      <c r="A458" s="45">
        <f t="shared" si="131"/>
        <v>458</v>
      </c>
      <c r="B458" s="44">
        <f t="shared" si="140"/>
        <v>440</v>
      </c>
      <c r="C458" s="48" t="s">
        <v>3454</v>
      </c>
      <c r="D458" s="20" t="s">
        <v>4314</v>
      </c>
      <c r="E458" s="53" t="s">
        <v>1288</v>
      </c>
      <c r="F458" s="62" t="s">
        <v>1288</v>
      </c>
      <c r="G458" s="75">
        <v>0</v>
      </c>
      <c r="H458" s="75">
        <v>0</v>
      </c>
      <c r="I458" s="135" t="s">
        <v>3</v>
      </c>
      <c r="J458" s="53" t="s">
        <v>1347</v>
      </c>
      <c r="K458" s="54" t="s">
        <v>3817</v>
      </c>
      <c r="L458" s="52" t="s">
        <v>4614</v>
      </c>
      <c r="M458" s="52" t="s">
        <v>4670</v>
      </c>
      <c r="N458" s="52" t="s">
        <v>2155</v>
      </c>
      <c r="O458" s="52"/>
      <c r="P458" s="254" t="s">
        <v>1996</v>
      </c>
      <c r="Q458" s="13"/>
      <c r="R458"/>
      <c r="S458" t="str">
        <f t="shared" si="139"/>
        <v/>
      </c>
      <c r="T458" s="41" t="str">
        <f>IF(ISNA(VLOOKUP(P458,'NEW XEQM.c'!E:F,2,0)),"--","PRESENT")</f>
        <v>--</v>
      </c>
      <c r="U458"/>
      <c r="V458">
        <f t="shared" si="132"/>
        <v>147</v>
      </c>
      <c r="W458" s="75" t="s">
        <v>2558</v>
      </c>
      <c r="X458" s="54" t="s">
        <v>2155</v>
      </c>
      <c r="Y458" s="116" t="str">
        <f t="shared" si="141"/>
        <v>SMY^2</v>
      </c>
      <c r="Z458" s="22" t="str">
        <f t="shared" si="133"/>
        <v>STD_SIGMA "Y" STD_SUP_2</v>
      </c>
      <c r="AA458" s="22" t="str">
        <f t="shared" si="134"/>
        <v>SMY^2</v>
      </c>
      <c r="AB458" s="1">
        <f t="shared" si="135"/>
        <v>440</v>
      </c>
      <c r="AC458" t="str">
        <f t="shared" si="136"/>
        <v>ITM_SIGMAy2</v>
      </c>
      <c r="AD458" s="125" t="str">
        <f>IF(ISNA(VLOOKUP(AA458,'XEQM Shortlist'!J:J,1,0)),"//","")</f>
        <v>//</v>
      </c>
      <c r="AF458" s="88" t="str">
        <f t="shared" si="137"/>
        <v>SUMY^2</v>
      </c>
      <c r="AG458" t="b">
        <f t="shared" si="138"/>
        <v>0</v>
      </c>
    </row>
    <row r="459" spans="1:33">
      <c r="A459" s="45">
        <f t="shared" si="131"/>
        <v>459</v>
      </c>
      <c r="B459" s="44">
        <f t="shared" si="140"/>
        <v>441</v>
      </c>
      <c r="C459" s="48" t="s">
        <v>3454</v>
      </c>
      <c r="D459" s="20" t="s">
        <v>4315</v>
      </c>
      <c r="E459" s="63" t="s">
        <v>416</v>
      </c>
      <c r="F459" s="64" t="s">
        <v>416</v>
      </c>
      <c r="G459" s="75">
        <v>0</v>
      </c>
      <c r="H459" s="75">
        <v>0</v>
      </c>
      <c r="I459" s="135" t="s">
        <v>3</v>
      </c>
      <c r="J459" s="53" t="s">
        <v>1347</v>
      </c>
      <c r="K459" s="54" t="s">
        <v>3817</v>
      </c>
      <c r="L459" s="52" t="s">
        <v>4614</v>
      </c>
      <c r="M459" s="52" t="s">
        <v>4670</v>
      </c>
      <c r="N459" s="52" t="s">
        <v>2155</v>
      </c>
      <c r="O459" s="52"/>
      <c r="P459" s="254" t="s">
        <v>1994</v>
      </c>
      <c r="Q459" s="13"/>
      <c r="R459"/>
      <c r="S459" t="str">
        <f t="shared" si="139"/>
        <v/>
      </c>
      <c r="T459" s="41" t="str">
        <f>IF(ISNA(VLOOKUP(P459,'NEW XEQM.c'!E:F,2,0)),"--","PRESENT")</f>
        <v>--</v>
      </c>
      <c r="U459"/>
      <c r="V459">
        <f t="shared" si="132"/>
        <v>148</v>
      </c>
      <c r="W459" s="75" t="s">
        <v>2558</v>
      </c>
      <c r="X459" s="54" t="s">
        <v>2155</v>
      </c>
      <c r="Y459" s="116" t="str">
        <f t="shared" si="141"/>
        <v>SMXY</v>
      </c>
      <c r="Z459" s="22" t="str">
        <f t="shared" si="133"/>
        <v>STD_SIGMA "XY"</v>
      </c>
      <c r="AA459" s="22" t="str">
        <f t="shared" si="134"/>
        <v>SMXY</v>
      </c>
      <c r="AB459" s="1">
        <f t="shared" si="135"/>
        <v>441</v>
      </c>
      <c r="AC459" t="str">
        <f t="shared" si="136"/>
        <v>ITM_SIGMAxy</v>
      </c>
      <c r="AD459" s="125" t="str">
        <f>IF(ISNA(VLOOKUP(AA459,'XEQM Shortlist'!J:J,1,0)),"//","")</f>
        <v>//</v>
      </c>
      <c r="AF459" s="88" t="str">
        <f t="shared" si="137"/>
        <v>SUMXY</v>
      </c>
      <c r="AG459" t="b">
        <f t="shared" si="138"/>
        <v>0</v>
      </c>
    </row>
    <row r="460" spans="1:33">
      <c r="A460" s="45">
        <f t="shared" si="131"/>
        <v>460</v>
      </c>
      <c r="B460" s="44">
        <f t="shared" si="140"/>
        <v>442</v>
      </c>
      <c r="C460" s="48" t="s">
        <v>3454</v>
      </c>
      <c r="D460" s="20" t="s">
        <v>4316</v>
      </c>
      <c r="E460" s="63" t="s">
        <v>413</v>
      </c>
      <c r="F460" s="64" t="s">
        <v>413</v>
      </c>
      <c r="G460" s="75">
        <v>0</v>
      </c>
      <c r="H460" s="75">
        <v>0</v>
      </c>
      <c r="I460" s="135" t="s">
        <v>3</v>
      </c>
      <c r="J460" s="53" t="s">
        <v>1347</v>
      </c>
      <c r="K460" s="54" t="s">
        <v>3817</v>
      </c>
      <c r="L460" s="52" t="s">
        <v>4614</v>
      </c>
      <c r="M460" s="52" t="s">
        <v>4670</v>
      </c>
      <c r="N460" s="52" t="s">
        <v>2155</v>
      </c>
      <c r="O460" s="52"/>
      <c r="P460" s="254" t="s">
        <v>1988</v>
      </c>
      <c r="Q460" s="13"/>
      <c r="R460"/>
      <c r="S460" t="str">
        <f t="shared" si="139"/>
        <v/>
      </c>
      <c r="T460" s="41" t="str">
        <f>IF(ISNA(VLOOKUP(P460,'NEW XEQM.c'!E:F,2,0)),"--","PRESENT")</f>
        <v>--</v>
      </c>
      <c r="U460"/>
      <c r="V460">
        <f t="shared" si="132"/>
        <v>149</v>
      </c>
      <c r="W460" s="75" t="s">
        <v>2558</v>
      </c>
      <c r="X460" s="54" t="s">
        <v>2155</v>
      </c>
      <c r="Y460" s="116" t="str">
        <f t="shared" si="141"/>
        <v>SMLNXY</v>
      </c>
      <c r="Z460" s="22" t="str">
        <f t="shared" si="133"/>
        <v>STD_SIGMA "LNXY"</v>
      </c>
      <c r="AA460" s="22" t="str">
        <f t="shared" si="134"/>
        <v>SMLNXY</v>
      </c>
      <c r="AB460" s="1">
        <f t="shared" si="135"/>
        <v>442</v>
      </c>
      <c r="AC460" t="str">
        <f t="shared" si="136"/>
        <v>ITM_SIGMAlnxy</v>
      </c>
      <c r="AD460" s="125" t="str">
        <f>IF(ISNA(VLOOKUP(AA460,'XEQM Shortlist'!J:J,1,0)),"//","")</f>
        <v>//</v>
      </c>
      <c r="AF460" s="88" t="str">
        <f t="shared" si="137"/>
        <v>SUMLNXY</v>
      </c>
      <c r="AG460" t="b">
        <f t="shared" si="138"/>
        <v>0</v>
      </c>
    </row>
    <row r="461" spans="1:33">
      <c r="A461" s="45">
        <f t="shared" si="131"/>
        <v>461</v>
      </c>
      <c r="B461" s="44">
        <f t="shared" si="140"/>
        <v>443</v>
      </c>
      <c r="C461" s="48" t="s">
        <v>3454</v>
      </c>
      <c r="D461" s="20" t="s">
        <v>4317</v>
      </c>
      <c r="E461" s="53" t="s">
        <v>1282</v>
      </c>
      <c r="F461" s="53" t="s">
        <v>1282</v>
      </c>
      <c r="G461" s="75">
        <v>0</v>
      </c>
      <c r="H461" s="75">
        <v>0</v>
      </c>
      <c r="I461" s="135" t="s">
        <v>3</v>
      </c>
      <c r="J461" s="53" t="s">
        <v>1347</v>
      </c>
      <c r="K461" s="54" t="s">
        <v>3817</v>
      </c>
      <c r="L461" s="52" t="s">
        <v>4614</v>
      </c>
      <c r="M461" s="52" t="s">
        <v>4670</v>
      </c>
      <c r="N461" s="52" t="s">
        <v>2155</v>
      </c>
      <c r="O461" s="52"/>
      <c r="P461" s="254" t="s">
        <v>1987</v>
      </c>
      <c r="Q461" s="13"/>
      <c r="R461"/>
      <c r="S461" t="str">
        <f t="shared" si="139"/>
        <v/>
      </c>
      <c r="T461" s="41" t="str">
        <f>IF(ISNA(VLOOKUP(P461,'NEW XEQM.c'!E:F,2,0)),"--","PRESENT")</f>
        <v>--</v>
      </c>
      <c r="U461"/>
      <c r="V461">
        <f t="shared" si="132"/>
        <v>150</v>
      </c>
      <c r="W461" s="75" t="s">
        <v>2558</v>
      </c>
      <c r="X461" s="54" t="s">
        <v>2155</v>
      </c>
      <c r="Y461" s="116" t="str">
        <f t="shared" si="141"/>
        <v>SMLNX</v>
      </c>
      <c r="Z461" s="22" t="str">
        <f t="shared" si="133"/>
        <v>STD_SIGMA "LNX"</v>
      </c>
      <c r="AA461" s="22" t="str">
        <f t="shared" si="134"/>
        <v>SMLNX</v>
      </c>
      <c r="AB461" s="1">
        <f t="shared" si="135"/>
        <v>443</v>
      </c>
      <c r="AC461" t="str">
        <f t="shared" si="136"/>
        <v>ITM_SIGMAlnx</v>
      </c>
      <c r="AD461" s="125" t="str">
        <f>IF(ISNA(VLOOKUP(AA461,'XEQM Shortlist'!J:J,1,0)),"//","")</f>
        <v>//</v>
      </c>
      <c r="AF461" s="88" t="str">
        <f t="shared" si="137"/>
        <v>SUMLNX</v>
      </c>
      <c r="AG461" t="b">
        <f t="shared" si="138"/>
        <v>0</v>
      </c>
    </row>
    <row r="462" spans="1:33">
      <c r="A462" s="45">
        <f t="shared" si="131"/>
        <v>462</v>
      </c>
      <c r="B462" s="44">
        <f t="shared" si="140"/>
        <v>444</v>
      </c>
      <c r="C462" s="48" t="s">
        <v>3454</v>
      </c>
      <c r="D462" s="20" t="s">
        <v>4318</v>
      </c>
      <c r="E462" s="53" t="s">
        <v>411</v>
      </c>
      <c r="F462" s="53" t="s">
        <v>411</v>
      </c>
      <c r="G462" s="75">
        <v>0</v>
      </c>
      <c r="H462" s="75">
        <v>0</v>
      </c>
      <c r="I462" s="135" t="s">
        <v>3</v>
      </c>
      <c r="J462" s="53" t="s">
        <v>1347</v>
      </c>
      <c r="K462" s="54" t="s">
        <v>3817</v>
      </c>
      <c r="L462" s="52" t="s">
        <v>4614</v>
      </c>
      <c r="M462" s="52" t="s">
        <v>4670</v>
      </c>
      <c r="N462" s="52" t="s">
        <v>2155</v>
      </c>
      <c r="O462" s="52"/>
      <c r="P462" s="254" t="s">
        <v>1985</v>
      </c>
      <c r="Q462" s="13"/>
      <c r="R462"/>
      <c r="S462" t="str">
        <f t="shared" si="139"/>
        <v/>
      </c>
      <c r="T462" s="41" t="str">
        <f>IF(ISNA(VLOOKUP(P462,'NEW XEQM.c'!E:F,2,0)),"--","PRESENT")</f>
        <v>--</v>
      </c>
      <c r="U462"/>
      <c r="V462">
        <f t="shared" si="132"/>
        <v>151</v>
      </c>
      <c r="W462" s="75" t="s">
        <v>2558</v>
      </c>
      <c r="X462" s="54" t="s">
        <v>2155</v>
      </c>
      <c r="Y462" s="116" t="str">
        <f t="shared" si="141"/>
        <v>SMLN^2X</v>
      </c>
      <c r="Z462" s="22" t="str">
        <f t="shared" si="133"/>
        <v>STD_SIGMA "LN" STD_SUP_2 "X"</v>
      </c>
      <c r="AA462" s="22" t="str">
        <f t="shared" si="134"/>
        <v>SMLN^2X</v>
      </c>
      <c r="AB462" s="1">
        <f t="shared" si="135"/>
        <v>444</v>
      </c>
      <c r="AC462" t="str">
        <f t="shared" si="136"/>
        <v>ITM_SIGMAln2x</v>
      </c>
      <c r="AD462" s="125" t="str">
        <f>IF(ISNA(VLOOKUP(AA462,'XEQM Shortlist'!J:J,1,0)),"//","")</f>
        <v>//</v>
      </c>
      <c r="AF462" s="88" t="str">
        <f t="shared" si="137"/>
        <v>SUMLN^2X</v>
      </c>
      <c r="AG462" t="b">
        <f t="shared" si="138"/>
        <v>0</v>
      </c>
    </row>
    <row r="463" spans="1:33">
      <c r="A463" s="45">
        <f t="shared" si="131"/>
        <v>463</v>
      </c>
      <c r="B463" s="44">
        <f t="shared" si="140"/>
        <v>445</v>
      </c>
      <c r="C463" s="48" t="s">
        <v>3454</v>
      </c>
      <c r="D463" s="20" t="s">
        <v>4319</v>
      </c>
      <c r="E463" s="53" t="s">
        <v>417</v>
      </c>
      <c r="F463" s="53" t="s">
        <v>417</v>
      </c>
      <c r="G463" s="75">
        <v>0</v>
      </c>
      <c r="H463" s="75">
        <v>0</v>
      </c>
      <c r="I463" s="135" t="s">
        <v>3</v>
      </c>
      <c r="J463" s="53" t="s">
        <v>1347</v>
      </c>
      <c r="K463" s="54" t="s">
        <v>3817</v>
      </c>
      <c r="L463" s="52" t="s">
        <v>4614</v>
      </c>
      <c r="M463" s="52" t="s">
        <v>4670</v>
      </c>
      <c r="N463" s="52" t="s">
        <v>2155</v>
      </c>
      <c r="O463" s="52"/>
      <c r="P463" s="254" t="s">
        <v>1997</v>
      </c>
      <c r="Q463" s="13"/>
      <c r="R463"/>
      <c r="S463" t="str">
        <f t="shared" si="139"/>
        <v/>
      </c>
      <c r="T463" s="41" t="str">
        <f>IF(ISNA(VLOOKUP(P463,'NEW XEQM.c'!E:F,2,0)),"--","PRESENT")</f>
        <v>--</v>
      </c>
      <c r="U463"/>
      <c r="V463">
        <f t="shared" si="132"/>
        <v>152</v>
      </c>
      <c r="W463" s="75" t="s">
        <v>2558</v>
      </c>
      <c r="X463" s="54" t="s">
        <v>2155</v>
      </c>
      <c r="Y463" s="116" t="str">
        <f t="shared" si="141"/>
        <v>SMYLNX</v>
      </c>
      <c r="Z463" s="22" t="str">
        <f t="shared" si="133"/>
        <v>STD_SIGMA "YLNX"</v>
      </c>
      <c r="AA463" s="22" t="str">
        <f t="shared" si="134"/>
        <v>SMYLNX</v>
      </c>
      <c r="AB463" s="1">
        <f t="shared" si="135"/>
        <v>445</v>
      </c>
      <c r="AC463" t="str">
        <f t="shared" si="136"/>
        <v>ITM_SIGMAylnx</v>
      </c>
      <c r="AD463" s="125" t="str">
        <f>IF(ISNA(VLOOKUP(AA463,'XEQM Shortlist'!J:J,1,0)),"//","")</f>
        <v>//</v>
      </c>
      <c r="AF463" s="88" t="str">
        <f t="shared" si="137"/>
        <v>SUMYLNX</v>
      </c>
      <c r="AG463" t="b">
        <f t="shared" si="138"/>
        <v>0</v>
      </c>
    </row>
    <row r="464" spans="1:33">
      <c r="A464" s="45">
        <f t="shared" si="131"/>
        <v>464</v>
      </c>
      <c r="B464" s="44">
        <f t="shared" si="140"/>
        <v>446</v>
      </c>
      <c r="C464" s="48" t="s">
        <v>3454</v>
      </c>
      <c r="D464" s="20" t="s">
        <v>4320</v>
      </c>
      <c r="E464" s="53" t="s">
        <v>414</v>
      </c>
      <c r="F464" s="53" t="s">
        <v>414</v>
      </c>
      <c r="G464" s="75">
        <v>0</v>
      </c>
      <c r="H464" s="75">
        <v>0</v>
      </c>
      <c r="I464" s="135" t="s">
        <v>3</v>
      </c>
      <c r="J464" s="53" t="s">
        <v>1347</v>
      </c>
      <c r="K464" s="54" t="s">
        <v>3817</v>
      </c>
      <c r="L464" s="52" t="s">
        <v>4614</v>
      </c>
      <c r="M464" s="52" t="s">
        <v>4670</v>
      </c>
      <c r="N464" s="52" t="s">
        <v>2155</v>
      </c>
      <c r="O464" s="52"/>
      <c r="P464" s="254" t="s">
        <v>1989</v>
      </c>
      <c r="Q464" s="13"/>
      <c r="R464"/>
      <c r="S464" t="str">
        <f t="shared" si="139"/>
        <v/>
      </c>
      <c r="T464" s="41" t="str">
        <f>IF(ISNA(VLOOKUP(P464,'NEW XEQM.c'!E:F,2,0)),"--","PRESENT")</f>
        <v>--</v>
      </c>
      <c r="U464"/>
      <c r="V464">
        <f t="shared" si="132"/>
        <v>153</v>
      </c>
      <c r="W464" s="75" t="s">
        <v>2558</v>
      </c>
      <c r="X464" s="54" t="s">
        <v>2155</v>
      </c>
      <c r="Y464" s="116" t="str">
        <f t="shared" si="141"/>
        <v>SMLNY</v>
      </c>
      <c r="Z464" s="22" t="str">
        <f t="shared" si="133"/>
        <v>STD_SIGMA "LNY"</v>
      </c>
      <c r="AA464" s="22" t="str">
        <f t="shared" si="134"/>
        <v>SMLNY</v>
      </c>
      <c r="AB464" s="1">
        <f t="shared" si="135"/>
        <v>446</v>
      </c>
      <c r="AC464" t="str">
        <f t="shared" si="136"/>
        <v>ITM_SIGMAlny</v>
      </c>
      <c r="AD464" s="125" t="str">
        <f>IF(ISNA(VLOOKUP(AA464,'XEQM Shortlist'!J:J,1,0)),"//","")</f>
        <v>//</v>
      </c>
      <c r="AF464" s="88" t="str">
        <f t="shared" si="137"/>
        <v>SUMLNY</v>
      </c>
      <c r="AG464" t="b">
        <f t="shared" si="138"/>
        <v>0</v>
      </c>
    </row>
    <row r="465" spans="1:33">
      <c r="A465" s="45">
        <f t="shared" si="131"/>
        <v>465</v>
      </c>
      <c r="B465" s="44">
        <f t="shared" si="140"/>
        <v>447</v>
      </c>
      <c r="C465" s="48" t="s">
        <v>3454</v>
      </c>
      <c r="D465" s="20" t="s">
        <v>4321</v>
      </c>
      <c r="E465" s="53" t="s">
        <v>412</v>
      </c>
      <c r="F465" s="53" t="s">
        <v>412</v>
      </c>
      <c r="G465" s="75">
        <v>0</v>
      </c>
      <c r="H465" s="75">
        <v>0</v>
      </c>
      <c r="I465" s="135" t="s">
        <v>3</v>
      </c>
      <c r="J465" s="53" t="s">
        <v>1347</v>
      </c>
      <c r="K465" s="54" t="s">
        <v>3817</v>
      </c>
      <c r="L465" s="52" t="s">
        <v>4614</v>
      </c>
      <c r="M465" s="52" t="s">
        <v>4670</v>
      </c>
      <c r="N465" s="52" t="s">
        <v>2155</v>
      </c>
      <c r="O465" s="52"/>
      <c r="P465" s="254" t="s">
        <v>1986</v>
      </c>
      <c r="Q465" s="13"/>
      <c r="R465"/>
      <c r="S465" t="str">
        <f t="shared" si="139"/>
        <v/>
      </c>
      <c r="T465" s="41" t="str">
        <f>IF(ISNA(VLOOKUP(P465,'NEW XEQM.c'!E:F,2,0)),"--","PRESENT")</f>
        <v>--</v>
      </c>
      <c r="U465"/>
      <c r="V465">
        <f t="shared" si="132"/>
        <v>154</v>
      </c>
      <c r="W465" s="75" t="s">
        <v>2558</v>
      </c>
      <c r="X465" s="54" t="s">
        <v>2155</v>
      </c>
      <c r="Y465" s="116" t="str">
        <f t="shared" si="141"/>
        <v>SMLN^2Y</v>
      </c>
      <c r="Z465" s="22" t="str">
        <f t="shared" si="133"/>
        <v>STD_SIGMA "LN" STD_SUP_2 "Y"</v>
      </c>
      <c r="AA465" s="22" t="str">
        <f t="shared" si="134"/>
        <v>SMLN^2Y</v>
      </c>
      <c r="AB465" s="1">
        <f t="shared" si="135"/>
        <v>447</v>
      </c>
      <c r="AC465" t="str">
        <f t="shared" si="136"/>
        <v>ITM_SIGMAln2y</v>
      </c>
      <c r="AD465" s="125" t="str">
        <f>IF(ISNA(VLOOKUP(AA465,'XEQM Shortlist'!J:J,1,0)),"//","")</f>
        <v>//</v>
      </c>
      <c r="AF465" s="88" t="str">
        <f t="shared" si="137"/>
        <v>SUMLN^2Y</v>
      </c>
      <c r="AG465" t="b">
        <f t="shared" si="138"/>
        <v>0</v>
      </c>
    </row>
    <row r="466" spans="1:33">
      <c r="A466" s="45">
        <f t="shared" si="131"/>
        <v>466</v>
      </c>
      <c r="B466" s="44">
        <f t="shared" si="140"/>
        <v>448</v>
      </c>
      <c r="C466" s="48" t="s">
        <v>3454</v>
      </c>
      <c r="D466" s="20" t="s">
        <v>4322</v>
      </c>
      <c r="E466" s="53" t="s">
        <v>415</v>
      </c>
      <c r="F466" s="53" t="s">
        <v>415</v>
      </c>
      <c r="G466" s="75">
        <v>0</v>
      </c>
      <c r="H466" s="75">
        <v>0</v>
      </c>
      <c r="I466" s="135" t="s">
        <v>3</v>
      </c>
      <c r="J466" s="53" t="s">
        <v>1347</v>
      </c>
      <c r="K466" s="54" t="s">
        <v>3817</v>
      </c>
      <c r="L466" s="52" t="s">
        <v>4614</v>
      </c>
      <c r="M466" s="52" t="s">
        <v>4670</v>
      </c>
      <c r="N466" s="52" t="s">
        <v>2155</v>
      </c>
      <c r="O466" s="52"/>
      <c r="P466" s="254" t="s">
        <v>1993</v>
      </c>
      <c r="Q466" s="13"/>
      <c r="R466"/>
      <c r="S466" t="str">
        <f t="shared" si="139"/>
        <v/>
      </c>
      <c r="T466" s="41" t="str">
        <f>IF(ISNA(VLOOKUP(P466,'NEW XEQM.c'!E:F,2,0)),"--","PRESENT")</f>
        <v>--</v>
      </c>
      <c r="U466"/>
      <c r="V466">
        <f t="shared" si="132"/>
        <v>155</v>
      </c>
      <c r="W466" s="75" t="s">
        <v>2558</v>
      </c>
      <c r="X466" s="54" t="s">
        <v>2155</v>
      </c>
      <c r="Y466" s="116" t="str">
        <f t="shared" si="141"/>
        <v>SMXLNY</v>
      </c>
      <c r="Z466" s="22" t="str">
        <f t="shared" si="133"/>
        <v>STD_SIGMA "XLNY"</v>
      </c>
      <c r="AA466" s="22" t="str">
        <f t="shared" si="134"/>
        <v>SMXLNY</v>
      </c>
      <c r="AB466" s="1">
        <f t="shared" si="135"/>
        <v>448</v>
      </c>
      <c r="AC466" t="str">
        <f t="shared" si="136"/>
        <v>ITM_SIGMAxlny</v>
      </c>
      <c r="AD466" s="125" t="str">
        <f>IF(ISNA(VLOOKUP(AA466,'XEQM Shortlist'!J:J,1,0)),"//","")</f>
        <v>//</v>
      </c>
      <c r="AF466" s="88" t="str">
        <f t="shared" si="137"/>
        <v>SUMXLNY</v>
      </c>
      <c r="AG466" t="b">
        <f t="shared" si="138"/>
        <v>0</v>
      </c>
    </row>
    <row r="467" spans="1:33">
      <c r="A467" s="45">
        <f t="shared" si="131"/>
        <v>467</v>
      </c>
      <c r="B467" s="44">
        <f t="shared" si="140"/>
        <v>449</v>
      </c>
      <c r="C467" s="48" t="s">
        <v>3454</v>
      </c>
      <c r="D467" s="168" t="s">
        <v>4323</v>
      </c>
      <c r="E467" s="69" t="s">
        <v>4332</v>
      </c>
      <c r="F467" s="69" t="s">
        <v>4332</v>
      </c>
      <c r="G467" s="55">
        <v>0</v>
      </c>
      <c r="H467" s="55">
        <v>0</v>
      </c>
      <c r="I467" s="135" t="s">
        <v>3</v>
      </c>
      <c r="J467" s="53" t="s">
        <v>1347</v>
      </c>
      <c r="K467" s="54" t="s">
        <v>3817</v>
      </c>
      <c r="L467" s="52" t="s">
        <v>4614</v>
      </c>
      <c r="M467" s="52" t="s">
        <v>4670</v>
      </c>
      <c r="N467" s="52" t="s">
        <v>2155</v>
      </c>
      <c r="O467" s="52"/>
      <c r="P467" s="255" t="s">
        <v>4333</v>
      </c>
      <c r="Q467" s="13"/>
      <c r="R467"/>
      <c r="S467" t="str">
        <f t="shared" si="139"/>
        <v/>
      </c>
      <c r="T467" s="41" t="str">
        <f>IF(ISNA(VLOOKUP(P467,'NEW XEQM.c'!E:F,2,0)),"--","PRESENT")</f>
        <v>--</v>
      </c>
      <c r="U467"/>
      <c r="V467">
        <f t="shared" si="132"/>
        <v>156</v>
      </c>
      <c r="W467" s="75" t="s">
        <v>2558</v>
      </c>
      <c r="X467" s="54" t="s">
        <v>2155</v>
      </c>
      <c r="Y467" s="116" t="str">
        <f t="shared" si="141"/>
        <v>SMX^2LNY</v>
      </c>
      <c r="Z467" s="22" t="str">
        <f t="shared" si="133"/>
        <v>STD_SIGMA "X" STD_SUP_2 "LNY"</v>
      </c>
      <c r="AA467" s="22" t="str">
        <f t="shared" si="134"/>
        <v>SMX^2LNY</v>
      </c>
      <c r="AB467" s="1">
        <f t="shared" si="135"/>
        <v>449</v>
      </c>
      <c r="AC467" t="str">
        <f t="shared" si="136"/>
        <v>ITM_SIGMAx2lny</v>
      </c>
      <c r="AD467" s="125" t="str">
        <f>IF(ISNA(VLOOKUP(AA467,'XEQM Shortlist'!J:J,1,0)),"//","")</f>
        <v>//</v>
      </c>
      <c r="AF467" s="88" t="str">
        <f t="shared" si="137"/>
        <v>SUMX^2LNY</v>
      </c>
      <c r="AG467" t="b">
        <f t="shared" si="138"/>
        <v>0</v>
      </c>
    </row>
    <row r="468" spans="1:33">
      <c r="A468" s="45">
        <f t="shared" si="131"/>
        <v>468</v>
      </c>
      <c r="B468" s="44">
        <f t="shared" si="140"/>
        <v>450</v>
      </c>
      <c r="C468" s="48" t="s">
        <v>3454</v>
      </c>
      <c r="D468" s="20" t="s">
        <v>4309</v>
      </c>
      <c r="E468" s="53" t="s">
        <v>893</v>
      </c>
      <c r="F468" s="53" t="s">
        <v>893</v>
      </c>
      <c r="G468" s="55">
        <v>0</v>
      </c>
      <c r="H468" s="55">
        <v>0</v>
      </c>
      <c r="I468" s="135" t="s">
        <v>3</v>
      </c>
      <c r="J468" s="53" t="s">
        <v>1347</v>
      </c>
      <c r="K468" s="54" t="s">
        <v>3817</v>
      </c>
      <c r="L468" s="52" t="s">
        <v>4614</v>
      </c>
      <c r="M468" s="52" t="s">
        <v>4670</v>
      </c>
      <c r="N468" s="52" t="s">
        <v>2155</v>
      </c>
      <c r="O468" s="52"/>
      <c r="P468" s="254" t="s">
        <v>2082</v>
      </c>
      <c r="Q468" s="13"/>
      <c r="R468"/>
      <c r="S468" t="str">
        <f t="shared" si="139"/>
        <v/>
      </c>
      <c r="T468" s="41" t="str">
        <f>IF(ISNA(VLOOKUP(P468,'NEW XEQM.c'!E:F,2,0)),"--","PRESENT")</f>
        <v>--</v>
      </c>
      <c r="U468"/>
      <c r="V468">
        <f t="shared" si="132"/>
        <v>157</v>
      </c>
      <c r="W468" s="75" t="s">
        <v>2558</v>
      </c>
      <c r="X468" s="54" t="s">
        <v>2155</v>
      </c>
      <c r="Y468" s="116" t="str">
        <f t="shared" si="141"/>
        <v>SMLNY/X</v>
      </c>
      <c r="Z468" s="22" t="str">
        <f t="shared" si="133"/>
        <v>STD_SIGMA "LNY/X"</v>
      </c>
      <c r="AA468" s="22" t="str">
        <f t="shared" si="134"/>
        <v>SMLNY/X</v>
      </c>
      <c r="AB468" s="1">
        <f t="shared" si="135"/>
        <v>450</v>
      </c>
      <c r="AC468" t="str">
        <f t="shared" si="136"/>
        <v>ITM_SIGMAlnyonx</v>
      </c>
      <c r="AD468" s="125" t="str">
        <f>IF(ISNA(VLOOKUP(AA468,'XEQM Shortlist'!J:J,1,0)),"//","")</f>
        <v>//</v>
      </c>
      <c r="AF468" s="88" t="str">
        <f t="shared" si="137"/>
        <v>SUMLNY/X</v>
      </c>
      <c r="AG468" t="b">
        <f t="shared" si="138"/>
        <v>0</v>
      </c>
    </row>
    <row r="469" spans="1:33">
      <c r="A469" s="45">
        <f t="shared" si="131"/>
        <v>469</v>
      </c>
      <c r="B469" s="44">
        <f t="shared" si="140"/>
        <v>451</v>
      </c>
      <c r="C469" s="48" t="s">
        <v>3454</v>
      </c>
      <c r="D469" s="20" t="s">
        <v>4324</v>
      </c>
      <c r="E469" s="53" t="s">
        <v>894</v>
      </c>
      <c r="F469" s="53" t="s">
        <v>894</v>
      </c>
      <c r="G469" s="55">
        <v>0</v>
      </c>
      <c r="H469" s="55">
        <v>0</v>
      </c>
      <c r="I469" s="135" t="s">
        <v>3</v>
      </c>
      <c r="J469" s="53" t="s">
        <v>1347</v>
      </c>
      <c r="K469" s="54" t="s">
        <v>3817</v>
      </c>
      <c r="L469" s="52" t="s">
        <v>4614</v>
      </c>
      <c r="M469" s="52" t="s">
        <v>4670</v>
      </c>
      <c r="N469" s="52" t="s">
        <v>2155</v>
      </c>
      <c r="O469" s="52"/>
      <c r="P469" s="254" t="s">
        <v>2083</v>
      </c>
      <c r="Q469" s="13"/>
      <c r="R469"/>
      <c r="S469" t="str">
        <f t="shared" si="139"/>
        <v/>
      </c>
      <c r="T469" s="41" t="str">
        <f>IF(ISNA(VLOOKUP(P469,'NEW XEQM.c'!E:F,2,0)),"--","PRESENT")</f>
        <v>--</v>
      </c>
      <c r="U469"/>
      <c r="V469">
        <f t="shared" si="132"/>
        <v>158</v>
      </c>
      <c r="W469" s="75" t="s">
        <v>2558</v>
      </c>
      <c r="X469" s="54" t="s">
        <v>2155</v>
      </c>
      <c r="Y469" s="116" t="str">
        <f t="shared" si="141"/>
        <v>SMX^2/Y</v>
      </c>
      <c r="Z469" s="22" t="str">
        <f t="shared" si="133"/>
        <v>STD_SIGMA "X" STD_SUP_2 "/Y"</v>
      </c>
      <c r="AA469" s="22" t="str">
        <f t="shared" si="134"/>
        <v>SMX^2/Y</v>
      </c>
      <c r="AB469" s="1">
        <f t="shared" si="135"/>
        <v>451</v>
      </c>
      <c r="AC469" t="str">
        <f t="shared" si="136"/>
        <v>ITM_SIGMAx2ony</v>
      </c>
      <c r="AD469" s="125" t="str">
        <f>IF(ISNA(VLOOKUP(AA469,'XEQM Shortlist'!J:J,1,0)),"//","")</f>
        <v>//</v>
      </c>
      <c r="AF469" s="88" t="str">
        <f t="shared" si="137"/>
        <v>SUMX^2/Y</v>
      </c>
      <c r="AG469" t="b">
        <f t="shared" si="138"/>
        <v>0</v>
      </c>
    </row>
    <row r="470" spans="1:33">
      <c r="A470" s="45">
        <f t="shared" si="131"/>
        <v>470</v>
      </c>
      <c r="B470" s="44">
        <f t="shared" si="140"/>
        <v>452</v>
      </c>
      <c r="C470" s="48" t="s">
        <v>3454</v>
      </c>
      <c r="D470" s="20" t="s">
        <v>4325</v>
      </c>
      <c r="E470" s="53" t="s">
        <v>895</v>
      </c>
      <c r="F470" s="53" t="s">
        <v>895</v>
      </c>
      <c r="G470" s="55">
        <v>0</v>
      </c>
      <c r="H470" s="55">
        <v>0</v>
      </c>
      <c r="I470" s="135" t="s">
        <v>3</v>
      </c>
      <c r="J470" s="53" t="s">
        <v>1347</v>
      </c>
      <c r="K470" s="54" t="s">
        <v>3817</v>
      </c>
      <c r="L470" s="52" t="s">
        <v>4614</v>
      </c>
      <c r="M470" s="52" t="s">
        <v>4670</v>
      </c>
      <c r="N470" s="52" t="s">
        <v>2155</v>
      </c>
      <c r="O470" s="52"/>
      <c r="P470" s="254" t="s">
        <v>2084</v>
      </c>
      <c r="Q470" s="13"/>
      <c r="R470"/>
      <c r="S470" t="str">
        <f t="shared" si="139"/>
        <v/>
      </c>
      <c r="T470" s="41" t="str">
        <f>IF(ISNA(VLOOKUP(P470,'NEW XEQM.c'!E:F,2,0)),"--","PRESENT")</f>
        <v>--</v>
      </c>
      <c r="U470"/>
      <c r="V470">
        <f t="shared" si="132"/>
        <v>159</v>
      </c>
      <c r="W470" s="75" t="s">
        <v>2558</v>
      </c>
      <c r="X470" s="54" t="s">
        <v>2155</v>
      </c>
      <c r="Y470" s="116" t="str">
        <f t="shared" si="141"/>
        <v>SM^1/X</v>
      </c>
      <c r="Z470" s="22" t="str">
        <f t="shared" si="133"/>
        <v>STD_SIGMA STD_SUP_1 "/X"</v>
      </c>
      <c r="AA470" s="22" t="str">
        <f t="shared" si="134"/>
        <v>SM^1/X</v>
      </c>
      <c r="AB470" s="1">
        <f t="shared" si="135"/>
        <v>452</v>
      </c>
      <c r="AC470" t="str">
        <f t="shared" si="136"/>
        <v>ITM_SIGMA1onx</v>
      </c>
      <c r="AD470" s="125" t="str">
        <f>IF(ISNA(VLOOKUP(AA470,'XEQM Shortlist'!J:J,1,0)),"//","")</f>
        <v>//</v>
      </c>
      <c r="AF470" s="88" t="str">
        <f t="shared" si="137"/>
        <v>SUM^1/X</v>
      </c>
      <c r="AG470" t="b">
        <f t="shared" si="138"/>
        <v>0</v>
      </c>
    </row>
    <row r="471" spans="1:33">
      <c r="A471" s="45">
        <f t="shared" si="131"/>
        <v>471</v>
      </c>
      <c r="B471" s="44">
        <f t="shared" si="140"/>
        <v>453</v>
      </c>
      <c r="C471" s="48" t="s">
        <v>3454</v>
      </c>
      <c r="D471" s="20" t="s">
        <v>4326</v>
      </c>
      <c r="E471" s="53" t="s">
        <v>896</v>
      </c>
      <c r="F471" s="53" t="s">
        <v>896</v>
      </c>
      <c r="G471" s="55">
        <v>0</v>
      </c>
      <c r="H471" s="55">
        <v>0</v>
      </c>
      <c r="I471" s="135" t="s">
        <v>3</v>
      </c>
      <c r="J471" s="53" t="s">
        <v>1347</v>
      </c>
      <c r="K471" s="54" t="s">
        <v>3817</v>
      </c>
      <c r="L471" s="52" t="s">
        <v>4614</v>
      </c>
      <c r="M471" s="52" t="s">
        <v>4670</v>
      </c>
      <c r="N471" s="52" t="s">
        <v>2155</v>
      </c>
      <c r="O471" s="52"/>
      <c r="P471" s="254" t="s">
        <v>2085</v>
      </c>
      <c r="Q471" s="13"/>
      <c r="R471"/>
      <c r="S471" t="str">
        <f t="shared" si="139"/>
        <v/>
      </c>
      <c r="T471" s="41" t="str">
        <f>IF(ISNA(VLOOKUP(P471,'NEW XEQM.c'!E:F,2,0)),"--","PRESENT")</f>
        <v>--</v>
      </c>
      <c r="U471"/>
      <c r="V471">
        <f t="shared" si="132"/>
        <v>160</v>
      </c>
      <c r="W471" s="75" t="s">
        <v>2558</v>
      </c>
      <c r="X471" s="54" t="s">
        <v>2155</v>
      </c>
      <c r="Y471" s="116" t="str">
        <f t="shared" si="141"/>
        <v>SM^1/X^2</v>
      </c>
      <c r="Z471" s="22" t="str">
        <f t="shared" si="133"/>
        <v>STD_SIGMA STD_SUP_1 "/X" STD_SUP_2</v>
      </c>
      <c r="AA471" s="22" t="str">
        <f t="shared" si="134"/>
        <v>SM^1/X^2</v>
      </c>
      <c r="AB471" s="1">
        <f t="shared" si="135"/>
        <v>453</v>
      </c>
      <c r="AC471" t="str">
        <f t="shared" si="136"/>
        <v>ITM_SIGMA1onx2</v>
      </c>
      <c r="AD471" s="125" t="str">
        <f>IF(ISNA(VLOOKUP(AA471,'XEQM Shortlist'!J:J,1,0)),"//","")</f>
        <v>//</v>
      </c>
      <c r="AF471" s="88" t="str">
        <f t="shared" si="137"/>
        <v>SUM^1/X^2</v>
      </c>
      <c r="AG471" t="b">
        <f t="shared" si="138"/>
        <v>0</v>
      </c>
    </row>
    <row r="472" spans="1:33">
      <c r="A472" s="45">
        <f t="shared" si="131"/>
        <v>472</v>
      </c>
      <c r="B472" s="44">
        <f t="shared" si="140"/>
        <v>454</v>
      </c>
      <c r="C472" s="48" t="s">
        <v>3454</v>
      </c>
      <c r="D472" s="20" t="s">
        <v>4327</v>
      </c>
      <c r="E472" s="53" t="s">
        <v>897</v>
      </c>
      <c r="F472" s="53" t="s">
        <v>897</v>
      </c>
      <c r="G472" s="55">
        <v>0</v>
      </c>
      <c r="H472" s="55">
        <v>0</v>
      </c>
      <c r="I472" s="135" t="s">
        <v>3</v>
      </c>
      <c r="J472" s="53" t="s">
        <v>1347</v>
      </c>
      <c r="K472" s="54" t="s">
        <v>3817</v>
      </c>
      <c r="L472" s="52" t="s">
        <v>4614</v>
      </c>
      <c r="M472" s="52" t="s">
        <v>4670</v>
      </c>
      <c r="N472" s="52" t="s">
        <v>2155</v>
      </c>
      <c r="O472" s="52"/>
      <c r="P472" s="254" t="s">
        <v>2086</v>
      </c>
      <c r="Q472" s="13"/>
      <c r="R472"/>
      <c r="S472" t="str">
        <f t="shared" si="139"/>
        <v/>
      </c>
      <c r="T472" s="41" t="str">
        <f>IF(ISNA(VLOOKUP(P472,'NEW XEQM.c'!E:F,2,0)),"--","PRESENT")</f>
        <v>--</v>
      </c>
      <c r="U472"/>
      <c r="V472">
        <f t="shared" si="132"/>
        <v>161</v>
      </c>
      <c r="W472" s="75" t="s">
        <v>2558</v>
      </c>
      <c r="X472" s="54" t="s">
        <v>2155</v>
      </c>
      <c r="Y472" s="116" t="str">
        <f t="shared" si="141"/>
        <v>SMX/Y</v>
      </c>
      <c r="Z472" s="22" t="str">
        <f t="shared" si="133"/>
        <v>STD_SIGMA "X/Y"</v>
      </c>
      <c r="AA472" s="22" t="str">
        <f t="shared" si="134"/>
        <v>SMX/Y</v>
      </c>
      <c r="AB472" s="1">
        <f t="shared" si="135"/>
        <v>454</v>
      </c>
      <c r="AC472" t="str">
        <f t="shared" si="136"/>
        <v>ITM_SIGMAxony</v>
      </c>
      <c r="AD472" s="125" t="str">
        <f>IF(ISNA(VLOOKUP(AA472,'XEQM Shortlist'!J:J,1,0)),"//","")</f>
        <v>//</v>
      </c>
      <c r="AF472" s="88" t="str">
        <f t="shared" si="137"/>
        <v>SUMX/Y</v>
      </c>
      <c r="AG472" t="b">
        <f t="shared" si="138"/>
        <v>0</v>
      </c>
    </row>
    <row r="473" spans="1:33">
      <c r="A473" s="45">
        <f t="shared" si="131"/>
        <v>473</v>
      </c>
      <c r="B473" s="44">
        <f t="shared" si="140"/>
        <v>455</v>
      </c>
      <c r="C473" s="48" t="s">
        <v>3454</v>
      </c>
      <c r="D473" s="20" t="s">
        <v>4328</v>
      </c>
      <c r="E473" s="53" t="s">
        <v>898</v>
      </c>
      <c r="F473" s="53" t="s">
        <v>898</v>
      </c>
      <c r="G473" s="55">
        <v>0</v>
      </c>
      <c r="H473" s="55">
        <v>0</v>
      </c>
      <c r="I473" s="135" t="s">
        <v>3</v>
      </c>
      <c r="J473" s="53" t="s">
        <v>1347</v>
      </c>
      <c r="K473" s="54" t="s">
        <v>3817</v>
      </c>
      <c r="L473" s="52" t="s">
        <v>4614</v>
      </c>
      <c r="M473" s="52" t="s">
        <v>4670</v>
      </c>
      <c r="N473" s="52" t="s">
        <v>2155</v>
      </c>
      <c r="O473" s="52"/>
      <c r="P473" s="254" t="s">
        <v>2087</v>
      </c>
      <c r="Q473" s="13"/>
      <c r="R473"/>
      <c r="S473" t="str">
        <f t="shared" si="139"/>
        <v/>
      </c>
      <c r="T473" s="41" t="str">
        <f>IF(ISNA(VLOOKUP(P473,'NEW XEQM.c'!E:F,2,0)),"--","PRESENT")</f>
        <v>--</v>
      </c>
      <c r="U473"/>
      <c r="V473">
        <f t="shared" si="132"/>
        <v>162</v>
      </c>
      <c r="W473" s="75" t="s">
        <v>2558</v>
      </c>
      <c r="X473" s="54" t="s">
        <v>2155</v>
      </c>
      <c r="Y473" s="116" t="str">
        <f t="shared" si="141"/>
        <v>SM^1/Y</v>
      </c>
      <c r="Z473" s="22" t="str">
        <f t="shared" si="133"/>
        <v>STD_SIGMA STD_SUP_1 "/Y"</v>
      </c>
      <c r="AA473" s="22" t="str">
        <f t="shared" si="134"/>
        <v>SM^1/Y</v>
      </c>
      <c r="AB473" s="1">
        <f t="shared" si="135"/>
        <v>455</v>
      </c>
      <c r="AC473" t="str">
        <f t="shared" si="136"/>
        <v>ITM_SIGMA1ony</v>
      </c>
      <c r="AD473" s="125" t="str">
        <f>IF(ISNA(VLOOKUP(AA473,'XEQM Shortlist'!J:J,1,0)),"//","")</f>
        <v>//</v>
      </c>
      <c r="AF473" s="88" t="str">
        <f t="shared" si="137"/>
        <v>SUM^1/Y</v>
      </c>
      <c r="AG473" t="b">
        <f t="shared" si="138"/>
        <v>0</v>
      </c>
    </row>
    <row r="474" spans="1:33">
      <c r="A474" s="45">
        <f t="shared" si="131"/>
        <v>474</v>
      </c>
      <c r="B474" s="44">
        <f t="shared" si="140"/>
        <v>456</v>
      </c>
      <c r="C474" s="48" t="s">
        <v>3454</v>
      </c>
      <c r="D474" s="20" t="s">
        <v>4329</v>
      </c>
      <c r="E474" s="53" t="s">
        <v>899</v>
      </c>
      <c r="F474" s="53" t="s">
        <v>899</v>
      </c>
      <c r="G474" s="55">
        <v>0</v>
      </c>
      <c r="H474" s="55">
        <v>0</v>
      </c>
      <c r="I474" s="135" t="s">
        <v>3</v>
      </c>
      <c r="J474" s="53" t="s">
        <v>1347</v>
      </c>
      <c r="K474" s="54" t="s">
        <v>3817</v>
      </c>
      <c r="L474" s="52" t="s">
        <v>4614</v>
      </c>
      <c r="M474" s="52" t="s">
        <v>4670</v>
      </c>
      <c r="N474" s="52" t="s">
        <v>2155</v>
      </c>
      <c r="O474" s="52"/>
      <c r="P474" s="254" t="s">
        <v>2088</v>
      </c>
      <c r="Q474" s="13"/>
      <c r="R474"/>
      <c r="S474" t="str">
        <f t="shared" si="139"/>
        <v/>
      </c>
      <c r="T474" s="41" t="str">
        <f>IF(ISNA(VLOOKUP(P474,'NEW XEQM.c'!E:F,2,0)),"--","PRESENT")</f>
        <v>--</v>
      </c>
      <c r="U474"/>
      <c r="V474">
        <f t="shared" si="132"/>
        <v>163</v>
      </c>
      <c r="W474" s="75" t="s">
        <v>2558</v>
      </c>
      <c r="X474" s="54" t="s">
        <v>2155</v>
      </c>
      <c r="Y474" s="116" t="str">
        <f t="shared" si="141"/>
        <v>SM^1/Y^2</v>
      </c>
      <c r="Z474" s="22" t="str">
        <f t="shared" si="133"/>
        <v>STD_SIGMA STD_SUP_1 "/Y" STD_SUP_2</v>
      </c>
      <c r="AA474" s="22" t="str">
        <f t="shared" si="134"/>
        <v>SM^1/Y^2</v>
      </c>
      <c r="AB474" s="1">
        <f t="shared" si="135"/>
        <v>456</v>
      </c>
      <c r="AC474" t="str">
        <f t="shared" si="136"/>
        <v>ITM_SIGMA1ony2</v>
      </c>
      <c r="AD474" s="125" t="str">
        <f>IF(ISNA(VLOOKUP(AA474,'XEQM Shortlist'!J:J,1,0)),"//","")</f>
        <v>//</v>
      </c>
      <c r="AF474" s="88" t="str">
        <f t="shared" si="137"/>
        <v>SUM^1/Y^2</v>
      </c>
      <c r="AG474" t="b">
        <f t="shared" si="138"/>
        <v>0</v>
      </c>
    </row>
    <row r="475" spans="1:33">
      <c r="A475" s="45">
        <f t="shared" si="131"/>
        <v>475</v>
      </c>
      <c r="B475" s="44">
        <f t="shared" si="140"/>
        <v>457</v>
      </c>
      <c r="C475" s="48" t="s">
        <v>3454</v>
      </c>
      <c r="D475" s="20" t="s">
        <v>4330</v>
      </c>
      <c r="E475" s="53" t="s">
        <v>900</v>
      </c>
      <c r="F475" s="53" t="s">
        <v>900</v>
      </c>
      <c r="G475" s="55">
        <v>0</v>
      </c>
      <c r="H475" s="55">
        <v>0</v>
      </c>
      <c r="I475" s="135" t="s">
        <v>3</v>
      </c>
      <c r="J475" s="53" t="s">
        <v>1347</v>
      </c>
      <c r="K475" s="54" t="s">
        <v>3817</v>
      </c>
      <c r="L475" s="52" t="s">
        <v>4614</v>
      </c>
      <c r="M475" s="52" t="s">
        <v>4670</v>
      </c>
      <c r="N475" s="52" t="s">
        <v>2155</v>
      </c>
      <c r="O475" s="52"/>
      <c r="P475" s="254" t="s">
        <v>2089</v>
      </c>
      <c r="Q475" s="13"/>
      <c r="R475"/>
      <c r="S475" t="str">
        <f t="shared" si="139"/>
        <v/>
      </c>
      <c r="T475" s="41" t="str">
        <f>IF(ISNA(VLOOKUP(P475,'NEW XEQM.c'!E:F,2,0)),"--","PRESENT")</f>
        <v>--</v>
      </c>
      <c r="U475"/>
      <c r="V475">
        <f t="shared" si="132"/>
        <v>164</v>
      </c>
      <c r="W475" s="75" t="s">
        <v>2558</v>
      </c>
      <c r="X475" s="54" t="s">
        <v>2155</v>
      </c>
      <c r="Y475" s="116" t="str">
        <f t="shared" si="141"/>
        <v>SMX^3</v>
      </c>
      <c r="Z475" s="22" t="str">
        <f t="shared" si="133"/>
        <v>STD_SIGMA "X" STD_SUP_3</v>
      </c>
      <c r="AA475" s="22" t="str">
        <f t="shared" si="134"/>
        <v>SMX^3</v>
      </c>
      <c r="AB475" s="1">
        <f t="shared" si="135"/>
        <v>457</v>
      </c>
      <c r="AC475" t="str">
        <f t="shared" si="136"/>
        <v>ITM_SIGMAx3</v>
      </c>
      <c r="AD475" s="125" t="str">
        <f>IF(ISNA(VLOOKUP(AA475,'XEQM Shortlist'!J:J,1,0)),"//","")</f>
        <v>//</v>
      </c>
      <c r="AF475" s="88" t="str">
        <f t="shared" si="137"/>
        <v>SUMX^3</v>
      </c>
      <c r="AG475" t="b">
        <f t="shared" si="138"/>
        <v>0</v>
      </c>
    </row>
    <row r="476" spans="1:33">
      <c r="A476" s="45">
        <f t="shared" si="131"/>
        <v>476</v>
      </c>
      <c r="B476" s="44">
        <f t="shared" si="140"/>
        <v>458</v>
      </c>
      <c r="C476" s="48" t="s">
        <v>3454</v>
      </c>
      <c r="D476" s="20" t="s">
        <v>4331</v>
      </c>
      <c r="E476" s="53" t="s">
        <v>901</v>
      </c>
      <c r="F476" s="53" t="s">
        <v>901</v>
      </c>
      <c r="G476" s="55">
        <v>0</v>
      </c>
      <c r="H476" s="55">
        <v>0</v>
      </c>
      <c r="I476" s="135" t="s">
        <v>3</v>
      </c>
      <c r="J476" s="53" t="s">
        <v>1347</v>
      </c>
      <c r="K476" s="54" t="s">
        <v>3817</v>
      </c>
      <c r="L476" s="52" t="s">
        <v>4614</v>
      </c>
      <c r="M476" s="52" t="s">
        <v>4670</v>
      </c>
      <c r="N476" s="52" t="s">
        <v>2155</v>
      </c>
      <c r="O476" s="52"/>
      <c r="P476" s="254" t="s">
        <v>2090</v>
      </c>
      <c r="Q476" s="13"/>
      <c r="R476"/>
      <c r="S476" t="str">
        <f t="shared" si="139"/>
        <v/>
      </c>
      <c r="T476" s="41" t="str">
        <f>IF(ISNA(VLOOKUP(P476,'NEW XEQM.c'!E:F,2,0)),"--","PRESENT")</f>
        <v>--</v>
      </c>
      <c r="U476"/>
      <c r="V476">
        <f t="shared" si="132"/>
        <v>165</v>
      </c>
      <c r="W476" s="75" t="s">
        <v>2558</v>
      </c>
      <c r="X476" s="54" t="s">
        <v>2155</v>
      </c>
      <c r="Y476" s="116" t="str">
        <f t="shared" si="141"/>
        <v>SMX^4</v>
      </c>
      <c r="Z476" s="22" t="str">
        <f t="shared" si="133"/>
        <v>STD_SIGMA "X" STD_SUP_4</v>
      </c>
      <c r="AA476" s="22" t="str">
        <f t="shared" si="134"/>
        <v>SMX^4</v>
      </c>
      <c r="AB476" s="1">
        <f t="shared" si="135"/>
        <v>458</v>
      </c>
      <c r="AC476" t="str">
        <f t="shared" si="136"/>
        <v>ITM_SIGMAx4</v>
      </c>
      <c r="AD476" s="125" t="str">
        <f>IF(ISNA(VLOOKUP(AA476,'XEQM Shortlist'!J:J,1,0)),"//","")</f>
        <v>//</v>
      </c>
      <c r="AF476" s="88" t="str">
        <f t="shared" si="137"/>
        <v>SUMX^4</v>
      </c>
      <c r="AG476" t="b">
        <f t="shared" si="138"/>
        <v>0</v>
      </c>
    </row>
    <row r="477" spans="1:33" s="17" customFormat="1">
      <c r="A477" s="45">
        <f t="shared" si="131"/>
        <v>477</v>
      </c>
      <c r="B477" s="44">
        <f t="shared" si="140"/>
        <v>459</v>
      </c>
      <c r="C477" s="89" t="s">
        <v>3642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1347</v>
      </c>
      <c r="K477" s="92" t="s">
        <v>3656</v>
      </c>
      <c r="L477" s="17" t="s">
        <v>4614</v>
      </c>
      <c r="M477" s="52" t="s">
        <v>4672</v>
      </c>
      <c r="N477" s="52" t="s">
        <v>2155</v>
      </c>
      <c r="P477" s="254" t="str">
        <f>"ITM_"&amp;IF(B477&lt;10,"000",IF(B477&lt;100,"00",IF(B477&lt;1000,"0","")))&amp;$B477</f>
        <v>ITM_0459</v>
      </c>
      <c r="Q477" s="13"/>
      <c r="R477"/>
      <c r="S477" t="str">
        <f t="shared" si="139"/>
        <v/>
      </c>
      <c r="T477" s="41" t="str">
        <f>IF(ISNA(VLOOKUP(P477,'NEW XEQM.c'!E:F,2,0)),"--","PRESENT")</f>
        <v>--</v>
      </c>
      <c r="U477"/>
      <c r="V477">
        <f t="shared" si="132"/>
        <v>165</v>
      </c>
      <c r="W477" s="88" t="s">
        <v>2155</v>
      </c>
      <c r="X477" s="92" t="s">
        <v>2155</v>
      </c>
      <c r="Y477" s="92" t="s">
        <v>2155</v>
      </c>
      <c r="Z477" s="22" t="str">
        <f t="shared" si="133"/>
        <v/>
      </c>
      <c r="AA477" s="22" t="str">
        <f t="shared" si="134"/>
        <v/>
      </c>
      <c r="AB477" s="1">
        <f t="shared" si="135"/>
        <v>459</v>
      </c>
      <c r="AC477" t="str">
        <f t="shared" si="136"/>
        <v>ITM_0459</v>
      </c>
      <c r="AD477" s="125" t="str">
        <f>IF(ISNA(VLOOKUP(AA477,'XEQM Shortlist'!J:J,1,0)),"//","")</f>
        <v/>
      </c>
      <c r="AE477"/>
      <c r="AF477" s="88" t="str">
        <f t="shared" si="137"/>
        <v/>
      </c>
      <c r="AG477" t="b">
        <f t="shared" si="138"/>
        <v>1</v>
      </c>
    </row>
    <row r="478" spans="1:33" s="17" customFormat="1">
      <c r="A478" s="45">
        <f t="shared" si="131"/>
        <v>478</v>
      </c>
      <c r="B478" s="44">
        <f t="shared" si="140"/>
        <v>460</v>
      </c>
      <c r="C478" s="89" t="s">
        <v>3642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1347</v>
      </c>
      <c r="K478" s="92" t="s">
        <v>3656</v>
      </c>
      <c r="L478" s="17" t="s">
        <v>4614</v>
      </c>
      <c r="M478" s="52" t="s">
        <v>4672</v>
      </c>
      <c r="N478" s="52" t="s">
        <v>2155</v>
      </c>
      <c r="P478" s="254" t="str">
        <f>"ITM_"&amp;IF(B478&lt;10,"000",IF(B478&lt;100,"00",IF(B478&lt;1000,"0","")))&amp;$B478</f>
        <v>ITM_0460</v>
      </c>
      <c r="Q478" s="13"/>
      <c r="R478"/>
      <c r="S478" t="str">
        <f t="shared" si="139"/>
        <v/>
      </c>
      <c r="T478" s="41" t="str">
        <f>IF(ISNA(VLOOKUP(P478,'NEW XEQM.c'!E:F,2,0)),"--","PRESENT")</f>
        <v>--</v>
      </c>
      <c r="U478"/>
      <c r="V478">
        <f t="shared" si="132"/>
        <v>165</v>
      </c>
      <c r="W478" s="88" t="s">
        <v>2155</v>
      </c>
      <c r="X478" s="92" t="s">
        <v>2155</v>
      </c>
      <c r="Y478" s="92" t="s">
        <v>2155</v>
      </c>
      <c r="Z478" s="22" t="str">
        <f t="shared" si="133"/>
        <v/>
      </c>
      <c r="AA478" s="22" t="str">
        <f t="shared" si="134"/>
        <v/>
      </c>
      <c r="AB478" s="1">
        <f t="shared" si="135"/>
        <v>460</v>
      </c>
      <c r="AC478" t="str">
        <f t="shared" si="136"/>
        <v>ITM_0460</v>
      </c>
      <c r="AD478" s="125" t="str">
        <f>IF(ISNA(VLOOKUP(AA478,'XEQM Shortlist'!J:J,1,0)),"//","")</f>
        <v/>
      </c>
      <c r="AE478"/>
      <c r="AF478" s="88" t="str">
        <f t="shared" si="137"/>
        <v/>
      </c>
      <c r="AG478" t="b">
        <f t="shared" si="138"/>
        <v>1</v>
      </c>
    </row>
    <row r="479" spans="1:33" s="17" customFormat="1">
      <c r="A479" s="45">
        <f t="shared" si="131"/>
        <v>479</v>
      </c>
      <c r="B479" s="44">
        <f t="shared" si="140"/>
        <v>461</v>
      </c>
      <c r="C479" s="89" t="s">
        <v>3642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1347</v>
      </c>
      <c r="K479" s="92" t="s">
        <v>3656</v>
      </c>
      <c r="L479" s="17" t="s">
        <v>4614</v>
      </c>
      <c r="M479" s="52" t="s">
        <v>4672</v>
      </c>
      <c r="N479" s="52" t="s">
        <v>2155</v>
      </c>
      <c r="P479" s="254" t="str">
        <f>"ITM_"&amp;IF(B479&lt;10,"000",IF(B479&lt;100,"00",IF(B479&lt;1000,"0","")))&amp;$B479</f>
        <v>ITM_0461</v>
      </c>
      <c r="Q479" s="13"/>
      <c r="R479"/>
      <c r="S479" t="str">
        <f t="shared" si="139"/>
        <v/>
      </c>
      <c r="T479" s="41" t="str">
        <f>IF(ISNA(VLOOKUP(P479,'NEW XEQM.c'!E:F,2,0)),"--","PRESENT")</f>
        <v>--</v>
      </c>
      <c r="U479"/>
      <c r="V479">
        <f t="shared" si="132"/>
        <v>165</v>
      </c>
      <c r="W479" s="88" t="s">
        <v>2155</v>
      </c>
      <c r="X479" s="92" t="s">
        <v>2155</v>
      </c>
      <c r="Y479" s="92" t="s">
        <v>2155</v>
      </c>
      <c r="Z479" s="22" t="str">
        <f t="shared" si="133"/>
        <v/>
      </c>
      <c r="AA479" s="22" t="str">
        <f t="shared" si="134"/>
        <v/>
      </c>
      <c r="AB479" s="1">
        <f t="shared" si="135"/>
        <v>461</v>
      </c>
      <c r="AC479" t="str">
        <f t="shared" si="136"/>
        <v>ITM_0461</v>
      </c>
      <c r="AD479" s="125" t="str">
        <f>IF(ISNA(VLOOKUP(AA479,'XEQM Shortlist'!J:J,1,0)),"//","")</f>
        <v/>
      </c>
      <c r="AE479"/>
      <c r="AF479" s="88" t="str">
        <f t="shared" si="137"/>
        <v/>
      </c>
      <c r="AG479" t="b">
        <f t="shared" si="138"/>
        <v>1</v>
      </c>
    </row>
    <row r="480" spans="1:33" s="17" customFormat="1">
      <c r="A480" s="45">
        <f t="shared" si="131"/>
        <v>480</v>
      </c>
      <c r="B480" s="44">
        <f t="shared" si="140"/>
        <v>462</v>
      </c>
      <c r="C480" s="89" t="s">
        <v>3642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1347</v>
      </c>
      <c r="K480" s="92" t="s">
        <v>3656</v>
      </c>
      <c r="L480" s="17" t="s">
        <v>4614</v>
      </c>
      <c r="M480" s="52" t="s">
        <v>4672</v>
      </c>
      <c r="N480" s="52" t="s">
        <v>2155</v>
      </c>
      <c r="P480" s="254" t="str">
        <f>"ITM_"&amp;IF(B480&lt;10,"000",IF(B480&lt;100,"00",IF(B480&lt;1000,"0","")))&amp;$B480</f>
        <v>ITM_0462</v>
      </c>
      <c r="Q480" s="13"/>
      <c r="R480"/>
      <c r="S480" t="str">
        <f t="shared" si="139"/>
        <v/>
      </c>
      <c r="T480" s="41" t="str">
        <f>IF(ISNA(VLOOKUP(P480,'NEW XEQM.c'!E:F,2,0)),"--","PRESENT")</f>
        <v>--</v>
      </c>
      <c r="U480"/>
      <c r="V480">
        <f t="shared" si="132"/>
        <v>165</v>
      </c>
      <c r="W480" s="88" t="s">
        <v>2155</v>
      </c>
      <c r="X480" s="92" t="s">
        <v>2155</v>
      </c>
      <c r="Y480" s="92" t="s">
        <v>2155</v>
      </c>
      <c r="Z480" s="22" t="str">
        <f t="shared" si="133"/>
        <v/>
      </c>
      <c r="AA480" s="22" t="str">
        <f t="shared" si="134"/>
        <v/>
      </c>
      <c r="AB480" s="1">
        <f t="shared" si="135"/>
        <v>462</v>
      </c>
      <c r="AC480" t="str">
        <f t="shared" si="136"/>
        <v>ITM_0462</v>
      </c>
      <c r="AD480" s="125" t="str">
        <f>IF(ISNA(VLOOKUP(AA480,'XEQM Shortlist'!J:J,1,0)),"//","")</f>
        <v/>
      </c>
      <c r="AE480"/>
      <c r="AF480" s="88" t="str">
        <f t="shared" si="137"/>
        <v/>
      </c>
      <c r="AG480" t="b">
        <f t="shared" si="138"/>
        <v>1</v>
      </c>
    </row>
    <row r="481" spans="1:33" s="39" customFormat="1">
      <c r="A481" s="45" t="str">
        <f t="shared" si="131"/>
        <v/>
      </c>
      <c r="B481" s="44">
        <f t="shared" si="140"/>
        <v>462.01</v>
      </c>
      <c r="C481" s="47" t="s">
        <v>2155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2155</v>
      </c>
      <c r="O481" s="47"/>
      <c r="P481" s="254" t="s">
        <v>2155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2"/>
        <v>165</v>
      </c>
      <c r="W481" s="75" t="s">
        <v>2155</v>
      </c>
      <c r="X481" s="74" t="s">
        <v>2155</v>
      </c>
      <c r="Y481" s="74" t="s">
        <v>2155</v>
      </c>
      <c r="Z481" s="22" t="str">
        <f t="shared" si="133"/>
        <v/>
      </c>
      <c r="AA481" s="22" t="str">
        <f t="shared" si="134"/>
        <v/>
      </c>
      <c r="AB481" s="1">
        <f t="shared" si="135"/>
        <v>462.01</v>
      </c>
      <c r="AC481" t="str">
        <f t="shared" si="136"/>
        <v/>
      </c>
      <c r="AD481" s="125" t="str">
        <f>IF(ISNA(VLOOKUP(AA481,'XEQM Shortlist'!J:J,1,0)),"//","")</f>
        <v/>
      </c>
      <c r="AF481" s="88" t="str">
        <f t="shared" si="137"/>
        <v/>
      </c>
      <c r="AG481" t="b">
        <f t="shared" si="138"/>
        <v>1</v>
      </c>
    </row>
    <row r="482" spans="1:33" s="39" customFormat="1">
      <c r="A482" s="45" t="str">
        <f t="shared" si="131"/>
        <v/>
      </c>
      <c r="B482" s="44">
        <f t="shared" si="140"/>
        <v>462.02</v>
      </c>
      <c r="C482" s="47" t="s">
        <v>2155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2155</v>
      </c>
      <c r="O482" s="47"/>
      <c r="P482" s="254" t="s">
        <v>2155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2"/>
        <v>165</v>
      </c>
      <c r="W482" s="75" t="s">
        <v>2155</v>
      </c>
      <c r="X482" s="74" t="s">
        <v>2155</v>
      </c>
      <c r="Y482" s="74" t="s">
        <v>2155</v>
      </c>
      <c r="Z482" s="22" t="str">
        <f t="shared" si="133"/>
        <v/>
      </c>
      <c r="AA482" s="22" t="str">
        <f t="shared" si="134"/>
        <v/>
      </c>
      <c r="AB482" s="1">
        <f t="shared" si="135"/>
        <v>462.02</v>
      </c>
      <c r="AC482" t="str">
        <f t="shared" si="136"/>
        <v/>
      </c>
      <c r="AD482" s="125" t="str">
        <f>IF(ISNA(VLOOKUP(AA482,'XEQM Shortlist'!J:J,1,0)),"//","")</f>
        <v/>
      </c>
      <c r="AF482" s="88" t="str">
        <f t="shared" si="137"/>
        <v/>
      </c>
      <c r="AG482" t="b">
        <f t="shared" si="138"/>
        <v>1</v>
      </c>
    </row>
    <row r="483" spans="1:33" s="39" customFormat="1">
      <c r="A483" s="45" t="str">
        <f t="shared" si="131"/>
        <v/>
      </c>
      <c r="B483" s="44">
        <f t="shared" si="140"/>
        <v>462.03</v>
      </c>
      <c r="C483" s="47" t="s">
        <v>2582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2155</v>
      </c>
      <c r="O483" s="47"/>
      <c r="P483" s="254" t="s">
        <v>2155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2"/>
        <v>165</v>
      </c>
      <c r="W483" s="75" t="s">
        <v>2155</v>
      </c>
      <c r="X483" s="74" t="s">
        <v>2155</v>
      </c>
      <c r="Y483" s="74" t="s">
        <v>2155</v>
      </c>
      <c r="Z483" s="22" t="str">
        <f t="shared" si="133"/>
        <v/>
      </c>
      <c r="AA483" s="22" t="str">
        <f t="shared" si="134"/>
        <v/>
      </c>
      <c r="AB483" s="1">
        <f t="shared" si="135"/>
        <v>462.03</v>
      </c>
      <c r="AC483" t="str">
        <f t="shared" si="136"/>
        <v/>
      </c>
      <c r="AD483" s="125" t="str">
        <f>IF(ISNA(VLOOKUP(AA483,'XEQM Shortlist'!J:J,1,0)),"//","")</f>
        <v/>
      </c>
      <c r="AF483" s="88" t="str">
        <f t="shared" si="137"/>
        <v/>
      </c>
      <c r="AG483" t="b">
        <f t="shared" si="138"/>
        <v>1</v>
      </c>
    </row>
    <row r="484" spans="1:33">
      <c r="A484" s="45">
        <f t="shared" si="131"/>
        <v>484</v>
      </c>
      <c r="B484" s="44">
        <f t="shared" si="140"/>
        <v>463</v>
      </c>
      <c r="C484" s="48" t="s">
        <v>3455</v>
      </c>
      <c r="D484" s="48" t="s">
        <v>2273</v>
      </c>
      <c r="E484" s="59" t="s">
        <v>2308</v>
      </c>
      <c r="F484" s="59" t="s">
        <v>2308</v>
      </c>
      <c r="G484" s="60">
        <v>0</v>
      </c>
      <c r="H484" s="60">
        <v>0</v>
      </c>
      <c r="I484" s="53" t="s">
        <v>2307</v>
      </c>
      <c r="J484" s="53" t="s">
        <v>1347</v>
      </c>
      <c r="K484" s="54" t="s">
        <v>3656</v>
      </c>
      <c r="L484" s="52" t="s">
        <v>4614</v>
      </c>
      <c r="M484" s="52" t="s">
        <v>4672</v>
      </c>
      <c r="N484" s="52" t="s">
        <v>2155</v>
      </c>
      <c r="O484" s="50" t="s">
        <v>3822</v>
      </c>
      <c r="P484" s="254" t="s">
        <v>2334</v>
      </c>
      <c r="Q484" s="13"/>
      <c r="R484"/>
      <c r="S484" t="str">
        <f t="shared" ref="S484:S515" si="142">IF(E484=F484,"","NOT EQUAL")</f>
        <v/>
      </c>
      <c r="T484" s="41" t="str">
        <f>IF(ISNA(VLOOKUP(P484,'NEW XEQM.c'!E:F,2,0)),"--","PRESENT")</f>
        <v>--</v>
      </c>
      <c r="U484"/>
      <c r="V484">
        <f t="shared" si="132"/>
        <v>165</v>
      </c>
      <c r="W484" s="75" t="s">
        <v>2155</v>
      </c>
      <c r="X484" s="54" t="s">
        <v>2155</v>
      </c>
      <c r="Y484" s="54" t="s">
        <v>2155</v>
      </c>
      <c r="Z484" s="22" t="str">
        <f t="shared" si="133"/>
        <v/>
      </c>
      <c r="AA484" s="22" t="str">
        <f t="shared" si="134"/>
        <v/>
      </c>
      <c r="AB484" s="1">
        <f t="shared" si="135"/>
        <v>463</v>
      </c>
      <c r="AC484" t="str">
        <f t="shared" si="136"/>
        <v>SFL_TDM24</v>
      </c>
      <c r="AD484" s="125" t="str">
        <f>IF(ISNA(VLOOKUP(AA484,'XEQM Shortlist'!J:J,1,0)),"//","")</f>
        <v/>
      </c>
      <c r="AF484" s="88" t="str">
        <f t="shared" si="137"/>
        <v/>
      </c>
      <c r="AG484" t="b">
        <f t="shared" si="138"/>
        <v>1</v>
      </c>
    </row>
    <row r="485" spans="1:33">
      <c r="A485" s="45">
        <f t="shared" si="131"/>
        <v>485</v>
      </c>
      <c r="B485" s="44">
        <f t="shared" si="140"/>
        <v>464</v>
      </c>
      <c r="C485" s="48" t="s">
        <v>3455</v>
      </c>
      <c r="D485" s="48" t="s">
        <v>2274</v>
      </c>
      <c r="E485" s="59" t="s">
        <v>2309</v>
      </c>
      <c r="F485" s="59" t="s">
        <v>2309</v>
      </c>
      <c r="G485" s="60">
        <v>0</v>
      </c>
      <c r="H485" s="60">
        <v>0</v>
      </c>
      <c r="I485" s="53" t="s">
        <v>2307</v>
      </c>
      <c r="J485" s="53" t="s">
        <v>1347</v>
      </c>
      <c r="K485" s="54" t="s">
        <v>3656</v>
      </c>
      <c r="L485" s="52" t="s">
        <v>4614</v>
      </c>
      <c r="M485" s="52" t="s">
        <v>4672</v>
      </c>
      <c r="N485" s="52" t="s">
        <v>2155</v>
      </c>
      <c r="O485" s="50" t="s">
        <v>3821</v>
      </c>
      <c r="P485" s="256" t="s">
        <v>2335</v>
      </c>
      <c r="Q485" s="13"/>
      <c r="R485"/>
      <c r="S485" t="str">
        <f t="shared" si="142"/>
        <v/>
      </c>
      <c r="T485" s="41" t="str">
        <f>IF(ISNA(VLOOKUP(P485,'NEW XEQM.c'!E:F,2,0)),"--","PRESENT")</f>
        <v>--</v>
      </c>
      <c r="U485"/>
      <c r="V485">
        <f t="shared" si="132"/>
        <v>165</v>
      </c>
      <c r="W485" s="75" t="s">
        <v>2155</v>
      </c>
      <c r="X485" s="54" t="s">
        <v>2155</v>
      </c>
      <c r="Y485" s="54" t="s">
        <v>2155</v>
      </c>
      <c r="Z485" s="22" t="str">
        <f t="shared" si="133"/>
        <v/>
      </c>
      <c r="AA485" s="22" t="str">
        <f t="shared" si="134"/>
        <v/>
      </c>
      <c r="AB485" s="1">
        <f t="shared" si="135"/>
        <v>464</v>
      </c>
      <c r="AC485" t="str">
        <f t="shared" si="136"/>
        <v>SFL_YMD</v>
      </c>
      <c r="AD485" s="125" t="str">
        <f>IF(ISNA(VLOOKUP(AA485,'XEQM Shortlist'!J:J,1,0)),"//","")</f>
        <v/>
      </c>
      <c r="AF485" s="88" t="str">
        <f t="shared" si="137"/>
        <v/>
      </c>
      <c r="AG485" t="b">
        <f t="shared" si="138"/>
        <v>1</v>
      </c>
    </row>
    <row r="486" spans="1:33">
      <c r="A486" s="45">
        <f t="shared" si="131"/>
        <v>486</v>
      </c>
      <c r="B486" s="44">
        <f t="shared" si="140"/>
        <v>465</v>
      </c>
      <c r="C486" s="48" t="s">
        <v>3455</v>
      </c>
      <c r="D486" s="48" t="s">
        <v>2275</v>
      </c>
      <c r="E486" s="59" t="s">
        <v>2310</v>
      </c>
      <c r="F486" s="59" t="s">
        <v>2310</v>
      </c>
      <c r="G486" s="60">
        <v>0</v>
      </c>
      <c r="H486" s="60">
        <v>0</v>
      </c>
      <c r="I486" s="53" t="s">
        <v>2307</v>
      </c>
      <c r="J486" s="53" t="s">
        <v>1347</v>
      </c>
      <c r="K486" s="54" t="s">
        <v>3656</v>
      </c>
      <c r="L486" s="52" t="s">
        <v>4614</v>
      </c>
      <c r="M486" s="52" t="s">
        <v>4672</v>
      </c>
      <c r="N486" s="52" t="s">
        <v>2155</v>
      </c>
      <c r="O486" s="50" t="s">
        <v>2701</v>
      </c>
      <c r="P486" s="254" t="s">
        <v>2336</v>
      </c>
      <c r="Q486" s="13"/>
      <c r="R486"/>
      <c r="S486" t="str">
        <f t="shared" si="142"/>
        <v/>
      </c>
      <c r="T486" s="41" t="str">
        <f>IF(ISNA(VLOOKUP(P486,'NEW XEQM.c'!E:F,2,0)),"--","PRESENT")</f>
        <v>--</v>
      </c>
      <c r="U486"/>
      <c r="V486">
        <f t="shared" si="132"/>
        <v>165</v>
      </c>
      <c r="W486" s="75" t="s">
        <v>2155</v>
      </c>
      <c r="X486" s="54" t="s">
        <v>2155</v>
      </c>
      <c r="Y486" s="54" t="s">
        <v>2155</v>
      </c>
      <c r="Z486" s="22" t="str">
        <f t="shared" si="133"/>
        <v/>
      </c>
      <c r="AA486" s="22" t="str">
        <f t="shared" si="134"/>
        <v/>
      </c>
      <c r="AB486" s="1">
        <f t="shared" si="135"/>
        <v>465</v>
      </c>
      <c r="AC486" t="str">
        <f t="shared" si="136"/>
        <v>SFL_DMY</v>
      </c>
      <c r="AD486" s="125" t="str">
        <f>IF(ISNA(VLOOKUP(AA486,'XEQM Shortlist'!J:J,1,0)),"//","")</f>
        <v/>
      </c>
      <c r="AF486" s="88" t="str">
        <f t="shared" si="137"/>
        <v/>
      </c>
      <c r="AG486" t="b">
        <f t="shared" si="138"/>
        <v>1</v>
      </c>
    </row>
    <row r="487" spans="1:33">
      <c r="A487" s="45">
        <f t="shared" si="131"/>
        <v>487</v>
      </c>
      <c r="B487" s="44">
        <f t="shared" si="140"/>
        <v>466</v>
      </c>
      <c r="C487" s="48" t="s">
        <v>3455</v>
      </c>
      <c r="D487" s="48" t="s">
        <v>2276</v>
      </c>
      <c r="E487" s="59" t="s">
        <v>2311</v>
      </c>
      <c r="F487" s="59" t="s">
        <v>2311</v>
      </c>
      <c r="G487" s="60">
        <v>0</v>
      </c>
      <c r="H487" s="60">
        <v>0</v>
      </c>
      <c r="I487" s="53" t="s">
        <v>2307</v>
      </c>
      <c r="J487" s="53" t="s">
        <v>1347</v>
      </c>
      <c r="K487" s="54" t="s">
        <v>3656</v>
      </c>
      <c r="L487" s="52" t="s">
        <v>4614</v>
      </c>
      <c r="M487" s="52" t="s">
        <v>4672</v>
      </c>
      <c r="N487" s="52" t="s">
        <v>2155</v>
      </c>
      <c r="O487" s="50" t="s">
        <v>2702</v>
      </c>
      <c r="P487" s="254" t="s">
        <v>2337</v>
      </c>
      <c r="Q487" s="13"/>
      <c r="R487"/>
      <c r="S487" t="str">
        <f t="shared" si="142"/>
        <v/>
      </c>
      <c r="T487" s="41" t="str">
        <f>IF(ISNA(VLOOKUP(P487,'NEW XEQM.c'!E:F,2,0)),"--","PRESENT")</f>
        <v>--</v>
      </c>
      <c r="U487"/>
      <c r="V487">
        <f t="shared" si="132"/>
        <v>165</v>
      </c>
      <c r="W487" s="75" t="s">
        <v>2155</v>
      </c>
      <c r="X487" s="54" t="s">
        <v>2155</v>
      </c>
      <c r="Y487" s="54" t="s">
        <v>2155</v>
      </c>
      <c r="Z487" s="22" t="str">
        <f t="shared" si="133"/>
        <v/>
      </c>
      <c r="AA487" s="22" t="str">
        <f t="shared" si="134"/>
        <v/>
      </c>
      <c r="AB487" s="1">
        <f t="shared" si="135"/>
        <v>466</v>
      </c>
      <c r="AC487" t="str">
        <f t="shared" si="136"/>
        <v>SFL_MDY</v>
      </c>
      <c r="AD487" s="125" t="str">
        <f>IF(ISNA(VLOOKUP(AA487,'XEQM Shortlist'!J:J,1,0)),"//","")</f>
        <v/>
      </c>
      <c r="AF487" s="88" t="str">
        <f t="shared" si="137"/>
        <v/>
      </c>
      <c r="AG487" t="b">
        <f t="shared" si="138"/>
        <v>1</v>
      </c>
    </row>
    <row r="488" spans="1:33">
      <c r="A488" s="45">
        <f t="shared" si="131"/>
        <v>488</v>
      </c>
      <c r="B488" s="44">
        <f t="shared" si="140"/>
        <v>467</v>
      </c>
      <c r="C488" s="48" t="s">
        <v>3455</v>
      </c>
      <c r="D488" s="48" t="s">
        <v>2277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2307</v>
      </c>
      <c r="J488" s="53" t="s">
        <v>1347</v>
      </c>
      <c r="K488" s="54" t="s">
        <v>3656</v>
      </c>
      <c r="L488" s="52" t="s">
        <v>4614</v>
      </c>
      <c r="M488" s="52" t="s">
        <v>4672</v>
      </c>
      <c r="N488" s="52" t="s">
        <v>2155</v>
      </c>
      <c r="O488" s="50" t="s">
        <v>2703</v>
      </c>
      <c r="P488" s="254" t="s">
        <v>2338</v>
      </c>
      <c r="Q488" s="13"/>
      <c r="R488"/>
      <c r="S488" t="str">
        <f t="shared" si="142"/>
        <v/>
      </c>
      <c r="T488" s="41" t="str">
        <f>IF(ISNA(VLOOKUP(P488,'NEW XEQM.c'!E:F,2,0)),"--","PRESENT")</f>
        <v>--</v>
      </c>
      <c r="U488"/>
      <c r="V488">
        <f t="shared" si="132"/>
        <v>165</v>
      </c>
      <c r="W488" s="75" t="s">
        <v>2155</v>
      </c>
      <c r="X488" s="54" t="s">
        <v>2155</v>
      </c>
      <c r="Y488" s="54" t="s">
        <v>2155</v>
      </c>
      <c r="Z488" s="22" t="str">
        <f t="shared" si="133"/>
        <v/>
      </c>
      <c r="AA488" s="22" t="str">
        <f t="shared" si="134"/>
        <v/>
      </c>
      <c r="AB488" s="1">
        <f t="shared" si="135"/>
        <v>467</v>
      </c>
      <c r="AC488" t="str">
        <f t="shared" si="136"/>
        <v>SFL_CPXRES</v>
      </c>
      <c r="AD488" s="125" t="str">
        <f>IF(ISNA(VLOOKUP(AA488,'XEQM Shortlist'!J:J,1,0)),"//","")</f>
        <v/>
      </c>
      <c r="AF488" s="88" t="str">
        <f t="shared" si="137"/>
        <v/>
      </c>
      <c r="AG488" t="b">
        <f t="shared" si="138"/>
        <v>1</v>
      </c>
    </row>
    <row r="489" spans="1:33">
      <c r="A489" s="45">
        <f t="shared" si="131"/>
        <v>489</v>
      </c>
      <c r="B489" s="44">
        <f t="shared" si="140"/>
        <v>468</v>
      </c>
      <c r="C489" s="48" t="s">
        <v>3455</v>
      </c>
      <c r="D489" s="48" t="s">
        <v>2278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2307</v>
      </c>
      <c r="J489" s="53" t="s">
        <v>1347</v>
      </c>
      <c r="K489" s="54" t="s">
        <v>3656</v>
      </c>
      <c r="L489" s="52" t="s">
        <v>4614</v>
      </c>
      <c r="M489" s="52" t="s">
        <v>4672</v>
      </c>
      <c r="N489" s="52" t="s">
        <v>2155</v>
      </c>
      <c r="O489" s="50" t="s">
        <v>2704</v>
      </c>
      <c r="P489" s="254" t="s">
        <v>2339</v>
      </c>
      <c r="Q489" s="13"/>
      <c r="R489"/>
      <c r="S489" t="str">
        <f t="shared" si="142"/>
        <v/>
      </c>
      <c r="T489" s="41" t="str">
        <f>IF(ISNA(VLOOKUP(P489,'NEW XEQM.c'!E:F,2,0)),"--","PRESENT")</f>
        <v>--</v>
      </c>
      <c r="U489"/>
      <c r="V489">
        <f t="shared" si="132"/>
        <v>165</v>
      </c>
      <c r="W489" s="75" t="s">
        <v>2155</v>
      </c>
      <c r="X489" s="54" t="s">
        <v>2155</v>
      </c>
      <c r="Y489" s="54" t="s">
        <v>2155</v>
      </c>
      <c r="Z489" s="22" t="str">
        <f t="shared" si="133"/>
        <v/>
      </c>
      <c r="AA489" s="22" t="str">
        <f t="shared" si="134"/>
        <v/>
      </c>
      <c r="AB489" s="1">
        <f t="shared" si="135"/>
        <v>468</v>
      </c>
      <c r="AC489" t="str">
        <f t="shared" si="136"/>
        <v>SFL_CPXj</v>
      </c>
      <c r="AD489" s="125" t="str">
        <f>IF(ISNA(VLOOKUP(AA489,'XEQM Shortlist'!J:J,1,0)),"//","")</f>
        <v/>
      </c>
      <c r="AF489" s="88" t="str">
        <f t="shared" si="137"/>
        <v/>
      </c>
      <c r="AG489" t="b">
        <f t="shared" si="138"/>
        <v>1</v>
      </c>
    </row>
    <row r="490" spans="1:33">
      <c r="A490" s="45">
        <f t="shared" si="131"/>
        <v>490</v>
      </c>
      <c r="B490" s="44">
        <f t="shared" si="140"/>
        <v>469</v>
      </c>
      <c r="C490" s="48" t="s">
        <v>3455</v>
      </c>
      <c r="D490" s="48" t="s">
        <v>2392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2307</v>
      </c>
      <c r="J490" s="53" t="s">
        <v>1347</v>
      </c>
      <c r="K490" s="54" t="s">
        <v>3656</v>
      </c>
      <c r="L490" s="52" t="s">
        <v>4614</v>
      </c>
      <c r="M490" s="52" t="s">
        <v>4672</v>
      </c>
      <c r="N490" s="52" t="s">
        <v>2155</v>
      </c>
      <c r="O490" s="50"/>
      <c r="P490" s="254" t="s">
        <v>2395</v>
      </c>
      <c r="Q490" s="13"/>
      <c r="R490"/>
      <c r="S490" t="str">
        <f t="shared" si="142"/>
        <v/>
      </c>
      <c r="T490" s="41" t="str">
        <f>IF(ISNA(VLOOKUP(P490,'NEW XEQM.c'!E:F,2,0)),"--","PRESENT")</f>
        <v>--</v>
      </c>
      <c r="U490"/>
      <c r="V490">
        <f t="shared" si="132"/>
        <v>165</v>
      </c>
      <c r="W490" s="75" t="s">
        <v>2155</v>
      </c>
      <c r="X490" s="54" t="s">
        <v>2155</v>
      </c>
      <c r="Y490" s="54" t="s">
        <v>2155</v>
      </c>
      <c r="Z490" s="22" t="str">
        <f t="shared" si="133"/>
        <v/>
      </c>
      <c r="AA490" s="22" t="str">
        <f t="shared" si="134"/>
        <v/>
      </c>
      <c r="AB490" s="1">
        <f t="shared" si="135"/>
        <v>469</v>
      </c>
      <c r="AC490" t="str">
        <f t="shared" si="136"/>
        <v>SFL_POLAR</v>
      </c>
      <c r="AD490" s="125" t="str">
        <f>IF(ISNA(VLOOKUP(AA490,'XEQM Shortlist'!J:J,1,0)),"//","")</f>
        <v/>
      </c>
      <c r="AF490" s="88" t="str">
        <f t="shared" si="137"/>
        <v/>
      </c>
      <c r="AG490" t="b">
        <f t="shared" si="138"/>
        <v>1</v>
      </c>
    </row>
    <row r="491" spans="1:33">
      <c r="A491" s="45">
        <f t="shared" si="131"/>
        <v>491</v>
      </c>
      <c r="B491" s="44">
        <f t="shared" si="140"/>
        <v>470</v>
      </c>
      <c r="C491" s="48" t="s">
        <v>3455</v>
      </c>
      <c r="D491" s="48" t="s">
        <v>2279</v>
      </c>
      <c r="E491" s="59" t="s">
        <v>2312</v>
      </c>
      <c r="F491" s="59" t="s">
        <v>2312</v>
      </c>
      <c r="G491" s="60">
        <v>0</v>
      </c>
      <c r="H491" s="60">
        <v>0</v>
      </c>
      <c r="I491" s="53" t="s">
        <v>2307</v>
      </c>
      <c r="J491" s="53" t="s">
        <v>1347</v>
      </c>
      <c r="K491" s="54" t="s">
        <v>3656</v>
      </c>
      <c r="L491" s="52" t="s">
        <v>4614</v>
      </c>
      <c r="M491" s="52" t="s">
        <v>4672</v>
      </c>
      <c r="N491" s="52" t="s">
        <v>2155</v>
      </c>
      <c r="O491" s="50" t="s">
        <v>2705</v>
      </c>
      <c r="P491" s="254" t="s">
        <v>2340</v>
      </c>
      <c r="Q491" s="13"/>
      <c r="R491"/>
      <c r="S491" t="str">
        <f t="shared" si="142"/>
        <v/>
      </c>
      <c r="T491" s="41" t="str">
        <f>IF(ISNA(VLOOKUP(P491,'NEW XEQM.c'!E:F,2,0)),"--","PRESENT")</f>
        <v>--</v>
      </c>
      <c r="U491"/>
      <c r="V491">
        <f t="shared" si="132"/>
        <v>166</v>
      </c>
      <c r="W491" s="75" t="s">
        <v>2155</v>
      </c>
      <c r="X491" s="54" t="s">
        <v>2500</v>
      </c>
      <c r="Y491" s="54" t="s">
        <v>2155</v>
      </c>
      <c r="Z491" s="22" t="str">
        <f t="shared" si="133"/>
        <v>"FRACT"</v>
      </c>
      <c r="AA491" s="22" t="str">
        <f t="shared" si="134"/>
        <v>FRACT</v>
      </c>
      <c r="AB491" s="1">
        <f t="shared" si="135"/>
        <v>470</v>
      </c>
      <c r="AC491" t="str">
        <f t="shared" si="136"/>
        <v>SFL_FRACT</v>
      </c>
      <c r="AD491" s="125" t="str">
        <f>IF(ISNA(VLOOKUP(AA491,'XEQM Shortlist'!J:J,1,0)),"//","")</f>
        <v>//</v>
      </c>
      <c r="AF491" s="88" t="str">
        <f t="shared" si="137"/>
        <v>FRACT</v>
      </c>
      <c r="AG491" t="b">
        <f t="shared" si="138"/>
        <v>1</v>
      </c>
    </row>
    <row r="492" spans="1:33">
      <c r="A492" s="45">
        <f t="shared" si="131"/>
        <v>492</v>
      </c>
      <c r="B492" s="44">
        <f t="shared" si="140"/>
        <v>471</v>
      </c>
      <c r="C492" s="48" t="s">
        <v>3455</v>
      </c>
      <c r="D492" s="48" t="s">
        <v>2280</v>
      </c>
      <c r="E492" s="59" t="s">
        <v>2313</v>
      </c>
      <c r="F492" s="59" t="s">
        <v>2313</v>
      </c>
      <c r="G492" s="60">
        <v>0</v>
      </c>
      <c r="H492" s="60">
        <v>0</v>
      </c>
      <c r="I492" s="53" t="s">
        <v>2307</v>
      </c>
      <c r="J492" s="53" t="s">
        <v>1347</v>
      </c>
      <c r="K492" s="54" t="s">
        <v>3656</v>
      </c>
      <c r="L492" s="52" t="s">
        <v>4614</v>
      </c>
      <c r="M492" s="52" t="s">
        <v>4672</v>
      </c>
      <c r="N492" s="52" t="s">
        <v>2155</v>
      </c>
      <c r="O492" s="50" t="s">
        <v>2706</v>
      </c>
      <c r="P492" s="254" t="s">
        <v>2341</v>
      </c>
      <c r="Q492" s="13"/>
      <c r="R492"/>
      <c r="S492" t="str">
        <f t="shared" si="142"/>
        <v/>
      </c>
      <c r="T492" s="41" t="str">
        <f>IF(ISNA(VLOOKUP(P492,'NEW XEQM.c'!E:F,2,0)),"--","PRESENT")</f>
        <v>--</v>
      </c>
      <c r="U492"/>
      <c r="V492">
        <f t="shared" si="132"/>
        <v>167</v>
      </c>
      <c r="W492" s="75" t="s">
        <v>2155</v>
      </c>
      <c r="X492" s="54" t="s">
        <v>2500</v>
      </c>
      <c r="Y492" s="54" t="s">
        <v>2155</v>
      </c>
      <c r="Z492" s="22" t="str">
        <f t="shared" si="133"/>
        <v>"PROPFR"</v>
      </c>
      <c r="AA492" s="22" t="str">
        <f t="shared" si="134"/>
        <v>PROPFR</v>
      </c>
      <c r="AB492" s="1">
        <f t="shared" si="135"/>
        <v>471</v>
      </c>
      <c r="AC492" t="str">
        <f t="shared" si="136"/>
        <v>SFL_PROPFR</v>
      </c>
      <c r="AD492" s="125" t="str">
        <f>IF(ISNA(VLOOKUP(AA492,'XEQM Shortlist'!J:J,1,0)),"//","")</f>
        <v>//</v>
      </c>
      <c r="AF492" s="88" t="str">
        <f t="shared" si="137"/>
        <v>PROPFR</v>
      </c>
      <c r="AG492" t="b">
        <f t="shared" si="138"/>
        <v>1</v>
      </c>
    </row>
    <row r="493" spans="1:33">
      <c r="A493" s="45">
        <f t="shared" si="131"/>
        <v>493</v>
      </c>
      <c r="B493" s="44">
        <f t="shared" si="140"/>
        <v>472</v>
      </c>
      <c r="C493" s="48" t="s">
        <v>3455</v>
      </c>
      <c r="D493" s="48" t="s">
        <v>2281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2307</v>
      </c>
      <c r="J493" s="53" t="s">
        <v>1347</v>
      </c>
      <c r="K493" s="54" t="s">
        <v>3656</v>
      </c>
      <c r="L493" s="52" t="s">
        <v>4614</v>
      </c>
      <c r="M493" s="52" t="s">
        <v>4672</v>
      </c>
      <c r="N493" s="52" t="s">
        <v>2155</v>
      </c>
      <c r="O493" s="50"/>
      <c r="P493" s="254" t="s">
        <v>2342</v>
      </c>
      <c r="Q493" s="13"/>
      <c r="R493"/>
      <c r="S493" t="str">
        <f t="shared" si="142"/>
        <v/>
      </c>
      <c r="T493" s="41" t="str">
        <f>IF(ISNA(VLOOKUP(P493,'NEW XEQM.c'!E:F,2,0)),"--","PRESENT")</f>
        <v>--</v>
      </c>
      <c r="U493"/>
      <c r="V493">
        <f t="shared" si="132"/>
        <v>168</v>
      </c>
      <c r="W493" s="75" t="s">
        <v>2155</v>
      </c>
      <c r="X493" s="54" t="s">
        <v>2500</v>
      </c>
      <c r="Y493" s="54" t="s">
        <v>2155</v>
      </c>
      <c r="Z493" s="22" t="str">
        <f t="shared" si="133"/>
        <v>"DENANY"</v>
      </c>
      <c r="AA493" s="22" t="str">
        <f t="shared" si="134"/>
        <v>DENANY</v>
      </c>
      <c r="AB493" s="1">
        <f t="shared" si="135"/>
        <v>472</v>
      </c>
      <c r="AC493" t="str">
        <f t="shared" si="136"/>
        <v>SFL_DENANY</v>
      </c>
      <c r="AD493" s="125" t="str">
        <f>IF(ISNA(VLOOKUP(AA493,'XEQM Shortlist'!J:J,1,0)),"//","")</f>
        <v>//</v>
      </c>
      <c r="AF493" s="88" t="str">
        <f t="shared" si="137"/>
        <v>DENANY</v>
      </c>
      <c r="AG493" t="b">
        <f t="shared" si="138"/>
        <v>1</v>
      </c>
    </row>
    <row r="494" spans="1:33">
      <c r="A494" s="45">
        <f t="shared" si="131"/>
        <v>494</v>
      </c>
      <c r="B494" s="44">
        <f t="shared" si="140"/>
        <v>473</v>
      </c>
      <c r="C494" s="48" t="s">
        <v>3455</v>
      </c>
      <c r="D494" s="48" t="s">
        <v>2282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2307</v>
      </c>
      <c r="J494" s="53" t="s">
        <v>1347</v>
      </c>
      <c r="K494" s="54" t="s">
        <v>3656</v>
      </c>
      <c r="L494" s="52" t="s">
        <v>4614</v>
      </c>
      <c r="M494" s="52" t="s">
        <v>4672</v>
      </c>
      <c r="N494" s="52" t="s">
        <v>2155</v>
      </c>
      <c r="O494" s="50"/>
      <c r="P494" s="254" t="s">
        <v>2343</v>
      </c>
      <c r="Q494" s="13"/>
      <c r="R494"/>
      <c r="S494" t="str">
        <f t="shared" si="142"/>
        <v/>
      </c>
      <c r="T494" s="41" t="str">
        <f>IF(ISNA(VLOOKUP(P494,'NEW XEQM.c'!E:F,2,0)),"--","PRESENT")</f>
        <v>--</v>
      </c>
      <c r="U494"/>
      <c r="V494">
        <f t="shared" si="132"/>
        <v>169</v>
      </c>
      <c r="W494" s="75" t="s">
        <v>2155</v>
      </c>
      <c r="X494" s="54" t="s">
        <v>2500</v>
      </c>
      <c r="Y494" s="54" t="s">
        <v>2155</v>
      </c>
      <c r="Z494" s="22" t="str">
        <f t="shared" si="133"/>
        <v>"DENFIX"</v>
      </c>
      <c r="AA494" s="22" t="str">
        <f t="shared" si="134"/>
        <v>DENFIX</v>
      </c>
      <c r="AB494" s="1">
        <f t="shared" si="135"/>
        <v>473</v>
      </c>
      <c r="AC494" t="str">
        <f t="shared" si="136"/>
        <v>SFL_DENFIX</v>
      </c>
      <c r="AD494" s="125" t="str">
        <f>IF(ISNA(VLOOKUP(AA494,'XEQM Shortlist'!J:J,1,0)),"//","")</f>
        <v>//</v>
      </c>
      <c r="AF494" s="88" t="str">
        <f t="shared" si="137"/>
        <v>DENFIX</v>
      </c>
      <c r="AG494" t="b">
        <f t="shared" si="138"/>
        <v>1</v>
      </c>
    </row>
    <row r="495" spans="1:33">
      <c r="A495" s="45">
        <f t="shared" si="131"/>
        <v>495</v>
      </c>
      <c r="B495" s="44">
        <f t="shared" si="140"/>
        <v>474</v>
      </c>
      <c r="C495" s="48" t="s">
        <v>3455</v>
      </c>
      <c r="D495" s="48" t="s">
        <v>2283</v>
      </c>
      <c r="E495" s="59" t="s">
        <v>2314</v>
      </c>
      <c r="F495" s="59" t="s">
        <v>2314</v>
      </c>
      <c r="G495" s="60">
        <v>0</v>
      </c>
      <c r="H495" s="60">
        <v>0</v>
      </c>
      <c r="I495" s="53" t="s">
        <v>2307</v>
      </c>
      <c r="J495" s="53" t="s">
        <v>1347</v>
      </c>
      <c r="K495" s="54" t="s">
        <v>3656</v>
      </c>
      <c r="L495" s="52" t="s">
        <v>4614</v>
      </c>
      <c r="M495" s="52" t="s">
        <v>4672</v>
      </c>
      <c r="N495" s="52" t="s">
        <v>2155</v>
      </c>
      <c r="O495" s="50"/>
      <c r="P495" s="254" t="s">
        <v>2344</v>
      </c>
      <c r="Q495" s="13"/>
      <c r="R495"/>
      <c r="S495" t="str">
        <f t="shared" si="142"/>
        <v/>
      </c>
      <c r="T495" s="41" t="str">
        <f>IF(ISNA(VLOOKUP(P495,'NEW XEQM.c'!E:F,2,0)),"--","PRESENT")</f>
        <v>--</v>
      </c>
      <c r="U495"/>
      <c r="V495">
        <f t="shared" si="132"/>
        <v>169</v>
      </c>
      <c r="W495" s="75" t="s">
        <v>2155</v>
      </c>
      <c r="X495" s="54" t="s">
        <v>2155</v>
      </c>
      <c r="Y495" s="54" t="s">
        <v>2155</v>
      </c>
      <c r="Z495" s="22" t="str">
        <f t="shared" si="133"/>
        <v/>
      </c>
      <c r="AA495" s="22" t="str">
        <f t="shared" si="134"/>
        <v/>
      </c>
      <c r="AB495" s="1">
        <f t="shared" si="135"/>
        <v>474</v>
      </c>
      <c r="AC495" t="str">
        <f t="shared" si="136"/>
        <v>SFL_CARRY</v>
      </c>
      <c r="AD495" s="125" t="str">
        <f>IF(ISNA(VLOOKUP(AA495,'XEQM Shortlist'!J:J,1,0)),"//","")</f>
        <v/>
      </c>
      <c r="AF495" s="88" t="str">
        <f t="shared" si="137"/>
        <v/>
      </c>
      <c r="AG495" t="b">
        <f t="shared" si="138"/>
        <v>1</v>
      </c>
    </row>
    <row r="496" spans="1:33">
      <c r="A496" s="45">
        <f t="shared" si="131"/>
        <v>496</v>
      </c>
      <c r="B496" s="44">
        <f t="shared" si="140"/>
        <v>475</v>
      </c>
      <c r="C496" s="48" t="s">
        <v>3455</v>
      </c>
      <c r="D496" s="48" t="s">
        <v>2271</v>
      </c>
      <c r="E496" s="59" t="s">
        <v>2315</v>
      </c>
      <c r="F496" s="59" t="s">
        <v>2315</v>
      </c>
      <c r="G496" s="60">
        <v>0</v>
      </c>
      <c r="H496" s="60">
        <v>0</v>
      </c>
      <c r="I496" s="53" t="s">
        <v>2307</v>
      </c>
      <c r="J496" s="53" t="s">
        <v>1347</v>
      </c>
      <c r="K496" s="54" t="s">
        <v>3656</v>
      </c>
      <c r="L496" s="52" t="s">
        <v>4614</v>
      </c>
      <c r="M496" s="52" t="s">
        <v>4672</v>
      </c>
      <c r="N496" s="52" t="s">
        <v>2155</v>
      </c>
      <c r="O496" s="50"/>
      <c r="P496" s="254" t="s">
        <v>2345</v>
      </c>
      <c r="Q496" s="13"/>
      <c r="R496"/>
      <c r="S496" t="str">
        <f t="shared" si="142"/>
        <v/>
      </c>
      <c r="T496" s="41" t="str">
        <f>IF(ISNA(VLOOKUP(P496,'NEW XEQM.c'!E:F,2,0)),"--","PRESENT")</f>
        <v>--</v>
      </c>
      <c r="U496"/>
      <c r="V496">
        <f t="shared" si="132"/>
        <v>169</v>
      </c>
      <c r="W496" s="75" t="s">
        <v>2155</v>
      </c>
      <c r="X496" s="54" t="s">
        <v>2155</v>
      </c>
      <c r="Y496" s="54" t="s">
        <v>2155</v>
      </c>
      <c r="Z496" s="22" t="str">
        <f t="shared" si="133"/>
        <v/>
      </c>
      <c r="AA496" s="22" t="str">
        <f t="shared" si="134"/>
        <v/>
      </c>
      <c r="AB496" s="1">
        <f t="shared" si="135"/>
        <v>475</v>
      </c>
      <c r="AC496" t="str">
        <f t="shared" si="136"/>
        <v>SFL_OVERFL</v>
      </c>
      <c r="AD496" s="125" t="str">
        <f>IF(ISNA(VLOOKUP(AA496,'XEQM Shortlist'!J:J,1,0)),"//","")</f>
        <v/>
      </c>
      <c r="AF496" s="88" t="str">
        <f t="shared" si="137"/>
        <v/>
      </c>
      <c r="AG496" t="b">
        <f t="shared" si="138"/>
        <v>1</v>
      </c>
    </row>
    <row r="497" spans="1:33">
      <c r="A497" s="45">
        <f t="shared" si="131"/>
        <v>497</v>
      </c>
      <c r="B497" s="44">
        <f t="shared" si="140"/>
        <v>476</v>
      </c>
      <c r="C497" s="48" t="s">
        <v>3455</v>
      </c>
      <c r="D497" s="48" t="s">
        <v>2284</v>
      </c>
      <c r="E497" s="59" t="s">
        <v>2316</v>
      </c>
      <c r="F497" s="59" t="s">
        <v>2316</v>
      </c>
      <c r="G497" s="60">
        <v>0</v>
      </c>
      <c r="H497" s="60">
        <v>0</v>
      </c>
      <c r="I497" s="53" t="s">
        <v>2307</v>
      </c>
      <c r="J497" s="53" t="s">
        <v>1347</v>
      </c>
      <c r="K497" s="54" t="s">
        <v>3656</v>
      </c>
      <c r="L497" s="52" t="s">
        <v>4614</v>
      </c>
      <c r="M497" s="52" t="s">
        <v>4672</v>
      </c>
      <c r="N497" s="52" t="s">
        <v>2155</v>
      </c>
      <c r="O497" s="50"/>
      <c r="P497" s="254" t="s">
        <v>2346</v>
      </c>
      <c r="Q497" s="13"/>
      <c r="R497"/>
      <c r="S497" t="str">
        <f t="shared" si="142"/>
        <v/>
      </c>
      <c r="T497" s="41" t="str">
        <f>IF(ISNA(VLOOKUP(P497,'NEW XEQM.c'!E:F,2,0)),"--","PRESENT")</f>
        <v>--</v>
      </c>
      <c r="U497"/>
      <c r="V497">
        <f t="shared" si="132"/>
        <v>169</v>
      </c>
      <c r="W497" s="75" t="s">
        <v>2155</v>
      </c>
      <c r="X497" s="54" t="s">
        <v>2155</v>
      </c>
      <c r="Y497" s="54" t="s">
        <v>2155</v>
      </c>
      <c r="Z497" s="22" t="str">
        <f t="shared" si="133"/>
        <v/>
      </c>
      <c r="AA497" s="22" t="str">
        <f t="shared" si="134"/>
        <v/>
      </c>
      <c r="AB497" s="1">
        <f t="shared" si="135"/>
        <v>476</v>
      </c>
      <c r="AC497" t="str">
        <f t="shared" si="136"/>
        <v>SFL_LEAD0</v>
      </c>
      <c r="AD497" s="125" t="str">
        <f>IF(ISNA(VLOOKUP(AA497,'XEQM Shortlist'!J:J,1,0)),"//","")</f>
        <v/>
      </c>
      <c r="AF497" s="88" t="str">
        <f t="shared" si="137"/>
        <v/>
      </c>
      <c r="AG497" t="b">
        <f t="shared" si="138"/>
        <v>1</v>
      </c>
    </row>
    <row r="498" spans="1:33">
      <c r="A498" s="45">
        <f t="shared" si="131"/>
        <v>498</v>
      </c>
      <c r="B498" s="44">
        <f t="shared" si="140"/>
        <v>477</v>
      </c>
      <c r="C498" s="48" t="s">
        <v>3455</v>
      </c>
      <c r="D498" s="48" t="s">
        <v>2285</v>
      </c>
      <c r="E498" s="59" t="s">
        <v>881</v>
      </c>
      <c r="F498" s="59" t="s">
        <v>881</v>
      </c>
      <c r="G498" s="60">
        <v>0</v>
      </c>
      <c r="H498" s="60">
        <v>0</v>
      </c>
      <c r="I498" s="53" t="s">
        <v>2307</v>
      </c>
      <c r="J498" s="53" t="s">
        <v>1347</v>
      </c>
      <c r="K498" s="54" t="s">
        <v>3656</v>
      </c>
      <c r="L498" s="52" t="s">
        <v>4614</v>
      </c>
      <c r="M498" s="52" t="s">
        <v>4672</v>
      </c>
      <c r="N498" s="52" t="s">
        <v>2155</v>
      </c>
      <c r="O498" s="50"/>
      <c r="P498" s="254" t="s">
        <v>2347</v>
      </c>
      <c r="Q498" s="13"/>
      <c r="R498"/>
      <c r="S498" t="str">
        <f t="shared" si="142"/>
        <v/>
      </c>
      <c r="T498" s="41" t="str">
        <f>IF(ISNA(VLOOKUP(P498,'NEW XEQM.c'!E:F,2,0)),"--","PRESENT")</f>
        <v>--</v>
      </c>
      <c r="U498"/>
      <c r="V498">
        <f t="shared" si="132"/>
        <v>169</v>
      </c>
      <c r="W498" s="75" t="s">
        <v>2155</v>
      </c>
      <c r="X498" s="54" t="s">
        <v>2155</v>
      </c>
      <c r="Y498" s="54" t="s">
        <v>2155</v>
      </c>
      <c r="Z498" s="22" t="str">
        <f t="shared" si="133"/>
        <v/>
      </c>
      <c r="AA498" s="22" t="str">
        <f t="shared" si="134"/>
        <v/>
      </c>
      <c r="AB498" s="1">
        <f t="shared" si="135"/>
        <v>477</v>
      </c>
      <c r="AC498" t="str">
        <f t="shared" si="136"/>
        <v>SFL_ALPHA</v>
      </c>
      <c r="AD498" s="125" t="str">
        <f>IF(ISNA(VLOOKUP(AA498,'XEQM Shortlist'!J:J,1,0)),"//","")</f>
        <v/>
      </c>
      <c r="AF498" s="88" t="str">
        <f t="shared" si="137"/>
        <v/>
      </c>
      <c r="AG498" t="b">
        <f t="shared" si="138"/>
        <v>1</v>
      </c>
    </row>
    <row r="499" spans="1:33">
      <c r="A499" s="45">
        <f t="shared" si="131"/>
        <v>499</v>
      </c>
      <c r="B499" s="44">
        <f t="shared" si="140"/>
        <v>478</v>
      </c>
      <c r="C499" s="48" t="s">
        <v>3455</v>
      </c>
      <c r="D499" s="48" t="s">
        <v>2272</v>
      </c>
      <c r="E499" s="59" t="s">
        <v>2333</v>
      </c>
      <c r="F499" s="67" t="s">
        <v>2333</v>
      </c>
      <c r="G499" s="60">
        <v>0</v>
      </c>
      <c r="H499" s="60">
        <v>0</v>
      </c>
      <c r="I499" s="53" t="s">
        <v>2307</v>
      </c>
      <c r="J499" s="53" t="s">
        <v>1347</v>
      </c>
      <c r="K499" s="54" t="s">
        <v>3656</v>
      </c>
      <c r="L499" s="52" t="s">
        <v>4614</v>
      </c>
      <c r="M499" s="52" t="s">
        <v>4672</v>
      </c>
      <c r="N499" s="52" t="s">
        <v>2155</v>
      </c>
      <c r="O499" s="50"/>
      <c r="P499" s="254" t="s">
        <v>2348</v>
      </c>
      <c r="Q499" s="13"/>
      <c r="R499"/>
      <c r="S499" t="str">
        <f t="shared" si="142"/>
        <v/>
      </c>
      <c r="T499" s="41" t="str">
        <f>IF(ISNA(VLOOKUP(P499,'NEW XEQM.c'!E:F,2,0)),"--","PRESENT")</f>
        <v>--</v>
      </c>
      <c r="U499"/>
      <c r="V499">
        <f t="shared" si="132"/>
        <v>169</v>
      </c>
      <c r="W499" s="75" t="s">
        <v>2155</v>
      </c>
      <c r="X499" s="54" t="s">
        <v>2155</v>
      </c>
      <c r="Y499" s="54" t="s">
        <v>2155</v>
      </c>
      <c r="Z499" s="22" t="str">
        <f t="shared" si="133"/>
        <v/>
      </c>
      <c r="AA499" s="22" t="str">
        <f t="shared" si="134"/>
        <v/>
      </c>
      <c r="AB499" s="1">
        <f t="shared" si="135"/>
        <v>478</v>
      </c>
      <c r="AC499" t="str">
        <f t="shared" si="136"/>
        <v>SFL_alphaCAP</v>
      </c>
      <c r="AD499" s="125" t="str">
        <f>IF(ISNA(VLOOKUP(AA499,'XEQM Shortlist'!J:J,1,0)),"//","")</f>
        <v/>
      </c>
      <c r="AF499" s="88" t="str">
        <f t="shared" si="137"/>
        <v/>
      </c>
      <c r="AG499" t="b">
        <f t="shared" si="138"/>
        <v>1</v>
      </c>
    </row>
    <row r="500" spans="1:33">
      <c r="A500" s="45">
        <f t="shared" si="131"/>
        <v>500</v>
      </c>
      <c r="B500" s="44">
        <f t="shared" si="140"/>
        <v>479</v>
      </c>
      <c r="C500" s="48" t="s">
        <v>3455</v>
      </c>
      <c r="D500" s="48" t="s">
        <v>2286</v>
      </c>
      <c r="E500" s="65" t="s">
        <v>2317</v>
      </c>
      <c r="F500" s="66" t="s">
        <v>2317</v>
      </c>
      <c r="G500" s="60">
        <v>0</v>
      </c>
      <c r="H500" s="60">
        <v>0</v>
      </c>
      <c r="I500" s="53" t="s">
        <v>2307</v>
      </c>
      <c r="J500" s="53" t="s">
        <v>1347</v>
      </c>
      <c r="K500" s="54" t="s">
        <v>3656</v>
      </c>
      <c r="L500" s="52" t="s">
        <v>4614</v>
      </c>
      <c r="M500" s="52" t="s">
        <v>4672</v>
      </c>
      <c r="N500" s="52" t="s">
        <v>2155</v>
      </c>
      <c r="O500" s="50"/>
      <c r="P500" s="254" t="s">
        <v>2349</v>
      </c>
      <c r="Q500" s="13"/>
      <c r="R500"/>
      <c r="S500" t="str">
        <f t="shared" si="142"/>
        <v/>
      </c>
      <c r="T500" s="41" t="str">
        <f>IF(ISNA(VLOOKUP(P500,'NEW XEQM.c'!E:F,2,0)),"--","PRESENT")</f>
        <v>--</v>
      </c>
      <c r="U500"/>
      <c r="V500">
        <f t="shared" si="132"/>
        <v>169</v>
      </c>
      <c r="W500" s="75" t="s">
        <v>2155</v>
      </c>
      <c r="X500" s="54" t="s">
        <v>2155</v>
      </c>
      <c r="Y500" s="54" t="s">
        <v>2155</v>
      </c>
      <c r="Z500" s="22" t="str">
        <f t="shared" si="133"/>
        <v/>
      </c>
      <c r="AA500" s="22" t="str">
        <f t="shared" si="134"/>
        <v/>
      </c>
      <c r="AB500" s="1">
        <f t="shared" si="135"/>
        <v>479</v>
      </c>
      <c r="AC500" t="str">
        <f t="shared" si="136"/>
        <v>SFL_RUNTIM</v>
      </c>
      <c r="AD500" s="125" t="str">
        <f>IF(ISNA(VLOOKUP(AA500,'XEQM Shortlist'!J:J,1,0)),"//","")</f>
        <v/>
      </c>
      <c r="AF500" s="88" t="str">
        <f t="shared" si="137"/>
        <v/>
      </c>
      <c r="AG500" t="b">
        <f t="shared" si="138"/>
        <v>1</v>
      </c>
    </row>
    <row r="501" spans="1:33">
      <c r="A501" s="45">
        <f t="shared" si="131"/>
        <v>501</v>
      </c>
      <c r="B501" s="44">
        <f t="shared" si="140"/>
        <v>480</v>
      </c>
      <c r="C501" s="48" t="s">
        <v>3455</v>
      </c>
      <c r="D501" s="48" t="s">
        <v>2287</v>
      </c>
      <c r="E501" s="65" t="s">
        <v>2318</v>
      </c>
      <c r="F501" s="66" t="s">
        <v>2318</v>
      </c>
      <c r="G501" s="60">
        <v>0</v>
      </c>
      <c r="H501" s="60">
        <v>0</v>
      </c>
      <c r="I501" s="53" t="s">
        <v>2307</v>
      </c>
      <c r="J501" s="53" t="s">
        <v>1347</v>
      </c>
      <c r="K501" s="54" t="s">
        <v>3656</v>
      </c>
      <c r="L501" s="52" t="s">
        <v>4614</v>
      </c>
      <c r="M501" s="52" t="s">
        <v>4672</v>
      </c>
      <c r="N501" s="52" t="s">
        <v>2155</v>
      </c>
      <c r="O501" s="50"/>
      <c r="P501" s="254" t="s">
        <v>2350</v>
      </c>
      <c r="Q501" s="13"/>
      <c r="R501"/>
      <c r="S501" t="str">
        <f t="shared" si="142"/>
        <v/>
      </c>
      <c r="T501" s="41" t="str">
        <f>IF(ISNA(VLOOKUP(P501,'NEW XEQM.c'!E:F,2,0)),"--","PRESENT")</f>
        <v>--</v>
      </c>
      <c r="U501"/>
      <c r="V501">
        <f t="shared" si="132"/>
        <v>169</v>
      </c>
      <c r="W501" s="75" t="s">
        <v>2155</v>
      </c>
      <c r="X501" s="54" t="s">
        <v>2155</v>
      </c>
      <c r="Y501" s="54" t="s">
        <v>2155</v>
      </c>
      <c r="Z501" s="22" t="str">
        <f t="shared" si="133"/>
        <v/>
      </c>
      <c r="AA501" s="22" t="str">
        <f t="shared" si="134"/>
        <v/>
      </c>
      <c r="AB501" s="1">
        <f t="shared" si="135"/>
        <v>480</v>
      </c>
      <c r="AC501" t="str">
        <f t="shared" si="136"/>
        <v>SFL_RUNIO</v>
      </c>
      <c r="AD501" s="125" t="str">
        <f>IF(ISNA(VLOOKUP(AA501,'XEQM Shortlist'!J:J,1,0)),"//","")</f>
        <v/>
      </c>
      <c r="AF501" s="88" t="str">
        <f t="shared" si="137"/>
        <v/>
      </c>
      <c r="AG501" t="b">
        <f t="shared" si="138"/>
        <v>1</v>
      </c>
    </row>
    <row r="502" spans="1:33">
      <c r="A502" s="45">
        <f t="shared" si="131"/>
        <v>502</v>
      </c>
      <c r="B502" s="44">
        <f t="shared" si="140"/>
        <v>481</v>
      </c>
      <c r="C502" s="48" t="s">
        <v>3455</v>
      </c>
      <c r="D502" s="48" t="s">
        <v>4700</v>
      </c>
      <c r="E502" s="59" t="s">
        <v>4701</v>
      </c>
      <c r="F502" s="59" t="s">
        <v>4701</v>
      </c>
      <c r="G502" s="60">
        <v>0</v>
      </c>
      <c r="H502" s="60">
        <v>0</v>
      </c>
      <c r="I502" s="53" t="s">
        <v>2307</v>
      </c>
      <c r="J502" s="53" t="s">
        <v>1347</v>
      </c>
      <c r="K502" s="54" t="s">
        <v>3656</v>
      </c>
      <c r="L502" s="52" t="s">
        <v>4614</v>
      </c>
      <c r="M502" s="52" t="s">
        <v>4672</v>
      </c>
      <c r="N502" s="52" t="s">
        <v>2155</v>
      </c>
      <c r="O502" s="50"/>
      <c r="P502" s="254" t="s">
        <v>2351</v>
      </c>
      <c r="Q502" s="13"/>
      <c r="R502"/>
      <c r="S502" t="str">
        <f t="shared" si="142"/>
        <v/>
      </c>
      <c r="T502" s="41" t="str">
        <f>IF(ISNA(VLOOKUP(P502,'NEW XEQM.c'!E:F,2,0)),"--","PRESENT")</f>
        <v>--</v>
      </c>
      <c r="U502"/>
      <c r="V502">
        <f t="shared" si="132"/>
        <v>169</v>
      </c>
      <c r="W502" s="75" t="s">
        <v>2155</v>
      </c>
      <c r="X502" s="54" t="s">
        <v>2155</v>
      </c>
      <c r="Y502" s="54" t="s">
        <v>2155</v>
      </c>
      <c r="Z502" s="22" t="str">
        <f t="shared" si="133"/>
        <v/>
      </c>
      <c r="AA502" s="22" t="str">
        <f t="shared" si="134"/>
        <v/>
      </c>
      <c r="AB502" s="1">
        <f t="shared" si="135"/>
        <v>481</v>
      </c>
      <c r="AC502" t="str">
        <f t="shared" si="136"/>
        <v>SFL_PRINT</v>
      </c>
      <c r="AD502" s="125" t="str">
        <f>IF(ISNA(VLOOKUP(AA502,'XEQM Shortlist'!J:J,1,0)),"//","")</f>
        <v/>
      </c>
      <c r="AF502" s="88" t="str">
        <f t="shared" si="137"/>
        <v/>
      </c>
      <c r="AG502" t="b">
        <f t="shared" si="138"/>
        <v>1</v>
      </c>
    </row>
    <row r="503" spans="1:33">
      <c r="A503" s="45">
        <f t="shared" si="131"/>
        <v>503</v>
      </c>
      <c r="B503" s="44">
        <f t="shared" si="140"/>
        <v>482</v>
      </c>
      <c r="C503" s="48" t="s">
        <v>3455</v>
      </c>
      <c r="D503" s="48" t="s">
        <v>2288</v>
      </c>
      <c r="E503" s="59" t="s">
        <v>2319</v>
      </c>
      <c r="F503" s="59" t="s">
        <v>2319</v>
      </c>
      <c r="G503" s="60">
        <v>0</v>
      </c>
      <c r="H503" s="60">
        <v>0</v>
      </c>
      <c r="I503" s="53" t="s">
        <v>2307</v>
      </c>
      <c r="J503" s="53" t="s">
        <v>1347</v>
      </c>
      <c r="K503" s="54" t="s">
        <v>3656</v>
      </c>
      <c r="L503" s="52" t="s">
        <v>4614</v>
      </c>
      <c r="M503" s="52" t="s">
        <v>4672</v>
      </c>
      <c r="N503" s="52" t="s">
        <v>2155</v>
      </c>
      <c r="O503" s="50"/>
      <c r="P503" s="254" t="s">
        <v>2352</v>
      </c>
      <c r="Q503" s="13"/>
      <c r="R503"/>
      <c r="S503" t="str">
        <f t="shared" si="142"/>
        <v/>
      </c>
      <c r="T503" s="41" t="str">
        <f>IF(ISNA(VLOOKUP(P503,'NEW XEQM.c'!E:F,2,0)),"--","PRESENT")</f>
        <v>--</v>
      </c>
      <c r="U503"/>
      <c r="V503">
        <f t="shared" si="132"/>
        <v>169</v>
      </c>
      <c r="W503" s="75" t="s">
        <v>2155</v>
      </c>
      <c r="X503" s="54" t="s">
        <v>2155</v>
      </c>
      <c r="Y503" s="54" t="s">
        <v>2155</v>
      </c>
      <c r="Z503" s="22" t="str">
        <f t="shared" si="133"/>
        <v/>
      </c>
      <c r="AA503" s="22" t="str">
        <f t="shared" si="134"/>
        <v/>
      </c>
      <c r="AB503" s="1">
        <f t="shared" si="135"/>
        <v>482</v>
      </c>
      <c r="AC503" t="str">
        <f t="shared" si="136"/>
        <v>SFL_TRACE</v>
      </c>
      <c r="AD503" s="125" t="str">
        <f>IF(ISNA(VLOOKUP(AA503,'XEQM Shortlist'!J:J,1,0)),"//","")</f>
        <v/>
      </c>
      <c r="AF503" s="88" t="str">
        <f t="shared" si="137"/>
        <v/>
      </c>
      <c r="AG503" t="b">
        <f t="shared" si="138"/>
        <v>1</v>
      </c>
    </row>
    <row r="504" spans="1:33">
      <c r="A504" s="45">
        <f t="shared" si="131"/>
        <v>504</v>
      </c>
      <c r="B504" s="44">
        <f t="shared" si="140"/>
        <v>483</v>
      </c>
      <c r="C504" s="48" t="s">
        <v>3455</v>
      </c>
      <c r="D504" s="48" t="s">
        <v>2270</v>
      </c>
      <c r="E504" s="59" t="s">
        <v>874</v>
      </c>
      <c r="F504" s="59" t="s">
        <v>874</v>
      </c>
      <c r="G504" s="61">
        <v>0</v>
      </c>
      <c r="H504" s="61">
        <v>0</v>
      </c>
      <c r="I504" s="53" t="s">
        <v>2307</v>
      </c>
      <c r="J504" s="53" t="s">
        <v>1347</v>
      </c>
      <c r="K504" s="54" t="s">
        <v>3656</v>
      </c>
      <c r="L504" s="52" t="s">
        <v>4614</v>
      </c>
      <c r="M504" s="52" t="s">
        <v>4672</v>
      </c>
      <c r="N504" s="52" t="s">
        <v>2155</v>
      </c>
      <c r="O504" s="50"/>
      <c r="P504" s="254" t="s">
        <v>2353</v>
      </c>
      <c r="Q504" s="13"/>
      <c r="R504"/>
      <c r="S504" t="str">
        <f t="shared" si="142"/>
        <v/>
      </c>
      <c r="T504" s="41" t="str">
        <f>IF(ISNA(VLOOKUP(P504,'NEW XEQM.c'!E:F,2,0)),"--","PRESENT")</f>
        <v>--</v>
      </c>
      <c r="U504"/>
      <c r="V504">
        <f t="shared" si="132"/>
        <v>169</v>
      </c>
      <c r="W504" s="75" t="s">
        <v>2155</v>
      </c>
      <c r="X504" s="54" t="s">
        <v>2155</v>
      </c>
      <c r="Y504" s="54" t="s">
        <v>2155</v>
      </c>
      <c r="Z504" s="22" t="str">
        <f t="shared" si="133"/>
        <v/>
      </c>
      <c r="AA504" s="22" t="str">
        <f t="shared" si="134"/>
        <v/>
      </c>
      <c r="AB504" s="1">
        <f t="shared" si="135"/>
        <v>483</v>
      </c>
      <c r="AC504" t="str">
        <f t="shared" si="136"/>
        <v>SFL_USER</v>
      </c>
      <c r="AD504" s="125" t="str">
        <f>IF(ISNA(VLOOKUP(AA504,'XEQM Shortlist'!J:J,1,0)),"//","")</f>
        <v/>
      </c>
      <c r="AF504" s="88" t="str">
        <f t="shared" si="137"/>
        <v/>
      </c>
      <c r="AG504" t="b">
        <f t="shared" si="138"/>
        <v>1</v>
      </c>
    </row>
    <row r="505" spans="1:33">
      <c r="A505" s="45">
        <f t="shared" si="131"/>
        <v>505</v>
      </c>
      <c r="B505" s="44">
        <f t="shared" si="140"/>
        <v>484</v>
      </c>
      <c r="C505" s="48" t="s">
        <v>3455</v>
      </c>
      <c r="D505" s="48" t="s">
        <v>2289</v>
      </c>
      <c r="E505" s="59" t="s">
        <v>2320</v>
      </c>
      <c r="F505" s="59" t="s">
        <v>2320</v>
      </c>
      <c r="G505" s="60">
        <v>0</v>
      </c>
      <c r="H505" s="60">
        <v>0</v>
      </c>
      <c r="I505" s="53" t="s">
        <v>2307</v>
      </c>
      <c r="J505" s="53" t="s">
        <v>1347</v>
      </c>
      <c r="K505" s="54" t="s">
        <v>3656</v>
      </c>
      <c r="L505" s="52" t="s">
        <v>4614</v>
      </c>
      <c r="M505" s="52" t="s">
        <v>4672</v>
      </c>
      <c r="N505" s="52" t="s">
        <v>2155</v>
      </c>
      <c r="O505" s="50"/>
      <c r="P505" s="254" t="s">
        <v>2354</v>
      </c>
      <c r="Q505" s="13"/>
      <c r="R505"/>
      <c r="S505" t="str">
        <f t="shared" si="142"/>
        <v/>
      </c>
      <c r="T505" s="41" t="str">
        <f>IF(ISNA(VLOOKUP(P505,'NEW XEQM.c'!E:F,2,0)),"--","PRESENT")</f>
        <v>--</v>
      </c>
      <c r="U505"/>
      <c r="V505">
        <f t="shared" si="132"/>
        <v>169</v>
      </c>
      <c r="W505" s="75" t="s">
        <v>2155</v>
      </c>
      <c r="X505" s="54" t="s">
        <v>2155</v>
      </c>
      <c r="Y505" s="54" t="s">
        <v>2155</v>
      </c>
      <c r="Z505" s="22" t="str">
        <f t="shared" si="133"/>
        <v/>
      </c>
      <c r="AA505" s="22" t="str">
        <f t="shared" si="134"/>
        <v/>
      </c>
      <c r="AB505" s="1">
        <f t="shared" si="135"/>
        <v>484</v>
      </c>
      <c r="AC505" t="str">
        <f t="shared" si="136"/>
        <v>SFL_LOWBAT</v>
      </c>
      <c r="AD505" s="125" t="str">
        <f>IF(ISNA(VLOOKUP(AA505,'XEQM Shortlist'!J:J,1,0)),"//","")</f>
        <v/>
      </c>
      <c r="AF505" s="88" t="str">
        <f t="shared" si="137"/>
        <v/>
      </c>
      <c r="AG505" t="b">
        <f t="shared" si="138"/>
        <v>1</v>
      </c>
    </row>
    <row r="506" spans="1:33">
      <c r="A506" s="45">
        <f t="shared" si="131"/>
        <v>506</v>
      </c>
      <c r="B506" s="44">
        <f t="shared" si="140"/>
        <v>485</v>
      </c>
      <c r="C506" s="48" t="s">
        <v>3455</v>
      </c>
      <c r="D506" s="48" t="s">
        <v>2290</v>
      </c>
      <c r="E506" s="59" t="s">
        <v>319</v>
      </c>
      <c r="F506" s="59" t="s">
        <v>319</v>
      </c>
      <c r="G506" s="60">
        <v>0</v>
      </c>
      <c r="H506" s="60">
        <v>0</v>
      </c>
      <c r="I506" s="53" t="s">
        <v>2307</v>
      </c>
      <c r="J506" s="53" t="s">
        <v>1347</v>
      </c>
      <c r="K506" s="54" t="s">
        <v>3656</v>
      </c>
      <c r="L506" s="52" t="s">
        <v>4614</v>
      </c>
      <c r="M506" s="52" t="s">
        <v>4672</v>
      </c>
      <c r="N506" s="52" t="s">
        <v>2155</v>
      </c>
      <c r="O506" s="50"/>
      <c r="P506" s="254" t="s">
        <v>2355</v>
      </c>
      <c r="Q506" s="13"/>
      <c r="R506"/>
      <c r="S506" t="str">
        <f t="shared" si="142"/>
        <v/>
      </c>
      <c r="T506" s="41" t="str">
        <f>IF(ISNA(VLOOKUP(P506,'NEW XEQM.c'!E:F,2,0)),"--","PRESENT")</f>
        <v>--</v>
      </c>
      <c r="U506"/>
      <c r="V506">
        <f t="shared" si="132"/>
        <v>169</v>
      </c>
      <c r="W506" s="75" t="s">
        <v>2155</v>
      </c>
      <c r="X506" s="54" t="s">
        <v>2155</v>
      </c>
      <c r="Y506" s="54" t="s">
        <v>2155</v>
      </c>
      <c r="Z506" s="22" t="str">
        <f t="shared" si="133"/>
        <v/>
      </c>
      <c r="AA506" s="22" t="str">
        <f t="shared" si="134"/>
        <v/>
      </c>
      <c r="AB506" s="1">
        <f t="shared" si="135"/>
        <v>485</v>
      </c>
      <c r="AC506" t="str">
        <f t="shared" si="136"/>
        <v>SFL_SLOW</v>
      </c>
      <c r="AD506" s="125" t="str">
        <f>IF(ISNA(VLOOKUP(AA506,'XEQM Shortlist'!J:J,1,0)),"//","")</f>
        <v/>
      </c>
      <c r="AF506" s="88" t="str">
        <f t="shared" si="137"/>
        <v/>
      </c>
      <c r="AG506" t="b">
        <f t="shared" si="138"/>
        <v>1</v>
      </c>
    </row>
    <row r="507" spans="1:33">
      <c r="A507" s="45">
        <f t="shared" si="131"/>
        <v>507</v>
      </c>
      <c r="B507" s="44">
        <f t="shared" si="140"/>
        <v>486</v>
      </c>
      <c r="C507" s="48" t="s">
        <v>3455</v>
      </c>
      <c r="D507" s="48" t="s">
        <v>2291</v>
      </c>
      <c r="E507" s="59" t="s">
        <v>2321</v>
      </c>
      <c r="F507" s="59" t="s">
        <v>2321</v>
      </c>
      <c r="G507" s="60">
        <v>0</v>
      </c>
      <c r="H507" s="60">
        <v>0</v>
      </c>
      <c r="I507" s="53" t="s">
        <v>2307</v>
      </c>
      <c r="J507" s="53" t="s">
        <v>1347</v>
      </c>
      <c r="K507" s="54" t="s">
        <v>3656</v>
      </c>
      <c r="L507" s="52" t="s">
        <v>4614</v>
      </c>
      <c r="M507" s="52" t="s">
        <v>4672</v>
      </c>
      <c r="N507" s="52" t="s">
        <v>2155</v>
      </c>
      <c r="O507" s="50"/>
      <c r="P507" s="254" t="s">
        <v>2356</v>
      </c>
      <c r="Q507" s="13"/>
      <c r="R507"/>
      <c r="S507" t="str">
        <f t="shared" si="142"/>
        <v/>
      </c>
      <c r="T507" s="41" t="str">
        <f>IF(ISNA(VLOOKUP(P507,'NEW XEQM.c'!E:F,2,0)),"--","PRESENT")</f>
        <v>--</v>
      </c>
      <c r="U507"/>
      <c r="V507">
        <f t="shared" si="132"/>
        <v>169</v>
      </c>
      <c r="W507" s="75" t="s">
        <v>2155</v>
      </c>
      <c r="X507" s="54" t="s">
        <v>2155</v>
      </c>
      <c r="Y507" s="54" t="s">
        <v>2155</v>
      </c>
      <c r="Z507" s="22" t="str">
        <f t="shared" si="133"/>
        <v/>
      </c>
      <c r="AA507" s="22" t="str">
        <f t="shared" si="134"/>
        <v/>
      </c>
      <c r="AB507" s="1">
        <f t="shared" si="135"/>
        <v>486</v>
      </c>
      <c r="AC507" t="str">
        <f t="shared" si="136"/>
        <v>SFL_SPCRES</v>
      </c>
      <c r="AD507" s="125" t="str">
        <f>IF(ISNA(VLOOKUP(AA507,'XEQM Shortlist'!J:J,1,0)),"//","")</f>
        <v/>
      </c>
      <c r="AF507" s="88" t="str">
        <f t="shared" si="137"/>
        <v/>
      </c>
      <c r="AG507" t="b">
        <f t="shared" si="138"/>
        <v>1</v>
      </c>
    </row>
    <row r="508" spans="1:33">
      <c r="A508" s="45">
        <f t="shared" si="131"/>
        <v>508</v>
      </c>
      <c r="B508" s="44">
        <f t="shared" si="140"/>
        <v>487</v>
      </c>
      <c r="C508" s="48" t="s">
        <v>3455</v>
      </c>
      <c r="D508" s="48" t="s">
        <v>2292</v>
      </c>
      <c r="E508" s="59" t="s">
        <v>323</v>
      </c>
      <c r="F508" s="59" t="s">
        <v>323</v>
      </c>
      <c r="G508" s="60">
        <v>0</v>
      </c>
      <c r="H508" s="60">
        <v>0</v>
      </c>
      <c r="I508" s="53" t="s">
        <v>2307</v>
      </c>
      <c r="J508" s="53" t="s">
        <v>1347</v>
      </c>
      <c r="K508" s="54" t="s">
        <v>3656</v>
      </c>
      <c r="L508" s="52" t="s">
        <v>4614</v>
      </c>
      <c r="M508" s="52" t="s">
        <v>4672</v>
      </c>
      <c r="N508" s="52" t="s">
        <v>2155</v>
      </c>
      <c r="O508" s="50"/>
      <c r="P508" s="254" t="s">
        <v>2357</v>
      </c>
      <c r="Q508" s="13"/>
      <c r="R508"/>
      <c r="S508" t="str">
        <f t="shared" si="142"/>
        <v/>
      </c>
      <c r="T508" s="41" t="str">
        <f>IF(ISNA(VLOOKUP(P508,'NEW XEQM.c'!E:F,2,0)),"--","PRESENT")</f>
        <v>--</v>
      </c>
      <c r="U508"/>
      <c r="V508">
        <f t="shared" si="132"/>
        <v>169</v>
      </c>
      <c r="W508" s="75" t="s">
        <v>2155</v>
      </c>
      <c r="X508" s="54" t="s">
        <v>2155</v>
      </c>
      <c r="Y508" s="54" t="s">
        <v>2155</v>
      </c>
      <c r="Z508" s="22" t="str">
        <f t="shared" si="133"/>
        <v/>
      </c>
      <c r="AA508" s="22" t="str">
        <f t="shared" si="134"/>
        <v/>
      </c>
      <c r="AB508" s="1">
        <f t="shared" si="135"/>
        <v>487</v>
      </c>
      <c r="AC508" t="str">
        <f t="shared" si="136"/>
        <v>SFL_SSIZE8</v>
      </c>
      <c r="AD508" s="125" t="str">
        <f>IF(ISNA(VLOOKUP(AA508,'XEQM Shortlist'!J:J,1,0)),"//","")</f>
        <v/>
      </c>
      <c r="AF508" s="88" t="str">
        <f t="shared" si="137"/>
        <v/>
      </c>
      <c r="AG508" t="b">
        <f t="shared" si="138"/>
        <v>1</v>
      </c>
    </row>
    <row r="509" spans="1:33">
      <c r="A509" s="45">
        <f t="shared" si="131"/>
        <v>509</v>
      </c>
      <c r="B509" s="44">
        <f t="shared" si="140"/>
        <v>488</v>
      </c>
      <c r="C509" s="48" t="s">
        <v>3455</v>
      </c>
      <c r="D509" s="48" t="s">
        <v>2293</v>
      </c>
      <c r="E509" s="59" t="s">
        <v>1183</v>
      </c>
      <c r="F509" s="59" t="s">
        <v>1183</v>
      </c>
      <c r="G509" s="60">
        <v>0</v>
      </c>
      <c r="H509" s="60">
        <v>0</v>
      </c>
      <c r="I509" s="53" t="s">
        <v>2307</v>
      </c>
      <c r="J509" s="53" t="s">
        <v>1347</v>
      </c>
      <c r="K509" s="54" t="s">
        <v>3656</v>
      </c>
      <c r="L509" s="52" t="s">
        <v>4614</v>
      </c>
      <c r="M509" s="52" t="s">
        <v>4672</v>
      </c>
      <c r="N509" s="52" t="s">
        <v>2155</v>
      </c>
      <c r="O509" s="50"/>
      <c r="P509" s="254" t="s">
        <v>2358</v>
      </c>
      <c r="Q509" s="13"/>
      <c r="R509"/>
      <c r="S509" t="str">
        <f t="shared" si="142"/>
        <v/>
      </c>
      <c r="T509" s="41" t="str">
        <f>IF(ISNA(VLOOKUP(P509,'NEW XEQM.c'!E:F,2,0)),"--","PRESENT")</f>
        <v>--</v>
      </c>
      <c r="U509"/>
      <c r="V509">
        <f t="shared" si="132"/>
        <v>169</v>
      </c>
      <c r="W509" s="75" t="s">
        <v>2155</v>
      </c>
      <c r="X509" s="54" t="s">
        <v>2155</v>
      </c>
      <c r="Y509" s="54" t="s">
        <v>2155</v>
      </c>
      <c r="Z509" s="22" t="str">
        <f t="shared" si="133"/>
        <v/>
      </c>
      <c r="AA509" s="22" t="str">
        <f t="shared" si="134"/>
        <v/>
      </c>
      <c r="AB509" s="1">
        <f t="shared" si="135"/>
        <v>488</v>
      </c>
      <c r="AC509" t="str">
        <f t="shared" si="136"/>
        <v>SFL_QUIET</v>
      </c>
      <c r="AD509" s="125" t="str">
        <f>IF(ISNA(VLOOKUP(AA509,'XEQM Shortlist'!J:J,1,0)),"//","")</f>
        <v/>
      </c>
      <c r="AF509" s="88" t="str">
        <f t="shared" si="137"/>
        <v/>
      </c>
      <c r="AG509" t="b">
        <f t="shared" si="138"/>
        <v>1</v>
      </c>
    </row>
    <row r="510" spans="1:33">
      <c r="A510" s="45">
        <f t="shared" si="131"/>
        <v>510</v>
      </c>
      <c r="B510" s="44">
        <f t="shared" si="140"/>
        <v>489</v>
      </c>
      <c r="C510" s="48" t="s">
        <v>3455</v>
      </c>
      <c r="D510" s="48" t="s">
        <v>2294</v>
      </c>
      <c r="E510" s="59" t="s">
        <v>2322</v>
      </c>
      <c r="F510" s="59" t="s">
        <v>2322</v>
      </c>
      <c r="G510" s="60">
        <v>0</v>
      </c>
      <c r="H510" s="60">
        <v>0</v>
      </c>
      <c r="I510" s="53" t="s">
        <v>2307</v>
      </c>
      <c r="J510" s="53" t="s">
        <v>1347</v>
      </c>
      <c r="K510" s="54" t="s">
        <v>3656</v>
      </c>
      <c r="L510" s="52" t="s">
        <v>4614</v>
      </c>
      <c r="M510" s="52" t="s">
        <v>4672</v>
      </c>
      <c r="N510" s="52" t="s">
        <v>2155</v>
      </c>
      <c r="O510" s="50"/>
      <c r="P510" s="254" t="s">
        <v>2359</v>
      </c>
      <c r="Q510" s="13"/>
      <c r="R510"/>
      <c r="S510" t="str">
        <f t="shared" si="142"/>
        <v/>
      </c>
      <c r="T510" s="41" t="str">
        <f>IF(ISNA(VLOOKUP(P510,'NEW XEQM.c'!E:F,2,0)),"--","PRESENT")</f>
        <v>--</v>
      </c>
      <c r="U510"/>
      <c r="V510">
        <f t="shared" si="132"/>
        <v>169</v>
      </c>
      <c r="W510" s="75" t="s">
        <v>2155</v>
      </c>
      <c r="X510" s="54" t="s">
        <v>2155</v>
      </c>
      <c r="Y510" s="54" t="s">
        <v>2155</v>
      </c>
      <c r="Z510" s="22" t="str">
        <f t="shared" si="133"/>
        <v/>
      </c>
      <c r="AA510" s="22" t="str">
        <f t="shared" si="134"/>
        <v/>
      </c>
      <c r="AB510" s="1">
        <f t="shared" si="135"/>
        <v>489</v>
      </c>
      <c r="AC510" t="str">
        <f t="shared" si="136"/>
        <v>SFL_DECIMP</v>
      </c>
      <c r="AD510" s="125" t="str">
        <f>IF(ISNA(VLOOKUP(AA510,'XEQM Shortlist'!J:J,1,0)),"//","")</f>
        <v/>
      </c>
      <c r="AF510" s="88" t="str">
        <f t="shared" si="137"/>
        <v/>
      </c>
      <c r="AG510" t="b">
        <f t="shared" si="138"/>
        <v>1</v>
      </c>
    </row>
    <row r="511" spans="1:33">
      <c r="A511" s="45">
        <f t="shared" ref="A511:A574" si="143">IF(B511=INT(B511),ROW(),"")</f>
        <v>511</v>
      </c>
      <c r="B511" s="44">
        <f t="shared" si="140"/>
        <v>490</v>
      </c>
      <c r="C511" s="48" t="s">
        <v>3455</v>
      </c>
      <c r="D511" s="48" t="s">
        <v>2295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2307</v>
      </c>
      <c r="J511" s="53" t="s">
        <v>1347</v>
      </c>
      <c r="K511" s="54" t="s">
        <v>3656</v>
      </c>
      <c r="L511" s="52" t="s">
        <v>4614</v>
      </c>
      <c r="M511" s="52" t="s">
        <v>4672</v>
      </c>
      <c r="N511" s="52" t="s">
        <v>2155</v>
      </c>
      <c r="O511" s="50"/>
      <c r="P511" s="254" t="s">
        <v>2360</v>
      </c>
      <c r="Q511" s="13"/>
      <c r="R511"/>
      <c r="S511" t="str">
        <f t="shared" si="142"/>
        <v/>
      </c>
      <c r="T511" s="41" t="str">
        <f>IF(ISNA(VLOOKUP(P511,'NEW XEQM.c'!E:F,2,0)),"--","PRESENT")</f>
        <v>--</v>
      </c>
      <c r="U511"/>
      <c r="V511">
        <f t="shared" ref="V511:V574" si="144">IF(AA511&lt;&gt;"",V510+1,V510)</f>
        <v>169</v>
      </c>
      <c r="W511" s="75" t="s">
        <v>2155</v>
      </c>
      <c r="X511" s="54" t="s">
        <v>2155</v>
      </c>
      <c r="Y511" s="54" t="s">
        <v>2155</v>
      </c>
      <c r="Z511" s="22" t="str">
        <f t="shared" ref="Z511:Z574" si="145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6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47">B511</f>
        <v>490</v>
      </c>
      <c r="AC511" t="str">
        <f t="shared" ref="AC511:AC574" si="148">P511</f>
        <v>SFL_MULTx</v>
      </c>
      <c r="AD511" s="125" t="str">
        <f>IF(ISNA(VLOOKUP(AA511,'XEQM Shortlist'!J:J,1,0)),"//","")</f>
        <v/>
      </c>
      <c r="AF511" s="88" t="str">
        <f t="shared" ref="AF511:AF574" si="149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0">AA511=AF511</f>
        <v>1</v>
      </c>
    </row>
    <row r="512" spans="1:33">
      <c r="A512" s="45">
        <f t="shared" si="143"/>
        <v>512</v>
      </c>
      <c r="B512" s="44">
        <f t="shared" si="140"/>
        <v>491</v>
      </c>
      <c r="C512" s="48" t="s">
        <v>3455</v>
      </c>
      <c r="D512" s="48" t="s">
        <v>2393</v>
      </c>
      <c r="E512" s="59" t="s">
        <v>2394</v>
      </c>
      <c r="F512" s="59" t="s">
        <v>2394</v>
      </c>
      <c r="G512" s="60">
        <v>0</v>
      </c>
      <c r="H512" s="60">
        <v>0</v>
      </c>
      <c r="I512" s="53" t="s">
        <v>2307</v>
      </c>
      <c r="J512" s="53" t="s">
        <v>1347</v>
      </c>
      <c r="K512" s="54" t="s">
        <v>3656</v>
      </c>
      <c r="L512" s="52" t="s">
        <v>4614</v>
      </c>
      <c r="M512" s="52" t="s">
        <v>4672</v>
      </c>
      <c r="N512" s="52" t="s">
        <v>2155</v>
      </c>
      <c r="O512" s="50"/>
      <c r="P512" s="254" t="s">
        <v>2396</v>
      </c>
      <c r="Q512" s="13"/>
      <c r="R512"/>
      <c r="S512" t="str">
        <f t="shared" si="142"/>
        <v/>
      </c>
      <c r="T512" s="41" t="str">
        <f>IF(ISNA(VLOOKUP(P512,'NEW XEQM.c'!E:F,2,0)),"--","PRESENT")</f>
        <v>--</v>
      </c>
      <c r="U512"/>
      <c r="V512">
        <f t="shared" si="144"/>
        <v>169</v>
      </c>
      <c r="W512" s="75" t="s">
        <v>2155</v>
      </c>
      <c r="X512" s="54" t="s">
        <v>2155</v>
      </c>
      <c r="Y512" s="54" t="s">
        <v>2155</v>
      </c>
      <c r="Z512" s="22" t="str">
        <f t="shared" si="145"/>
        <v/>
      </c>
      <c r="AA512" s="22" t="str">
        <f t="shared" si="146"/>
        <v/>
      </c>
      <c r="AB512" s="1">
        <f t="shared" si="147"/>
        <v>491</v>
      </c>
      <c r="AC512" t="str">
        <f t="shared" si="148"/>
        <v>SFL_ALLENG</v>
      </c>
      <c r="AD512" s="125" t="str">
        <f>IF(ISNA(VLOOKUP(AA512,'XEQM Shortlist'!J:J,1,0)),"//","")</f>
        <v/>
      </c>
      <c r="AF512" s="88" t="str">
        <f t="shared" si="149"/>
        <v/>
      </c>
      <c r="AG512" t="b">
        <f t="shared" si="150"/>
        <v>1</v>
      </c>
    </row>
    <row r="513" spans="1:33">
      <c r="A513" s="45">
        <f t="shared" si="143"/>
        <v>513</v>
      </c>
      <c r="B513" s="44">
        <f t="shared" si="140"/>
        <v>492</v>
      </c>
      <c r="C513" s="48" t="s">
        <v>3455</v>
      </c>
      <c r="D513" s="48" t="s">
        <v>2296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2307</v>
      </c>
      <c r="J513" s="53" t="s">
        <v>1347</v>
      </c>
      <c r="K513" s="54" t="s">
        <v>3656</v>
      </c>
      <c r="L513" s="52" t="s">
        <v>4614</v>
      </c>
      <c r="M513" s="52" t="s">
        <v>4672</v>
      </c>
      <c r="N513" s="52" t="s">
        <v>2155</v>
      </c>
      <c r="O513" s="50"/>
      <c r="P513" s="254" t="s">
        <v>2361</v>
      </c>
      <c r="Q513" s="13"/>
      <c r="R513"/>
      <c r="S513" t="str">
        <f t="shared" si="142"/>
        <v/>
      </c>
      <c r="T513" s="41" t="str">
        <f>IF(ISNA(VLOOKUP(P513,'NEW XEQM.c'!E:F,2,0)),"--","PRESENT")</f>
        <v>--</v>
      </c>
      <c r="U513"/>
      <c r="V513">
        <f t="shared" si="144"/>
        <v>169</v>
      </c>
      <c r="W513" s="75" t="s">
        <v>2155</v>
      </c>
      <c r="X513" s="54" t="s">
        <v>2155</v>
      </c>
      <c r="Y513" s="54" t="s">
        <v>2155</v>
      </c>
      <c r="Z513" s="22" t="str">
        <f t="shared" si="145"/>
        <v/>
      </c>
      <c r="AA513" s="22" t="str">
        <f t="shared" si="146"/>
        <v/>
      </c>
      <c r="AB513" s="1">
        <f t="shared" si="147"/>
        <v>492</v>
      </c>
      <c r="AC513" t="str">
        <f t="shared" si="148"/>
        <v>SFL_GROW</v>
      </c>
      <c r="AD513" s="125" t="str">
        <f>IF(ISNA(VLOOKUP(AA513,'XEQM Shortlist'!J:J,1,0)),"//","")</f>
        <v/>
      </c>
      <c r="AF513" s="88" t="str">
        <f t="shared" si="149"/>
        <v/>
      </c>
      <c r="AG513" t="b">
        <f t="shared" si="150"/>
        <v>1</v>
      </c>
    </row>
    <row r="514" spans="1:33">
      <c r="A514" s="45">
        <f t="shared" si="143"/>
        <v>514</v>
      </c>
      <c r="B514" s="44">
        <f t="shared" si="140"/>
        <v>493</v>
      </c>
      <c r="C514" s="48" t="s">
        <v>3455</v>
      </c>
      <c r="D514" s="48" t="s">
        <v>2297</v>
      </c>
      <c r="E514" s="59" t="s">
        <v>2323</v>
      </c>
      <c r="F514" s="59" t="s">
        <v>2323</v>
      </c>
      <c r="G514" s="60">
        <v>0</v>
      </c>
      <c r="H514" s="60">
        <v>0</v>
      </c>
      <c r="I514" s="53" t="s">
        <v>2307</v>
      </c>
      <c r="J514" s="53" t="s">
        <v>1347</v>
      </c>
      <c r="K514" s="54" t="s">
        <v>3656</v>
      </c>
      <c r="L514" s="52" t="s">
        <v>4614</v>
      </c>
      <c r="M514" s="52" t="s">
        <v>4672</v>
      </c>
      <c r="N514" s="52" t="s">
        <v>2155</v>
      </c>
      <c r="O514" s="50"/>
      <c r="P514" s="254" t="s">
        <v>2362</v>
      </c>
      <c r="Q514" s="13"/>
      <c r="R514"/>
      <c r="S514" t="str">
        <f t="shared" si="142"/>
        <v/>
      </c>
      <c r="T514" s="41" t="str">
        <f>IF(ISNA(VLOOKUP(P514,'NEW XEQM.c'!E:F,2,0)),"--","PRESENT")</f>
        <v>--</v>
      </c>
      <c r="U514"/>
      <c r="V514">
        <f t="shared" si="144"/>
        <v>169</v>
      </c>
      <c r="W514" s="75" t="s">
        <v>2155</v>
      </c>
      <c r="X514" s="54" t="s">
        <v>2155</v>
      </c>
      <c r="Y514" s="54" t="s">
        <v>2155</v>
      </c>
      <c r="Z514" s="22" t="str">
        <f t="shared" si="145"/>
        <v/>
      </c>
      <c r="AA514" s="22" t="str">
        <f t="shared" si="146"/>
        <v/>
      </c>
      <c r="AB514" s="1">
        <f t="shared" si="147"/>
        <v>493</v>
      </c>
      <c r="AC514" t="str">
        <f t="shared" si="148"/>
        <v>SFL_AUTOFF</v>
      </c>
      <c r="AD514" s="125" t="str">
        <f>IF(ISNA(VLOOKUP(AA514,'XEQM Shortlist'!J:J,1,0)),"//","")</f>
        <v/>
      </c>
      <c r="AF514" s="88" t="str">
        <f t="shared" si="149"/>
        <v/>
      </c>
      <c r="AG514" t="b">
        <f t="shared" si="150"/>
        <v>1</v>
      </c>
    </row>
    <row r="515" spans="1:33">
      <c r="A515" s="45">
        <f t="shared" si="143"/>
        <v>515</v>
      </c>
      <c r="B515" s="44">
        <f t="shared" si="140"/>
        <v>494</v>
      </c>
      <c r="C515" s="48" t="s">
        <v>3455</v>
      </c>
      <c r="D515" s="48" t="s">
        <v>2298</v>
      </c>
      <c r="E515" s="59" t="s">
        <v>2324</v>
      </c>
      <c r="F515" s="59" t="s">
        <v>2324</v>
      </c>
      <c r="G515" s="60">
        <v>0</v>
      </c>
      <c r="H515" s="60">
        <v>0</v>
      </c>
      <c r="I515" s="53" t="s">
        <v>2307</v>
      </c>
      <c r="J515" s="53" t="s">
        <v>1347</v>
      </c>
      <c r="K515" s="54" t="s">
        <v>3656</v>
      </c>
      <c r="L515" s="52" t="s">
        <v>4614</v>
      </c>
      <c r="M515" s="52" t="s">
        <v>4672</v>
      </c>
      <c r="N515" s="52" t="s">
        <v>2155</v>
      </c>
      <c r="O515" s="50"/>
      <c r="P515" s="254" t="s">
        <v>2363</v>
      </c>
      <c r="Q515" s="13"/>
      <c r="R515"/>
      <c r="S515" t="str">
        <f t="shared" si="142"/>
        <v/>
      </c>
      <c r="T515" s="41" t="str">
        <f>IF(ISNA(VLOOKUP(P515,'NEW XEQM.c'!E:F,2,0)),"--","PRESENT")</f>
        <v>--</v>
      </c>
      <c r="U515"/>
      <c r="V515">
        <f t="shared" si="144"/>
        <v>169</v>
      </c>
      <c r="W515" s="75" t="s">
        <v>2155</v>
      </c>
      <c r="X515" s="54" t="s">
        <v>2155</v>
      </c>
      <c r="Y515" s="54" t="s">
        <v>2155</v>
      </c>
      <c r="Z515" s="22" t="str">
        <f t="shared" si="145"/>
        <v/>
      </c>
      <c r="AA515" s="22" t="str">
        <f t="shared" si="146"/>
        <v/>
      </c>
      <c r="AB515" s="1">
        <f t="shared" si="147"/>
        <v>494</v>
      </c>
      <c r="AC515" t="str">
        <f t="shared" si="148"/>
        <v>SFL_AUTXEQ</v>
      </c>
      <c r="AD515" s="125" t="str">
        <f>IF(ISNA(VLOOKUP(AA515,'XEQM Shortlist'!J:J,1,0)),"//","")</f>
        <v/>
      </c>
      <c r="AF515" s="88" t="str">
        <f t="shared" si="149"/>
        <v/>
      </c>
      <c r="AG515" t="b">
        <f t="shared" si="150"/>
        <v>1</v>
      </c>
    </row>
    <row r="516" spans="1:33">
      <c r="A516" s="45">
        <f t="shared" si="143"/>
        <v>516</v>
      </c>
      <c r="B516" s="44">
        <f t="shared" ref="B516:B579" si="151">IF(AND(MID(C516,2,1)&lt;&gt;"/",MID(C516,1,1)="/"),INT(B515)+1,B515+0.01)</f>
        <v>495</v>
      </c>
      <c r="C516" s="48" t="s">
        <v>3455</v>
      </c>
      <c r="D516" s="48" t="s">
        <v>2299</v>
      </c>
      <c r="E516" s="59" t="s">
        <v>2325</v>
      </c>
      <c r="F516" s="59" t="s">
        <v>2325</v>
      </c>
      <c r="G516" s="60">
        <v>0</v>
      </c>
      <c r="H516" s="60">
        <v>0</v>
      </c>
      <c r="I516" s="53" t="s">
        <v>2307</v>
      </c>
      <c r="J516" s="53" t="s">
        <v>1347</v>
      </c>
      <c r="K516" s="54" t="s">
        <v>3656</v>
      </c>
      <c r="L516" s="52" t="s">
        <v>4614</v>
      </c>
      <c r="M516" s="52" t="s">
        <v>4672</v>
      </c>
      <c r="N516" s="52" t="s">
        <v>2155</v>
      </c>
      <c r="O516" s="50"/>
      <c r="P516" s="254" t="s">
        <v>2364</v>
      </c>
      <c r="Q516" s="13"/>
      <c r="R516"/>
      <c r="S516" t="str">
        <f t="shared" ref="S516:S547" si="152">IF(E516=F516,"","NOT EQUAL")</f>
        <v/>
      </c>
      <c r="T516" s="41" t="str">
        <f>IF(ISNA(VLOOKUP(P516,'NEW XEQM.c'!E:F,2,0)),"--","PRESENT")</f>
        <v>--</v>
      </c>
      <c r="U516"/>
      <c r="V516">
        <f t="shared" si="144"/>
        <v>169</v>
      </c>
      <c r="W516" s="75" t="s">
        <v>2155</v>
      </c>
      <c r="X516" s="54" t="s">
        <v>2155</v>
      </c>
      <c r="Y516" s="54" t="s">
        <v>2155</v>
      </c>
      <c r="Z516" s="22" t="str">
        <f t="shared" si="145"/>
        <v/>
      </c>
      <c r="AA516" s="22" t="str">
        <f t="shared" si="146"/>
        <v/>
      </c>
      <c r="AB516" s="1">
        <f t="shared" si="147"/>
        <v>495</v>
      </c>
      <c r="AC516" t="str">
        <f t="shared" si="148"/>
        <v>SFL_PRTACT</v>
      </c>
      <c r="AD516" s="125" t="str">
        <f>IF(ISNA(VLOOKUP(AA516,'XEQM Shortlist'!J:J,1,0)),"//","")</f>
        <v/>
      </c>
      <c r="AF516" s="88" t="str">
        <f t="shared" si="149"/>
        <v/>
      </c>
      <c r="AG516" t="b">
        <f t="shared" si="150"/>
        <v>1</v>
      </c>
    </row>
    <row r="517" spans="1:33">
      <c r="A517" s="45">
        <f t="shared" si="143"/>
        <v>517</v>
      </c>
      <c r="B517" s="44">
        <f t="shared" si="151"/>
        <v>496</v>
      </c>
      <c r="C517" s="48" t="s">
        <v>3455</v>
      </c>
      <c r="D517" s="48" t="s">
        <v>2300</v>
      </c>
      <c r="E517" s="59" t="s">
        <v>2326</v>
      </c>
      <c r="F517" s="59" t="s">
        <v>2326</v>
      </c>
      <c r="G517" s="60">
        <v>0</v>
      </c>
      <c r="H517" s="60">
        <v>0</v>
      </c>
      <c r="I517" s="53" t="s">
        <v>2307</v>
      </c>
      <c r="J517" s="53" t="s">
        <v>1347</v>
      </c>
      <c r="K517" s="54" t="s">
        <v>3656</v>
      </c>
      <c r="L517" s="52" t="s">
        <v>4614</v>
      </c>
      <c r="M517" s="52" t="s">
        <v>4672</v>
      </c>
      <c r="N517" s="52" t="s">
        <v>2155</v>
      </c>
      <c r="O517" s="50"/>
      <c r="P517" s="254" t="s">
        <v>2365</v>
      </c>
      <c r="Q517" s="13"/>
      <c r="R517"/>
      <c r="S517" t="str">
        <f t="shared" si="152"/>
        <v/>
      </c>
      <c r="T517" s="41" t="str">
        <f>IF(ISNA(VLOOKUP(P517,'NEW XEQM.c'!E:F,2,0)),"--","PRESENT")</f>
        <v>--</v>
      </c>
      <c r="U517"/>
      <c r="V517">
        <f t="shared" si="144"/>
        <v>169</v>
      </c>
      <c r="W517" s="75" t="s">
        <v>2155</v>
      </c>
      <c r="X517" s="54" t="s">
        <v>2155</v>
      </c>
      <c r="Y517" s="54" t="s">
        <v>2155</v>
      </c>
      <c r="Z517" s="22" t="str">
        <f t="shared" si="145"/>
        <v/>
      </c>
      <c r="AA517" s="22" t="str">
        <f t="shared" si="146"/>
        <v/>
      </c>
      <c r="AB517" s="1">
        <f t="shared" si="147"/>
        <v>496</v>
      </c>
      <c r="AC517" t="str">
        <f t="shared" si="148"/>
        <v>SFL_NUMIN</v>
      </c>
      <c r="AD517" s="125" t="str">
        <f>IF(ISNA(VLOOKUP(AA517,'XEQM Shortlist'!J:J,1,0)),"//","")</f>
        <v/>
      </c>
      <c r="AF517" s="88" t="str">
        <f t="shared" si="149"/>
        <v/>
      </c>
      <c r="AG517" t="b">
        <f t="shared" si="150"/>
        <v>1</v>
      </c>
    </row>
    <row r="518" spans="1:33">
      <c r="A518" s="45">
        <f t="shared" si="143"/>
        <v>518</v>
      </c>
      <c r="B518" s="44">
        <f t="shared" si="151"/>
        <v>497</v>
      </c>
      <c r="C518" s="48" t="s">
        <v>3455</v>
      </c>
      <c r="D518" s="48" t="s">
        <v>2301</v>
      </c>
      <c r="E518" s="59" t="s">
        <v>2327</v>
      </c>
      <c r="F518" s="59" t="s">
        <v>2327</v>
      </c>
      <c r="G518" s="60">
        <v>0</v>
      </c>
      <c r="H518" s="60">
        <v>0</v>
      </c>
      <c r="I518" s="53" t="s">
        <v>2307</v>
      </c>
      <c r="J518" s="53" t="s">
        <v>1347</v>
      </c>
      <c r="K518" s="54" t="s">
        <v>3656</v>
      </c>
      <c r="L518" s="52" t="s">
        <v>4614</v>
      </c>
      <c r="M518" s="52" t="s">
        <v>4672</v>
      </c>
      <c r="N518" s="52" t="s">
        <v>2155</v>
      </c>
      <c r="O518" s="50"/>
      <c r="P518" s="254" t="s">
        <v>2366</v>
      </c>
      <c r="Q518" s="13"/>
      <c r="R518"/>
      <c r="S518" t="str">
        <f t="shared" si="152"/>
        <v/>
      </c>
      <c r="T518" s="41" t="str">
        <f>IF(ISNA(VLOOKUP(P518,'NEW XEQM.c'!E:F,2,0)),"--","PRESENT")</f>
        <v>--</v>
      </c>
      <c r="U518"/>
      <c r="V518">
        <f t="shared" si="144"/>
        <v>169</v>
      </c>
      <c r="W518" s="75" t="s">
        <v>2155</v>
      </c>
      <c r="X518" s="54" t="s">
        <v>2155</v>
      </c>
      <c r="Y518" s="54" t="s">
        <v>2155</v>
      </c>
      <c r="Z518" s="22" t="str">
        <f t="shared" si="145"/>
        <v/>
      </c>
      <c r="AA518" s="22" t="str">
        <f t="shared" si="146"/>
        <v/>
      </c>
      <c r="AB518" s="1">
        <f t="shared" si="147"/>
        <v>497</v>
      </c>
      <c r="AC518" t="str">
        <f t="shared" si="148"/>
        <v>SFL_ALPIN</v>
      </c>
      <c r="AD518" s="125" t="str">
        <f>IF(ISNA(VLOOKUP(AA518,'XEQM Shortlist'!J:J,1,0)),"//","")</f>
        <v/>
      </c>
      <c r="AF518" s="88" t="str">
        <f t="shared" si="149"/>
        <v/>
      </c>
      <c r="AG518" t="b">
        <f t="shared" si="150"/>
        <v>1</v>
      </c>
    </row>
    <row r="519" spans="1:33">
      <c r="A519" s="45">
        <f t="shared" si="143"/>
        <v>519</v>
      </c>
      <c r="B519" s="44">
        <f t="shared" si="151"/>
        <v>498</v>
      </c>
      <c r="C519" s="48" t="s">
        <v>3455</v>
      </c>
      <c r="D519" s="48" t="s">
        <v>2302</v>
      </c>
      <c r="E519" s="59" t="s">
        <v>2328</v>
      </c>
      <c r="F519" s="59" t="s">
        <v>2328</v>
      </c>
      <c r="G519" s="60">
        <v>0</v>
      </c>
      <c r="H519" s="60">
        <v>0</v>
      </c>
      <c r="I519" s="53" t="s">
        <v>2307</v>
      </c>
      <c r="J519" s="53" t="s">
        <v>1347</v>
      </c>
      <c r="K519" s="54" t="s">
        <v>3656</v>
      </c>
      <c r="L519" s="52" t="s">
        <v>4614</v>
      </c>
      <c r="M519" s="52" t="s">
        <v>4672</v>
      </c>
      <c r="N519" s="52" t="s">
        <v>2155</v>
      </c>
      <c r="O519" s="50"/>
      <c r="P519" s="254" t="s">
        <v>2367</v>
      </c>
      <c r="Q519" s="13"/>
      <c r="R519"/>
      <c r="S519" t="str">
        <f t="shared" si="152"/>
        <v/>
      </c>
      <c r="T519" s="41" t="str">
        <f>IF(ISNA(VLOOKUP(P519,'NEW XEQM.c'!E:F,2,0)),"--","PRESENT")</f>
        <v>--</v>
      </c>
      <c r="U519"/>
      <c r="V519">
        <f t="shared" si="144"/>
        <v>169</v>
      </c>
      <c r="W519" s="75" t="s">
        <v>2155</v>
      </c>
      <c r="X519" s="54" t="s">
        <v>2155</v>
      </c>
      <c r="Y519" s="54" t="s">
        <v>2155</v>
      </c>
      <c r="Z519" s="22" t="str">
        <f t="shared" si="145"/>
        <v/>
      </c>
      <c r="AA519" s="22" t="str">
        <f t="shared" si="146"/>
        <v/>
      </c>
      <c r="AB519" s="1">
        <f t="shared" si="147"/>
        <v>498</v>
      </c>
      <c r="AC519" t="str">
        <f t="shared" si="148"/>
        <v>SFL_ASLIFT</v>
      </c>
      <c r="AD519" s="125" t="str">
        <f>IF(ISNA(VLOOKUP(AA519,'XEQM Shortlist'!J:J,1,0)),"//","")</f>
        <v/>
      </c>
      <c r="AF519" s="88" t="str">
        <f t="shared" si="149"/>
        <v/>
      </c>
      <c r="AG519" t="b">
        <f t="shared" si="150"/>
        <v>1</v>
      </c>
    </row>
    <row r="520" spans="1:33">
      <c r="A520" s="45">
        <f t="shared" si="143"/>
        <v>520</v>
      </c>
      <c r="B520" s="44">
        <f t="shared" si="151"/>
        <v>499</v>
      </c>
      <c r="C520" s="48" t="s">
        <v>3455</v>
      </c>
      <c r="D520" s="48" t="s">
        <v>2303</v>
      </c>
      <c r="E520" s="59" t="s">
        <v>2329</v>
      </c>
      <c r="F520" s="59" t="s">
        <v>2329</v>
      </c>
      <c r="G520" s="60">
        <v>0</v>
      </c>
      <c r="H520" s="60">
        <v>0</v>
      </c>
      <c r="I520" s="53" t="s">
        <v>2307</v>
      </c>
      <c r="J520" s="53" t="s">
        <v>1347</v>
      </c>
      <c r="K520" s="54" t="s">
        <v>3656</v>
      </c>
      <c r="L520" s="52" t="s">
        <v>4614</v>
      </c>
      <c r="M520" s="52" t="s">
        <v>4672</v>
      </c>
      <c r="N520" s="52" t="s">
        <v>2155</v>
      </c>
      <c r="O520" s="50"/>
      <c r="P520" s="254" t="s">
        <v>2368</v>
      </c>
      <c r="Q520" s="13"/>
      <c r="R520"/>
      <c r="S520" t="str">
        <f t="shared" si="152"/>
        <v/>
      </c>
      <c r="T520" s="41" t="str">
        <f>IF(ISNA(VLOOKUP(P520,'NEW XEQM.c'!E:F,2,0)),"--","PRESENT")</f>
        <v>--</v>
      </c>
      <c r="U520"/>
      <c r="V520">
        <f t="shared" si="144"/>
        <v>169</v>
      </c>
      <c r="W520" s="75" t="s">
        <v>2155</v>
      </c>
      <c r="X520" s="54" t="s">
        <v>2155</v>
      </c>
      <c r="Y520" s="54" t="s">
        <v>2155</v>
      </c>
      <c r="Z520" s="22" t="str">
        <f t="shared" si="145"/>
        <v/>
      </c>
      <c r="AA520" s="22" t="str">
        <f t="shared" si="146"/>
        <v/>
      </c>
      <c r="AB520" s="1">
        <f t="shared" si="147"/>
        <v>499</v>
      </c>
      <c r="AC520" t="str">
        <f t="shared" si="148"/>
        <v>SFL_IGN1ER</v>
      </c>
      <c r="AD520" s="125" t="str">
        <f>IF(ISNA(VLOOKUP(AA520,'XEQM Shortlist'!J:J,1,0)),"//","")</f>
        <v/>
      </c>
      <c r="AF520" s="88" t="str">
        <f t="shared" si="149"/>
        <v/>
      </c>
      <c r="AG520" t="b">
        <f t="shared" si="150"/>
        <v>1</v>
      </c>
    </row>
    <row r="521" spans="1:33">
      <c r="A521" s="45">
        <f t="shared" si="143"/>
        <v>521</v>
      </c>
      <c r="B521" s="44">
        <f t="shared" si="151"/>
        <v>500</v>
      </c>
      <c r="C521" s="48" t="s">
        <v>3455</v>
      </c>
      <c r="D521" s="48" t="s">
        <v>2304</v>
      </c>
      <c r="E521" s="59" t="s">
        <v>2330</v>
      </c>
      <c r="F521" s="59" t="s">
        <v>2330</v>
      </c>
      <c r="G521" s="61">
        <v>0</v>
      </c>
      <c r="H521" s="61">
        <v>0</v>
      </c>
      <c r="I521" s="53" t="s">
        <v>2307</v>
      </c>
      <c r="J521" s="53" t="s">
        <v>1347</v>
      </c>
      <c r="K521" s="54" t="s">
        <v>3656</v>
      </c>
      <c r="L521" s="52" t="s">
        <v>4614</v>
      </c>
      <c r="M521" s="52" t="s">
        <v>4672</v>
      </c>
      <c r="N521" s="52" t="s">
        <v>2155</v>
      </c>
      <c r="O521" s="50"/>
      <c r="P521" s="254" t="s">
        <v>2369</v>
      </c>
      <c r="Q521" s="13"/>
      <c r="R521"/>
      <c r="S521" t="str">
        <f t="shared" si="152"/>
        <v/>
      </c>
      <c r="T521" s="41" t="str">
        <f>IF(ISNA(VLOOKUP(P521,'NEW XEQM.c'!E:F,2,0)),"--","PRESENT")</f>
        <v>--</v>
      </c>
      <c r="U521"/>
      <c r="V521">
        <f t="shared" si="144"/>
        <v>169</v>
      </c>
      <c r="W521" s="75" t="s">
        <v>2155</v>
      </c>
      <c r="X521" s="54" t="s">
        <v>2155</v>
      </c>
      <c r="Y521" s="54" t="s">
        <v>2155</v>
      </c>
      <c r="Z521" s="22" t="str">
        <f t="shared" si="145"/>
        <v/>
      </c>
      <c r="AA521" s="22" t="str">
        <f t="shared" si="146"/>
        <v/>
      </c>
      <c r="AB521" s="1">
        <f t="shared" si="147"/>
        <v>500</v>
      </c>
      <c r="AC521" t="str">
        <f t="shared" si="148"/>
        <v>SFL_INTING</v>
      </c>
      <c r="AD521" s="125" t="str">
        <f>IF(ISNA(VLOOKUP(AA521,'XEQM Shortlist'!J:J,1,0)),"//","")</f>
        <v/>
      </c>
      <c r="AF521" s="88" t="str">
        <f t="shared" si="149"/>
        <v/>
      </c>
      <c r="AG521" t="b">
        <f t="shared" si="150"/>
        <v>1</v>
      </c>
    </row>
    <row r="522" spans="1:33">
      <c r="A522" s="45">
        <f t="shared" si="143"/>
        <v>522</v>
      </c>
      <c r="B522" s="44">
        <f t="shared" si="151"/>
        <v>501</v>
      </c>
      <c r="C522" s="48" t="s">
        <v>3455</v>
      </c>
      <c r="D522" s="48" t="s">
        <v>2305</v>
      </c>
      <c r="E522" s="59" t="s">
        <v>2331</v>
      </c>
      <c r="F522" s="59" t="s">
        <v>2331</v>
      </c>
      <c r="G522" s="60">
        <v>0</v>
      </c>
      <c r="H522" s="60">
        <v>0</v>
      </c>
      <c r="I522" s="53" t="s">
        <v>2307</v>
      </c>
      <c r="J522" s="53" t="s">
        <v>1347</v>
      </c>
      <c r="K522" s="54" t="s">
        <v>3656</v>
      </c>
      <c r="L522" s="52" t="s">
        <v>4614</v>
      </c>
      <c r="M522" s="52" t="s">
        <v>4672</v>
      </c>
      <c r="N522" s="52" t="s">
        <v>2155</v>
      </c>
      <c r="O522" s="50"/>
      <c r="P522" s="254" t="s">
        <v>2370</v>
      </c>
      <c r="Q522" s="13"/>
      <c r="R522"/>
      <c r="S522" t="str">
        <f t="shared" si="152"/>
        <v/>
      </c>
      <c r="T522" s="41" t="str">
        <f>IF(ISNA(VLOOKUP(P522,'NEW XEQM.c'!E:F,2,0)),"--","PRESENT")</f>
        <v>--</v>
      </c>
      <c r="U522"/>
      <c r="V522">
        <f t="shared" si="144"/>
        <v>169</v>
      </c>
      <c r="W522" s="75" t="s">
        <v>2155</v>
      </c>
      <c r="X522" s="54" t="s">
        <v>2155</v>
      </c>
      <c r="Y522" s="54" t="s">
        <v>2155</v>
      </c>
      <c r="Z522" s="22" t="str">
        <f t="shared" si="145"/>
        <v/>
      </c>
      <c r="AA522" s="22" t="str">
        <f t="shared" si="146"/>
        <v/>
      </c>
      <c r="AB522" s="1">
        <f t="shared" si="147"/>
        <v>501</v>
      </c>
      <c r="AC522" t="str">
        <f t="shared" si="148"/>
        <v>SFL_SOLVING</v>
      </c>
      <c r="AD522" s="125" t="str">
        <f>IF(ISNA(VLOOKUP(AA522,'XEQM Shortlist'!J:J,1,0)),"//","")</f>
        <v/>
      </c>
      <c r="AF522" s="88" t="str">
        <f t="shared" si="149"/>
        <v/>
      </c>
      <c r="AG522" t="b">
        <f t="shared" si="150"/>
        <v>1</v>
      </c>
    </row>
    <row r="523" spans="1:33">
      <c r="A523" s="45">
        <f t="shared" si="143"/>
        <v>523</v>
      </c>
      <c r="B523" s="44">
        <f t="shared" si="151"/>
        <v>502</v>
      </c>
      <c r="C523" s="48" t="s">
        <v>3455</v>
      </c>
      <c r="D523" s="48" t="s">
        <v>2306</v>
      </c>
      <c r="E523" s="59" t="s">
        <v>2332</v>
      </c>
      <c r="F523" s="59" t="s">
        <v>2332</v>
      </c>
      <c r="G523" s="60">
        <v>0</v>
      </c>
      <c r="H523" s="60">
        <v>0</v>
      </c>
      <c r="I523" s="53" t="s">
        <v>2307</v>
      </c>
      <c r="J523" s="53" t="s">
        <v>1347</v>
      </c>
      <c r="K523" s="54" t="s">
        <v>3656</v>
      </c>
      <c r="L523" s="52" t="s">
        <v>4614</v>
      </c>
      <c r="M523" s="52" t="s">
        <v>4672</v>
      </c>
      <c r="N523" s="52" t="s">
        <v>2155</v>
      </c>
      <c r="O523" s="50"/>
      <c r="P523" s="254" t="s">
        <v>2371</v>
      </c>
      <c r="Q523" s="13"/>
      <c r="R523"/>
      <c r="S523" t="str">
        <f t="shared" si="152"/>
        <v/>
      </c>
      <c r="T523" s="41" t="str">
        <f>IF(ISNA(VLOOKUP(P523,'NEW XEQM.c'!E:F,2,0)),"--","PRESENT")</f>
        <v>--</v>
      </c>
      <c r="U523"/>
      <c r="V523">
        <f t="shared" si="144"/>
        <v>169</v>
      </c>
      <c r="W523" s="75" t="s">
        <v>2155</v>
      </c>
      <c r="X523" s="54" t="s">
        <v>2155</v>
      </c>
      <c r="Y523" s="54" t="s">
        <v>2155</v>
      </c>
      <c r="Z523" s="22" t="str">
        <f t="shared" si="145"/>
        <v/>
      </c>
      <c r="AA523" s="22" t="str">
        <f t="shared" si="146"/>
        <v/>
      </c>
      <c r="AB523" s="1">
        <f t="shared" si="147"/>
        <v>502</v>
      </c>
      <c r="AC523" t="str">
        <f t="shared" si="148"/>
        <v>SFL_VMDISP</v>
      </c>
      <c r="AD523" s="125" t="str">
        <f>IF(ISNA(VLOOKUP(AA523,'XEQM Shortlist'!J:J,1,0)),"//","")</f>
        <v/>
      </c>
      <c r="AF523" s="88" t="str">
        <f t="shared" si="149"/>
        <v/>
      </c>
      <c r="AG523" t="b">
        <f t="shared" si="150"/>
        <v>1</v>
      </c>
    </row>
    <row r="524" spans="1:33">
      <c r="A524" s="45">
        <f t="shared" si="143"/>
        <v>524</v>
      </c>
      <c r="B524" s="44">
        <f t="shared" si="151"/>
        <v>503</v>
      </c>
      <c r="C524" s="48" t="s">
        <v>3455</v>
      </c>
      <c r="D524" s="48" t="s">
        <v>2541</v>
      </c>
      <c r="E524" s="59" t="s">
        <v>2542</v>
      </c>
      <c r="F524" s="59" t="s">
        <v>2542</v>
      </c>
      <c r="G524" s="60">
        <v>0</v>
      </c>
      <c r="H524" s="60">
        <v>0</v>
      </c>
      <c r="I524" s="53" t="s">
        <v>2307</v>
      </c>
      <c r="J524" s="53" t="s">
        <v>1347</v>
      </c>
      <c r="K524" s="54" t="s">
        <v>3656</v>
      </c>
      <c r="L524" s="52" t="s">
        <v>4614</v>
      </c>
      <c r="M524" s="52" t="s">
        <v>4672</v>
      </c>
      <c r="N524" s="52" t="s">
        <v>2155</v>
      </c>
      <c r="O524" s="50"/>
      <c r="P524" s="254" t="s">
        <v>2543</v>
      </c>
      <c r="Q524" s="13"/>
      <c r="R524"/>
      <c r="S524" t="str">
        <f t="shared" si="152"/>
        <v/>
      </c>
      <c r="T524" s="41" t="str">
        <f>IF(ISNA(VLOOKUP(P524,'NEW XEQM.c'!E:F,2,0)),"--","PRESENT")</f>
        <v>--</v>
      </c>
      <c r="U524"/>
      <c r="V524">
        <f t="shared" si="144"/>
        <v>169</v>
      </c>
      <c r="W524" s="75" t="s">
        <v>2155</v>
      </c>
      <c r="X524" s="54" t="s">
        <v>2155</v>
      </c>
      <c r="Y524" s="54" t="s">
        <v>2155</v>
      </c>
      <c r="Z524" s="22" t="str">
        <f t="shared" si="145"/>
        <v/>
      </c>
      <c r="AA524" s="22" t="str">
        <f t="shared" si="146"/>
        <v/>
      </c>
      <c r="AB524" s="1">
        <f t="shared" si="147"/>
        <v>503</v>
      </c>
      <c r="AC524" t="str">
        <f t="shared" si="148"/>
        <v>SFL_USB</v>
      </c>
      <c r="AD524" s="125" t="str">
        <f>IF(ISNA(VLOOKUP(AA524,'XEQM Shortlist'!J:J,1,0)),"//","")</f>
        <v/>
      </c>
      <c r="AF524" s="88" t="str">
        <f t="shared" si="149"/>
        <v/>
      </c>
      <c r="AG524" t="b">
        <f t="shared" si="150"/>
        <v>1</v>
      </c>
    </row>
    <row r="525" spans="1:33">
      <c r="A525" s="45">
        <f t="shared" si="143"/>
        <v>525</v>
      </c>
      <c r="B525" s="44">
        <f t="shared" si="151"/>
        <v>504</v>
      </c>
      <c r="C525" s="48" t="s">
        <v>3455</v>
      </c>
      <c r="D525" s="48" t="s">
        <v>4591</v>
      </c>
      <c r="E525" s="59" t="s">
        <v>4592</v>
      </c>
      <c r="F525" s="59" t="s">
        <v>4592</v>
      </c>
      <c r="G525" s="60">
        <v>0</v>
      </c>
      <c r="H525" s="60">
        <v>0</v>
      </c>
      <c r="I525" s="53" t="s">
        <v>2307</v>
      </c>
      <c r="J525" s="53" t="s">
        <v>1347</v>
      </c>
      <c r="K525" s="54" t="s">
        <v>3656</v>
      </c>
      <c r="L525" s="52" t="s">
        <v>4614</v>
      </c>
      <c r="M525" s="52" t="s">
        <v>4672</v>
      </c>
      <c r="N525" s="52" t="s">
        <v>2155</v>
      </c>
      <c r="O525" s="50"/>
      <c r="P525" s="254" t="s">
        <v>4600</v>
      </c>
      <c r="Q525" s="13"/>
      <c r="R525"/>
      <c r="S525" t="str">
        <f t="shared" si="152"/>
        <v/>
      </c>
      <c r="T525" s="41" t="str">
        <f>IF(ISNA(VLOOKUP(P525,'NEW XEQM.c'!E:F,2,0)),"--","PRESENT")</f>
        <v>--</v>
      </c>
      <c r="U525"/>
      <c r="V525">
        <f t="shared" si="144"/>
        <v>169</v>
      </c>
      <c r="W525" s="75" t="s">
        <v>2155</v>
      </c>
      <c r="X525" s="54" t="s">
        <v>2155</v>
      </c>
      <c r="Y525" s="54" t="s">
        <v>2155</v>
      </c>
      <c r="Z525" s="22" t="str">
        <f t="shared" si="145"/>
        <v/>
      </c>
      <c r="AA525" s="22" t="str">
        <f t="shared" si="146"/>
        <v/>
      </c>
      <c r="AB525" s="1">
        <f t="shared" si="147"/>
        <v>504</v>
      </c>
      <c r="AC525" t="str">
        <f t="shared" si="148"/>
        <v>SFL_TVMBGN</v>
      </c>
      <c r="AD525" s="125" t="str">
        <f>IF(ISNA(VLOOKUP(AA525,'XEQM Shortlist'!J:J,1,0)),"//","")</f>
        <v/>
      </c>
      <c r="AF525" s="88" t="str">
        <f t="shared" si="149"/>
        <v/>
      </c>
      <c r="AG525" t="b">
        <f t="shared" si="150"/>
        <v>1</v>
      </c>
    </row>
    <row r="526" spans="1:33">
      <c r="A526" s="45">
        <f t="shared" si="143"/>
        <v>526</v>
      </c>
      <c r="B526" s="44">
        <f t="shared" si="151"/>
        <v>505</v>
      </c>
      <c r="C526" s="48" t="s">
        <v>3455</v>
      </c>
      <c r="D526" s="48" t="s">
        <v>4741</v>
      </c>
      <c r="E526" s="59" t="s">
        <v>4742</v>
      </c>
      <c r="F526" s="59" t="s">
        <v>4742</v>
      </c>
      <c r="G526" s="60">
        <v>0</v>
      </c>
      <c r="H526" s="60">
        <v>0</v>
      </c>
      <c r="I526" s="53" t="s">
        <v>2307</v>
      </c>
      <c r="J526" s="53" t="s">
        <v>1347</v>
      </c>
      <c r="K526" s="54" t="s">
        <v>3656</v>
      </c>
      <c r="L526" s="52" t="s">
        <v>4614</v>
      </c>
      <c r="M526" s="52" t="s">
        <v>4672</v>
      </c>
      <c r="N526" s="52" t="s">
        <v>2155</v>
      </c>
      <c r="O526" s="50"/>
      <c r="P526" s="254" t="s">
        <v>4743</v>
      </c>
      <c r="Q526" s="13"/>
      <c r="R526"/>
      <c r="S526" t="str">
        <f t="shared" si="152"/>
        <v/>
      </c>
      <c r="T526" s="41" t="str">
        <f>IF(ISNA(VLOOKUP(P526,'NEW XEQM.c'!E:F,2,0)),"--","PRESENT")</f>
        <v>--</v>
      </c>
      <c r="U526"/>
      <c r="V526">
        <f t="shared" si="144"/>
        <v>169</v>
      </c>
      <c r="W526" s="75" t="s">
        <v>2155</v>
      </c>
      <c r="X526" s="54" t="s">
        <v>2155</v>
      </c>
      <c r="Y526" s="54" t="s">
        <v>2155</v>
      </c>
      <c r="Z526" s="22" t="str">
        <f t="shared" si="145"/>
        <v/>
      </c>
      <c r="AA526" s="22" t="str">
        <f t="shared" si="146"/>
        <v/>
      </c>
      <c r="AB526" s="1">
        <f t="shared" si="147"/>
        <v>505</v>
      </c>
      <c r="AC526" t="str">
        <f t="shared" si="148"/>
        <v>SFL_FRCSRN</v>
      </c>
      <c r="AD526" s="125" t="str">
        <f>IF(ISNA(VLOOKUP(AA526,'XEQM Shortlist'!J:J,1,0)),"//","")</f>
        <v/>
      </c>
      <c r="AF526" s="88" t="str">
        <f t="shared" si="149"/>
        <v/>
      </c>
      <c r="AG526" t="b">
        <f t="shared" si="150"/>
        <v>1</v>
      </c>
    </row>
    <row r="527" spans="1:33">
      <c r="A527" s="45">
        <f t="shared" ref="A527" si="153">IF(B527=INT(B527),ROW(),"")</f>
        <v>527</v>
      </c>
      <c r="B527" s="44">
        <f t="shared" si="151"/>
        <v>506</v>
      </c>
      <c r="C527" s="48" t="s">
        <v>3455</v>
      </c>
      <c r="D527" s="48" t="s">
        <v>5449</v>
      </c>
      <c r="E527" s="59" t="s">
        <v>5448</v>
      </c>
      <c r="F527" s="59" t="s">
        <v>5448</v>
      </c>
      <c r="G527" s="60">
        <v>0</v>
      </c>
      <c r="H527" s="60">
        <v>0</v>
      </c>
      <c r="I527" s="53" t="s">
        <v>2307</v>
      </c>
      <c r="J527" s="53" t="s">
        <v>1347</v>
      </c>
      <c r="K527" s="54" t="s">
        <v>3656</v>
      </c>
      <c r="L527" s="52" t="s">
        <v>4614</v>
      </c>
      <c r="M527" s="52" t="s">
        <v>4672</v>
      </c>
      <c r="N527" s="52" t="s">
        <v>2155</v>
      </c>
      <c r="O527" s="50"/>
      <c r="P527" s="254" t="s">
        <v>5451</v>
      </c>
      <c r="Q527" s="13"/>
      <c r="R527"/>
      <c r="S527" t="str">
        <f t="shared" ref="S527" si="154">IF(E527=F527,"","NOT EQUAL")</f>
        <v/>
      </c>
      <c r="T527" s="41" t="str">
        <f>IF(ISNA(VLOOKUP(P527,'NEW XEQM.c'!E:F,2,0)),"--","PRESENT")</f>
        <v>--</v>
      </c>
      <c r="U527"/>
      <c r="V527">
        <f t="shared" ref="V527" si="155">IF(AA527&lt;&gt;"",V526+1,V526)</f>
        <v>169</v>
      </c>
      <c r="W527" s="75" t="s">
        <v>2155</v>
      </c>
      <c r="X527" s="54" t="s">
        <v>2155</v>
      </c>
      <c r="Y527" s="54" t="s">
        <v>2155</v>
      </c>
      <c r="Z527" s="22" t="str">
        <f t="shared" ref="Z527" si="156">IF( OR(X527="CNST", I527="CAT_REGS"),IF(E527=CHAR(34)&amp;CHAR(34),F527,E527),
IF(X527="YES",UPPER(IF(E527=CHAR(34)&amp;CHAR(34),F527,E527)),
IF(   AND(X527&lt;&gt;"NO",I527="CAT_FNCT",D527&lt;&gt;"multiply", D527&lt;&gt;"divide"),IF(J527="SLS_ENABLED",   UPPER(IF(E527=CHAR(34)&amp;CHAR(34),F527,E527)),""),"")))</f>
        <v/>
      </c>
      <c r="AA527" s="22" t="str">
        <f t="shared" ref="AA527" si="157">IF(LEN(Y527)&gt;0,Y527,SUBSTITUTE(SUBSTITUTE(SUBSTITUTE(SUBSTITUTE(SUBSTITUTE(SUBSTITUTE(SUBSTITUTE(SUBSTITUTE(SUBSTITUTE(SUBSTITUTE(SUBSTITUTE(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7" s="1">
        <f t="shared" ref="AB527" si="158">B527</f>
        <v>506</v>
      </c>
      <c r="AC527" t="str">
        <f t="shared" ref="AC527" si="159">P527</f>
        <v>SFL_HPRP</v>
      </c>
      <c r="AD527" s="125" t="str">
        <f>IF(ISNA(VLOOKUP(AA527,'XEQM Shortlist'!J:J,1,0)),"//","")</f>
        <v/>
      </c>
      <c r="AF527" s="88" t="str">
        <f t="shared" ref="AF527" si="160">IF(LEN(AA527)=0,"",SUBSTITUTE(SUBSTITUTE(SUBSTITUTE(SUBSTITUTE(SUBSTITUTE(SUBSTITUTE(SUBSTITUTE(SUBSTITUTE(SUBSTITUTE(SUBSTITUTE(SUBSTITUTE(SUBSTITUTE(SUBSTITUTE(SUBSTITUTE(SUBSTITUTE(SUBSTITUTE(SUBSTITUTE(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7" t="b">
        <f t="shared" ref="AG527" si="161">AA527=AF527</f>
        <v>1</v>
      </c>
    </row>
    <row r="528" spans="1:33" s="17" customFormat="1">
      <c r="A528" s="45">
        <f t="shared" si="143"/>
        <v>528</v>
      </c>
      <c r="B528" s="44">
        <f t="shared" si="151"/>
        <v>507</v>
      </c>
      <c r="C528" s="89" t="s">
        <v>3642</v>
      </c>
      <c r="D528" s="89" t="s">
        <v>7</v>
      </c>
      <c r="E528" s="108" t="str">
        <f t="shared" ref="E528:E547" si="162">CHAR(34)&amp;IF(B528&lt;10,"000",IF(B528&lt;100,"00",IF(B528&lt;1000,"0","")))&amp;$B528&amp;CHAR(34)</f>
        <v>"0507"</v>
      </c>
      <c r="F528" s="90" t="str">
        <f t="shared" ref="F528:F547" si="163">E528</f>
        <v>"0507"</v>
      </c>
      <c r="G528" s="143">
        <v>0</v>
      </c>
      <c r="H528" s="143">
        <v>0</v>
      </c>
      <c r="I528" s="138" t="s">
        <v>28</v>
      </c>
      <c r="J528" s="53" t="s">
        <v>1347</v>
      </c>
      <c r="K528" s="92" t="s">
        <v>3656</v>
      </c>
      <c r="L528" s="17" t="s">
        <v>4614</v>
      </c>
      <c r="M528" s="52" t="s">
        <v>4672</v>
      </c>
      <c r="N528" s="52" t="s">
        <v>2155</v>
      </c>
      <c r="P528" s="254" t="str">
        <f t="shared" ref="P528:P547" si="164">"ITM_"&amp;IF(B528&lt;10,"000",IF(B528&lt;100,"00",IF(B528&lt;1000,"0","")))&amp;$B528</f>
        <v>ITM_0507</v>
      </c>
      <c r="Q528" s="13"/>
      <c r="R528"/>
      <c r="S528" t="str">
        <f t="shared" si="152"/>
        <v/>
      </c>
      <c r="T528" s="41" t="str">
        <f>IF(ISNA(VLOOKUP(P528,'NEW XEQM.c'!E:F,2,0)),"--","PRESENT")</f>
        <v>--</v>
      </c>
      <c r="U528"/>
      <c r="V528">
        <f t="shared" si="144"/>
        <v>169</v>
      </c>
      <c r="W528" s="88" t="s">
        <v>2155</v>
      </c>
      <c r="X528" s="92" t="s">
        <v>2155</v>
      </c>
      <c r="Y528" s="92" t="s">
        <v>2155</v>
      </c>
      <c r="Z528" s="22" t="str">
        <f t="shared" si="145"/>
        <v/>
      </c>
      <c r="AA528" s="22" t="str">
        <f t="shared" si="146"/>
        <v/>
      </c>
      <c r="AB528" s="1">
        <f t="shared" si="147"/>
        <v>507</v>
      </c>
      <c r="AC528" t="str">
        <f t="shared" si="148"/>
        <v>ITM_0507</v>
      </c>
      <c r="AD528" s="125" t="str">
        <f>IF(ISNA(VLOOKUP(AA528,'XEQM Shortlist'!J:J,1,0)),"//","")</f>
        <v/>
      </c>
      <c r="AE528"/>
      <c r="AF528" s="88" t="str">
        <f t="shared" si="149"/>
        <v/>
      </c>
      <c r="AG528" t="b">
        <f t="shared" si="150"/>
        <v>1</v>
      </c>
    </row>
    <row r="529" spans="1:33" s="17" customFormat="1">
      <c r="A529" s="45">
        <f t="shared" si="143"/>
        <v>529</v>
      </c>
      <c r="B529" s="44">
        <f t="shared" si="151"/>
        <v>508</v>
      </c>
      <c r="C529" s="89" t="s">
        <v>3642</v>
      </c>
      <c r="D529" s="89" t="s">
        <v>7</v>
      </c>
      <c r="E529" s="108" t="str">
        <f t="shared" si="162"/>
        <v>"0508"</v>
      </c>
      <c r="F529" s="90" t="str">
        <f t="shared" si="163"/>
        <v>"0508"</v>
      </c>
      <c r="G529" s="143">
        <v>0</v>
      </c>
      <c r="H529" s="143">
        <v>0</v>
      </c>
      <c r="I529" s="138" t="s">
        <v>28</v>
      </c>
      <c r="J529" s="53" t="s">
        <v>1347</v>
      </c>
      <c r="K529" s="92" t="s">
        <v>3656</v>
      </c>
      <c r="L529" s="17" t="s">
        <v>4614</v>
      </c>
      <c r="M529" s="52" t="s">
        <v>4672</v>
      </c>
      <c r="N529" s="52" t="s">
        <v>2155</v>
      </c>
      <c r="P529" s="254" t="str">
        <f t="shared" si="164"/>
        <v>ITM_0508</v>
      </c>
      <c r="Q529" s="13"/>
      <c r="R529"/>
      <c r="S529" t="str">
        <f t="shared" si="152"/>
        <v/>
      </c>
      <c r="T529" s="41" t="str">
        <f>IF(ISNA(VLOOKUP(P529,'NEW XEQM.c'!E:F,2,0)),"--","PRESENT")</f>
        <v>--</v>
      </c>
      <c r="U529"/>
      <c r="V529">
        <f t="shared" si="144"/>
        <v>169</v>
      </c>
      <c r="W529" s="88" t="s">
        <v>2155</v>
      </c>
      <c r="X529" s="92" t="s">
        <v>2155</v>
      </c>
      <c r="Y529" s="92" t="s">
        <v>2155</v>
      </c>
      <c r="Z529" s="22" t="str">
        <f t="shared" si="145"/>
        <v/>
      </c>
      <c r="AA529" s="22" t="str">
        <f t="shared" si="146"/>
        <v/>
      </c>
      <c r="AB529" s="1">
        <f t="shared" si="147"/>
        <v>508</v>
      </c>
      <c r="AC529" t="str">
        <f t="shared" si="148"/>
        <v>ITM_0508</v>
      </c>
      <c r="AD529" s="125" t="str">
        <f>IF(ISNA(VLOOKUP(AA529,'XEQM Shortlist'!J:J,1,0)),"//","")</f>
        <v/>
      </c>
      <c r="AE529"/>
      <c r="AF529" s="88" t="str">
        <f t="shared" si="149"/>
        <v/>
      </c>
      <c r="AG529" t="b">
        <f t="shared" si="150"/>
        <v>1</v>
      </c>
    </row>
    <row r="530" spans="1:33" s="17" customFormat="1">
      <c r="A530" s="45">
        <f t="shared" si="143"/>
        <v>530</v>
      </c>
      <c r="B530" s="44">
        <f t="shared" si="151"/>
        <v>509</v>
      </c>
      <c r="C530" s="89" t="s">
        <v>3642</v>
      </c>
      <c r="D530" s="89" t="s">
        <v>7</v>
      </c>
      <c r="E530" s="108" t="str">
        <f t="shared" si="162"/>
        <v>"0509"</v>
      </c>
      <c r="F530" s="90" t="str">
        <f t="shared" si="163"/>
        <v>"0509"</v>
      </c>
      <c r="G530" s="143">
        <v>0</v>
      </c>
      <c r="H530" s="143">
        <v>0</v>
      </c>
      <c r="I530" s="138" t="s">
        <v>28</v>
      </c>
      <c r="J530" s="53" t="s">
        <v>1347</v>
      </c>
      <c r="K530" s="92" t="s">
        <v>3656</v>
      </c>
      <c r="L530" s="17" t="s">
        <v>4614</v>
      </c>
      <c r="M530" s="52" t="s">
        <v>4672</v>
      </c>
      <c r="N530" s="52" t="s">
        <v>2155</v>
      </c>
      <c r="P530" s="254" t="str">
        <f t="shared" si="164"/>
        <v>ITM_0509</v>
      </c>
      <c r="Q530" s="13"/>
      <c r="R530"/>
      <c r="S530" t="str">
        <f t="shared" si="152"/>
        <v/>
      </c>
      <c r="T530" s="41" t="str">
        <f>IF(ISNA(VLOOKUP(P530,'NEW XEQM.c'!E:F,2,0)),"--","PRESENT")</f>
        <v>--</v>
      </c>
      <c r="U530"/>
      <c r="V530">
        <f t="shared" si="144"/>
        <v>169</v>
      </c>
      <c r="W530" s="88" t="s">
        <v>2155</v>
      </c>
      <c r="X530" s="92" t="s">
        <v>2155</v>
      </c>
      <c r="Y530" s="92" t="s">
        <v>2155</v>
      </c>
      <c r="Z530" s="22" t="str">
        <f t="shared" si="145"/>
        <v/>
      </c>
      <c r="AA530" s="22" t="str">
        <f t="shared" si="146"/>
        <v/>
      </c>
      <c r="AB530" s="1">
        <f t="shared" si="147"/>
        <v>509</v>
      </c>
      <c r="AC530" t="str">
        <f t="shared" si="148"/>
        <v>ITM_0509</v>
      </c>
      <c r="AD530" s="125" t="str">
        <f>IF(ISNA(VLOOKUP(AA530,'XEQM Shortlist'!J:J,1,0)),"//","")</f>
        <v/>
      </c>
      <c r="AE530"/>
      <c r="AF530" s="88" t="str">
        <f t="shared" si="149"/>
        <v/>
      </c>
      <c r="AG530" t="b">
        <f t="shared" si="150"/>
        <v>1</v>
      </c>
    </row>
    <row r="531" spans="1:33" s="17" customFormat="1">
      <c r="A531" s="45">
        <f t="shared" si="143"/>
        <v>531</v>
      </c>
      <c r="B531" s="44">
        <f t="shared" si="151"/>
        <v>510</v>
      </c>
      <c r="C531" s="89" t="s">
        <v>3642</v>
      </c>
      <c r="D531" s="89" t="s">
        <v>7</v>
      </c>
      <c r="E531" s="108" t="str">
        <f t="shared" si="162"/>
        <v>"0510"</v>
      </c>
      <c r="F531" s="90" t="str">
        <f t="shared" si="163"/>
        <v>"0510"</v>
      </c>
      <c r="G531" s="143">
        <v>0</v>
      </c>
      <c r="H531" s="143">
        <v>0</v>
      </c>
      <c r="I531" s="138" t="s">
        <v>28</v>
      </c>
      <c r="J531" s="53" t="s">
        <v>1347</v>
      </c>
      <c r="K531" s="92" t="s">
        <v>3656</v>
      </c>
      <c r="L531" s="17" t="s">
        <v>4614</v>
      </c>
      <c r="M531" s="52" t="s">
        <v>4672</v>
      </c>
      <c r="N531" s="52" t="s">
        <v>2155</v>
      </c>
      <c r="P531" s="254" t="str">
        <f t="shared" si="164"/>
        <v>ITM_0510</v>
      </c>
      <c r="Q531" s="13"/>
      <c r="R531"/>
      <c r="S531" t="str">
        <f t="shared" si="152"/>
        <v/>
      </c>
      <c r="T531" s="41" t="str">
        <f>IF(ISNA(VLOOKUP(P531,'NEW XEQM.c'!E:F,2,0)),"--","PRESENT")</f>
        <v>--</v>
      </c>
      <c r="U531"/>
      <c r="V531">
        <f t="shared" si="144"/>
        <v>169</v>
      </c>
      <c r="W531" s="88" t="s">
        <v>2155</v>
      </c>
      <c r="X531" s="92" t="s">
        <v>2155</v>
      </c>
      <c r="Y531" s="92" t="s">
        <v>2155</v>
      </c>
      <c r="Z531" s="22" t="str">
        <f t="shared" si="145"/>
        <v/>
      </c>
      <c r="AA531" s="22" t="str">
        <f t="shared" si="146"/>
        <v/>
      </c>
      <c r="AB531" s="1">
        <f t="shared" si="147"/>
        <v>510</v>
      </c>
      <c r="AC531" t="str">
        <f t="shared" si="148"/>
        <v>ITM_0510</v>
      </c>
      <c r="AD531" s="125" t="str">
        <f>IF(ISNA(VLOOKUP(AA531,'XEQM Shortlist'!J:J,1,0)),"//","")</f>
        <v/>
      </c>
      <c r="AE531"/>
      <c r="AF531" s="88" t="str">
        <f t="shared" si="149"/>
        <v/>
      </c>
      <c r="AG531" t="b">
        <f t="shared" si="150"/>
        <v>1</v>
      </c>
    </row>
    <row r="532" spans="1:33" s="17" customFormat="1">
      <c r="A532" s="45">
        <f t="shared" si="143"/>
        <v>532</v>
      </c>
      <c r="B532" s="44">
        <f t="shared" si="151"/>
        <v>511</v>
      </c>
      <c r="C532" s="89" t="s">
        <v>3642</v>
      </c>
      <c r="D532" s="89" t="s">
        <v>7</v>
      </c>
      <c r="E532" s="108" t="str">
        <f t="shared" si="162"/>
        <v>"0511"</v>
      </c>
      <c r="F532" s="90" t="str">
        <f t="shared" si="163"/>
        <v>"0511"</v>
      </c>
      <c r="G532" s="143">
        <v>0</v>
      </c>
      <c r="H532" s="143">
        <v>0</v>
      </c>
      <c r="I532" s="138" t="s">
        <v>28</v>
      </c>
      <c r="J532" s="53" t="s">
        <v>1347</v>
      </c>
      <c r="K532" s="92" t="s">
        <v>3656</v>
      </c>
      <c r="L532" s="17" t="s">
        <v>4614</v>
      </c>
      <c r="M532" s="52" t="s">
        <v>4672</v>
      </c>
      <c r="N532" s="52" t="s">
        <v>2155</v>
      </c>
      <c r="P532" s="254" t="str">
        <f t="shared" si="164"/>
        <v>ITM_0511</v>
      </c>
      <c r="Q532" s="13"/>
      <c r="R532"/>
      <c r="S532" t="str">
        <f t="shared" si="152"/>
        <v/>
      </c>
      <c r="T532" s="41" t="str">
        <f>IF(ISNA(VLOOKUP(P532,'NEW XEQM.c'!E:F,2,0)),"--","PRESENT")</f>
        <v>--</v>
      </c>
      <c r="U532"/>
      <c r="V532">
        <f t="shared" si="144"/>
        <v>169</v>
      </c>
      <c r="W532" s="88" t="s">
        <v>2155</v>
      </c>
      <c r="X532" s="92" t="s">
        <v>2155</v>
      </c>
      <c r="Y532" s="92" t="s">
        <v>2155</v>
      </c>
      <c r="Z532" s="22" t="str">
        <f t="shared" si="145"/>
        <v/>
      </c>
      <c r="AA532" s="22" t="str">
        <f t="shared" si="146"/>
        <v/>
      </c>
      <c r="AB532" s="1">
        <f t="shared" si="147"/>
        <v>511</v>
      </c>
      <c r="AC532" t="str">
        <f t="shared" si="148"/>
        <v>ITM_0511</v>
      </c>
      <c r="AD532" s="125" t="str">
        <f>IF(ISNA(VLOOKUP(AA532,'XEQM Shortlist'!J:J,1,0)),"//","")</f>
        <v/>
      </c>
      <c r="AE532"/>
      <c r="AF532" s="88" t="str">
        <f t="shared" si="149"/>
        <v/>
      </c>
      <c r="AG532" t="b">
        <f t="shared" si="150"/>
        <v>1</v>
      </c>
    </row>
    <row r="533" spans="1:33" s="17" customFormat="1">
      <c r="A533" s="45">
        <f t="shared" si="143"/>
        <v>533</v>
      </c>
      <c r="B533" s="44">
        <f t="shared" si="151"/>
        <v>512</v>
      </c>
      <c r="C533" s="89" t="s">
        <v>3642</v>
      </c>
      <c r="D533" s="89" t="s">
        <v>7</v>
      </c>
      <c r="E533" s="108" t="str">
        <f t="shared" si="162"/>
        <v>"0512"</v>
      </c>
      <c r="F533" s="90" t="str">
        <f t="shared" si="163"/>
        <v>"0512"</v>
      </c>
      <c r="G533" s="143">
        <v>0</v>
      </c>
      <c r="H533" s="143">
        <v>0</v>
      </c>
      <c r="I533" s="138" t="s">
        <v>28</v>
      </c>
      <c r="J533" s="53" t="s">
        <v>1347</v>
      </c>
      <c r="K533" s="92" t="s">
        <v>3656</v>
      </c>
      <c r="L533" s="17" t="s">
        <v>4614</v>
      </c>
      <c r="M533" s="52" t="s">
        <v>4672</v>
      </c>
      <c r="N533" s="52" t="s">
        <v>2155</v>
      </c>
      <c r="P533" s="254" t="str">
        <f t="shared" si="164"/>
        <v>ITM_0512</v>
      </c>
      <c r="Q533" s="13"/>
      <c r="R533"/>
      <c r="S533" t="str">
        <f t="shared" si="152"/>
        <v/>
      </c>
      <c r="T533" s="41" t="str">
        <f>IF(ISNA(VLOOKUP(P533,'NEW XEQM.c'!E:F,2,0)),"--","PRESENT")</f>
        <v>--</v>
      </c>
      <c r="U533"/>
      <c r="V533">
        <f t="shared" si="144"/>
        <v>169</v>
      </c>
      <c r="W533" s="88" t="s">
        <v>2155</v>
      </c>
      <c r="X533" s="92" t="s">
        <v>2155</v>
      </c>
      <c r="Y533" s="92" t="s">
        <v>2155</v>
      </c>
      <c r="Z533" s="22" t="str">
        <f t="shared" si="145"/>
        <v/>
      </c>
      <c r="AA533" s="22" t="str">
        <f t="shared" si="146"/>
        <v/>
      </c>
      <c r="AB533" s="1">
        <f t="shared" si="147"/>
        <v>512</v>
      </c>
      <c r="AC533" t="str">
        <f t="shared" si="148"/>
        <v>ITM_0512</v>
      </c>
      <c r="AD533" s="125" t="str">
        <f>IF(ISNA(VLOOKUP(AA533,'XEQM Shortlist'!J:J,1,0)),"//","")</f>
        <v/>
      </c>
      <c r="AE533"/>
      <c r="AF533" s="88" t="str">
        <f t="shared" si="149"/>
        <v/>
      </c>
      <c r="AG533" t="b">
        <f t="shared" si="150"/>
        <v>1</v>
      </c>
    </row>
    <row r="534" spans="1:33" s="17" customFormat="1">
      <c r="A534" s="45">
        <f t="shared" si="143"/>
        <v>534</v>
      </c>
      <c r="B534" s="44">
        <f t="shared" si="151"/>
        <v>513</v>
      </c>
      <c r="C534" s="89" t="s">
        <v>3642</v>
      </c>
      <c r="D534" s="89" t="s">
        <v>7</v>
      </c>
      <c r="E534" s="108" t="str">
        <f t="shared" si="162"/>
        <v>"0513"</v>
      </c>
      <c r="F534" s="90" t="str">
        <f t="shared" si="163"/>
        <v>"0513"</v>
      </c>
      <c r="G534" s="143">
        <v>0</v>
      </c>
      <c r="H534" s="143">
        <v>0</v>
      </c>
      <c r="I534" s="138" t="s">
        <v>28</v>
      </c>
      <c r="J534" s="53" t="s">
        <v>1347</v>
      </c>
      <c r="K534" s="92" t="s">
        <v>3656</v>
      </c>
      <c r="L534" s="17" t="s">
        <v>4614</v>
      </c>
      <c r="M534" s="52" t="s">
        <v>4672</v>
      </c>
      <c r="N534" s="52" t="s">
        <v>2155</v>
      </c>
      <c r="P534" s="254" t="str">
        <f t="shared" si="164"/>
        <v>ITM_0513</v>
      </c>
      <c r="Q534" s="13"/>
      <c r="R534"/>
      <c r="S534" t="str">
        <f t="shared" si="152"/>
        <v/>
      </c>
      <c r="T534" s="41" t="str">
        <f>IF(ISNA(VLOOKUP(P534,'NEW XEQM.c'!E:F,2,0)),"--","PRESENT")</f>
        <v>--</v>
      </c>
      <c r="U534"/>
      <c r="V534">
        <f t="shared" si="144"/>
        <v>169</v>
      </c>
      <c r="W534" s="88" t="s">
        <v>2155</v>
      </c>
      <c r="X534" s="92" t="s">
        <v>2155</v>
      </c>
      <c r="Y534" s="92" t="s">
        <v>2155</v>
      </c>
      <c r="Z534" s="22" t="str">
        <f t="shared" si="145"/>
        <v/>
      </c>
      <c r="AA534" s="22" t="str">
        <f t="shared" si="146"/>
        <v/>
      </c>
      <c r="AB534" s="1">
        <f t="shared" si="147"/>
        <v>513</v>
      </c>
      <c r="AC534" t="str">
        <f t="shared" si="148"/>
        <v>ITM_0513</v>
      </c>
      <c r="AD534" s="125" t="str">
        <f>IF(ISNA(VLOOKUP(AA534,'XEQM Shortlist'!J:J,1,0)),"//","")</f>
        <v/>
      </c>
      <c r="AE534"/>
      <c r="AF534" s="88" t="str">
        <f t="shared" si="149"/>
        <v/>
      </c>
      <c r="AG534" t="b">
        <f t="shared" si="150"/>
        <v>1</v>
      </c>
    </row>
    <row r="535" spans="1:33" s="17" customFormat="1">
      <c r="A535" s="45">
        <f t="shared" si="143"/>
        <v>535</v>
      </c>
      <c r="B535" s="44">
        <f t="shared" si="151"/>
        <v>514</v>
      </c>
      <c r="C535" s="89" t="s">
        <v>3642</v>
      </c>
      <c r="D535" s="89" t="s">
        <v>7</v>
      </c>
      <c r="E535" s="108" t="str">
        <f t="shared" si="162"/>
        <v>"0514"</v>
      </c>
      <c r="F535" s="90" t="str">
        <f t="shared" si="163"/>
        <v>"0514"</v>
      </c>
      <c r="G535" s="143">
        <v>0</v>
      </c>
      <c r="H535" s="143">
        <v>0</v>
      </c>
      <c r="I535" s="138" t="s">
        <v>28</v>
      </c>
      <c r="J535" s="53" t="s">
        <v>1347</v>
      </c>
      <c r="K535" s="92" t="s">
        <v>3656</v>
      </c>
      <c r="L535" s="17" t="s">
        <v>4614</v>
      </c>
      <c r="M535" s="52" t="s">
        <v>4672</v>
      </c>
      <c r="N535" s="52" t="s">
        <v>2155</v>
      </c>
      <c r="P535" s="254" t="str">
        <f t="shared" si="164"/>
        <v>ITM_0514</v>
      </c>
      <c r="Q535" s="13"/>
      <c r="R535"/>
      <c r="S535" t="str">
        <f t="shared" si="152"/>
        <v/>
      </c>
      <c r="T535" s="41" t="str">
        <f>IF(ISNA(VLOOKUP(P535,'NEW XEQM.c'!E:F,2,0)),"--","PRESENT")</f>
        <v>--</v>
      </c>
      <c r="U535"/>
      <c r="V535">
        <f t="shared" si="144"/>
        <v>169</v>
      </c>
      <c r="W535" s="88" t="s">
        <v>2155</v>
      </c>
      <c r="X535" s="92" t="s">
        <v>2155</v>
      </c>
      <c r="Y535" s="92" t="s">
        <v>2155</v>
      </c>
      <c r="Z535" s="22" t="str">
        <f t="shared" si="145"/>
        <v/>
      </c>
      <c r="AA535" s="22" t="str">
        <f t="shared" si="146"/>
        <v/>
      </c>
      <c r="AB535" s="1">
        <f t="shared" si="147"/>
        <v>514</v>
      </c>
      <c r="AC535" t="str">
        <f t="shared" si="148"/>
        <v>ITM_0514</v>
      </c>
      <c r="AD535" s="125" t="str">
        <f>IF(ISNA(VLOOKUP(AA535,'XEQM Shortlist'!J:J,1,0)),"//","")</f>
        <v/>
      </c>
      <c r="AE535"/>
      <c r="AF535" s="88" t="str">
        <f t="shared" si="149"/>
        <v/>
      </c>
      <c r="AG535" t="b">
        <f t="shared" si="150"/>
        <v>1</v>
      </c>
    </row>
    <row r="536" spans="1:33" s="17" customFormat="1">
      <c r="A536" s="45">
        <f t="shared" si="143"/>
        <v>536</v>
      </c>
      <c r="B536" s="44">
        <f t="shared" si="151"/>
        <v>515</v>
      </c>
      <c r="C536" s="89" t="s">
        <v>3642</v>
      </c>
      <c r="D536" s="89" t="s">
        <v>7</v>
      </c>
      <c r="E536" s="108" t="str">
        <f t="shared" si="162"/>
        <v>"0515"</v>
      </c>
      <c r="F536" s="90" t="str">
        <f t="shared" si="163"/>
        <v>"0515"</v>
      </c>
      <c r="G536" s="143">
        <v>0</v>
      </c>
      <c r="H536" s="143">
        <v>0</v>
      </c>
      <c r="I536" s="138" t="s">
        <v>28</v>
      </c>
      <c r="J536" s="53" t="s">
        <v>1347</v>
      </c>
      <c r="K536" s="92" t="s">
        <v>3656</v>
      </c>
      <c r="L536" s="17" t="s">
        <v>4614</v>
      </c>
      <c r="M536" s="52" t="s">
        <v>4672</v>
      </c>
      <c r="N536" s="52" t="s">
        <v>2155</v>
      </c>
      <c r="P536" s="254" t="str">
        <f t="shared" si="164"/>
        <v>ITM_0515</v>
      </c>
      <c r="Q536" s="13"/>
      <c r="R536"/>
      <c r="S536" t="str">
        <f t="shared" si="152"/>
        <v/>
      </c>
      <c r="T536" s="41" t="str">
        <f>IF(ISNA(VLOOKUP(P536,'NEW XEQM.c'!E:F,2,0)),"--","PRESENT")</f>
        <v>--</v>
      </c>
      <c r="U536"/>
      <c r="V536">
        <f t="shared" si="144"/>
        <v>169</v>
      </c>
      <c r="W536" s="88" t="s">
        <v>2155</v>
      </c>
      <c r="X536" s="92" t="s">
        <v>2155</v>
      </c>
      <c r="Y536" s="92" t="s">
        <v>2155</v>
      </c>
      <c r="Z536" s="22" t="str">
        <f t="shared" si="145"/>
        <v/>
      </c>
      <c r="AA536" s="22" t="str">
        <f t="shared" si="146"/>
        <v/>
      </c>
      <c r="AB536" s="1">
        <f t="shared" si="147"/>
        <v>515</v>
      </c>
      <c r="AC536" t="str">
        <f t="shared" si="148"/>
        <v>ITM_0515</v>
      </c>
      <c r="AD536" s="125" t="str">
        <f>IF(ISNA(VLOOKUP(AA536,'XEQM Shortlist'!J:J,1,0)),"//","")</f>
        <v/>
      </c>
      <c r="AE536"/>
      <c r="AF536" s="88" t="str">
        <f t="shared" si="149"/>
        <v/>
      </c>
      <c r="AG536" t="b">
        <f t="shared" si="150"/>
        <v>1</v>
      </c>
    </row>
    <row r="537" spans="1:33" s="17" customFormat="1">
      <c r="A537" s="45">
        <f t="shared" si="143"/>
        <v>537</v>
      </c>
      <c r="B537" s="44">
        <f t="shared" si="151"/>
        <v>516</v>
      </c>
      <c r="C537" s="89" t="s">
        <v>3642</v>
      </c>
      <c r="D537" s="89" t="s">
        <v>7</v>
      </c>
      <c r="E537" s="108" t="str">
        <f t="shared" si="162"/>
        <v>"0516"</v>
      </c>
      <c r="F537" s="90" t="str">
        <f t="shared" si="163"/>
        <v>"0516"</v>
      </c>
      <c r="G537" s="143">
        <v>0</v>
      </c>
      <c r="H537" s="143">
        <v>0</v>
      </c>
      <c r="I537" s="138" t="s">
        <v>28</v>
      </c>
      <c r="J537" s="53" t="s">
        <v>1347</v>
      </c>
      <c r="K537" s="92" t="s">
        <v>3656</v>
      </c>
      <c r="L537" s="17" t="s">
        <v>4614</v>
      </c>
      <c r="M537" s="52" t="s">
        <v>4672</v>
      </c>
      <c r="N537" s="52" t="s">
        <v>2155</v>
      </c>
      <c r="P537" s="254" t="str">
        <f t="shared" si="164"/>
        <v>ITM_0516</v>
      </c>
      <c r="Q537" s="13"/>
      <c r="R537"/>
      <c r="S537" t="str">
        <f t="shared" si="152"/>
        <v/>
      </c>
      <c r="T537" s="41" t="str">
        <f>IF(ISNA(VLOOKUP(P537,'NEW XEQM.c'!E:F,2,0)),"--","PRESENT")</f>
        <v>--</v>
      </c>
      <c r="U537"/>
      <c r="V537">
        <f t="shared" si="144"/>
        <v>169</v>
      </c>
      <c r="W537" s="88" t="s">
        <v>2155</v>
      </c>
      <c r="X537" s="92" t="s">
        <v>2155</v>
      </c>
      <c r="Y537" s="92" t="s">
        <v>2155</v>
      </c>
      <c r="Z537" s="22" t="str">
        <f t="shared" si="145"/>
        <v/>
      </c>
      <c r="AA537" s="22" t="str">
        <f t="shared" si="146"/>
        <v/>
      </c>
      <c r="AB537" s="1">
        <f t="shared" si="147"/>
        <v>516</v>
      </c>
      <c r="AC537" t="str">
        <f t="shared" si="148"/>
        <v>ITM_0516</v>
      </c>
      <c r="AD537" s="125" t="str">
        <f>IF(ISNA(VLOOKUP(AA537,'XEQM Shortlist'!J:J,1,0)),"//","")</f>
        <v/>
      </c>
      <c r="AE537"/>
      <c r="AF537" s="88" t="str">
        <f t="shared" si="149"/>
        <v/>
      </c>
      <c r="AG537" t="b">
        <f t="shared" si="150"/>
        <v>1</v>
      </c>
    </row>
    <row r="538" spans="1:33" s="17" customFormat="1">
      <c r="A538" s="45">
        <f t="shared" si="143"/>
        <v>538</v>
      </c>
      <c r="B538" s="44">
        <f t="shared" si="151"/>
        <v>517</v>
      </c>
      <c r="C538" s="89" t="s">
        <v>3642</v>
      </c>
      <c r="D538" s="89" t="s">
        <v>7</v>
      </c>
      <c r="E538" s="108" t="str">
        <f t="shared" si="162"/>
        <v>"0517"</v>
      </c>
      <c r="F538" s="90" t="str">
        <f t="shared" si="163"/>
        <v>"0517"</v>
      </c>
      <c r="G538" s="143">
        <v>0</v>
      </c>
      <c r="H538" s="143">
        <v>0</v>
      </c>
      <c r="I538" s="138" t="s">
        <v>28</v>
      </c>
      <c r="J538" s="53" t="s">
        <v>1347</v>
      </c>
      <c r="K538" s="92" t="s">
        <v>3656</v>
      </c>
      <c r="L538" s="17" t="s">
        <v>4614</v>
      </c>
      <c r="M538" s="52" t="s">
        <v>4672</v>
      </c>
      <c r="N538" s="52" t="s">
        <v>2155</v>
      </c>
      <c r="P538" s="254" t="str">
        <f t="shared" si="164"/>
        <v>ITM_0517</v>
      </c>
      <c r="Q538" s="13"/>
      <c r="R538"/>
      <c r="S538" t="str">
        <f t="shared" si="152"/>
        <v/>
      </c>
      <c r="T538" s="41" t="str">
        <f>IF(ISNA(VLOOKUP(P538,'NEW XEQM.c'!E:F,2,0)),"--","PRESENT")</f>
        <v>--</v>
      </c>
      <c r="U538"/>
      <c r="V538">
        <f t="shared" si="144"/>
        <v>169</v>
      </c>
      <c r="W538" s="88" t="s">
        <v>2155</v>
      </c>
      <c r="X538" s="92" t="s">
        <v>2155</v>
      </c>
      <c r="Y538" s="92" t="s">
        <v>2155</v>
      </c>
      <c r="Z538" s="22" t="str">
        <f t="shared" si="145"/>
        <v/>
      </c>
      <c r="AA538" s="22" t="str">
        <f t="shared" si="146"/>
        <v/>
      </c>
      <c r="AB538" s="1">
        <f t="shared" si="147"/>
        <v>517</v>
      </c>
      <c r="AC538" t="str">
        <f t="shared" si="148"/>
        <v>ITM_0517</v>
      </c>
      <c r="AD538" s="125" t="str">
        <f>IF(ISNA(VLOOKUP(AA538,'XEQM Shortlist'!J:J,1,0)),"//","")</f>
        <v/>
      </c>
      <c r="AE538"/>
      <c r="AF538" s="88" t="str">
        <f t="shared" si="149"/>
        <v/>
      </c>
      <c r="AG538" t="b">
        <f t="shared" si="150"/>
        <v>1</v>
      </c>
    </row>
    <row r="539" spans="1:33" s="17" customFormat="1">
      <c r="A539" s="45">
        <f t="shared" si="143"/>
        <v>539</v>
      </c>
      <c r="B539" s="44">
        <f t="shared" si="151"/>
        <v>518</v>
      </c>
      <c r="C539" s="89" t="s">
        <v>3642</v>
      </c>
      <c r="D539" s="89" t="s">
        <v>7</v>
      </c>
      <c r="E539" s="108" t="str">
        <f t="shared" si="162"/>
        <v>"0518"</v>
      </c>
      <c r="F539" s="90" t="str">
        <f t="shared" si="163"/>
        <v>"0518"</v>
      </c>
      <c r="G539" s="143">
        <v>0</v>
      </c>
      <c r="H539" s="143">
        <v>0</v>
      </c>
      <c r="I539" s="138" t="s">
        <v>28</v>
      </c>
      <c r="J539" s="53" t="s">
        <v>1347</v>
      </c>
      <c r="K539" s="92" t="s">
        <v>3656</v>
      </c>
      <c r="L539" s="17" t="s">
        <v>4614</v>
      </c>
      <c r="M539" s="52" t="s">
        <v>4672</v>
      </c>
      <c r="N539" s="52" t="s">
        <v>2155</v>
      </c>
      <c r="P539" s="254" t="str">
        <f t="shared" si="164"/>
        <v>ITM_0518</v>
      </c>
      <c r="Q539" s="13"/>
      <c r="R539"/>
      <c r="S539" t="str">
        <f t="shared" si="152"/>
        <v/>
      </c>
      <c r="T539" s="41" t="str">
        <f>IF(ISNA(VLOOKUP(P539,'NEW XEQM.c'!E:F,2,0)),"--","PRESENT")</f>
        <v>--</v>
      </c>
      <c r="U539"/>
      <c r="V539">
        <f t="shared" si="144"/>
        <v>169</v>
      </c>
      <c r="W539" s="88" t="s">
        <v>2155</v>
      </c>
      <c r="X539" s="92" t="s">
        <v>2155</v>
      </c>
      <c r="Y539" s="92" t="s">
        <v>2155</v>
      </c>
      <c r="Z539" s="22" t="str">
        <f t="shared" si="145"/>
        <v/>
      </c>
      <c r="AA539" s="22" t="str">
        <f t="shared" si="146"/>
        <v/>
      </c>
      <c r="AB539" s="1">
        <f t="shared" si="147"/>
        <v>518</v>
      </c>
      <c r="AC539" t="str">
        <f t="shared" si="148"/>
        <v>ITM_0518</v>
      </c>
      <c r="AD539" s="125" t="str">
        <f>IF(ISNA(VLOOKUP(AA539,'XEQM Shortlist'!J:J,1,0)),"//","")</f>
        <v/>
      </c>
      <c r="AE539"/>
      <c r="AF539" s="88" t="str">
        <f t="shared" si="149"/>
        <v/>
      </c>
      <c r="AG539" t="b">
        <f t="shared" si="150"/>
        <v>1</v>
      </c>
    </row>
    <row r="540" spans="1:33" s="17" customFormat="1">
      <c r="A540" s="45">
        <f t="shared" si="143"/>
        <v>540</v>
      </c>
      <c r="B540" s="44">
        <f t="shared" si="151"/>
        <v>519</v>
      </c>
      <c r="C540" s="89" t="s">
        <v>3642</v>
      </c>
      <c r="D540" s="89" t="s">
        <v>7</v>
      </c>
      <c r="E540" s="108" t="str">
        <f t="shared" si="162"/>
        <v>"0519"</v>
      </c>
      <c r="F540" s="90" t="str">
        <f t="shared" si="163"/>
        <v>"0519"</v>
      </c>
      <c r="G540" s="143">
        <v>0</v>
      </c>
      <c r="H540" s="143">
        <v>0</v>
      </c>
      <c r="I540" s="138" t="s">
        <v>28</v>
      </c>
      <c r="J540" s="53" t="s">
        <v>1347</v>
      </c>
      <c r="K540" s="92" t="s">
        <v>3656</v>
      </c>
      <c r="L540" s="17" t="s">
        <v>4614</v>
      </c>
      <c r="M540" s="52" t="s">
        <v>4672</v>
      </c>
      <c r="N540" s="52" t="s">
        <v>2155</v>
      </c>
      <c r="P540" s="254" t="str">
        <f t="shared" si="164"/>
        <v>ITM_0519</v>
      </c>
      <c r="Q540" s="13"/>
      <c r="R540"/>
      <c r="S540" t="str">
        <f t="shared" si="152"/>
        <v/>
      </c>
      <c r="T540" s="41" t="str">
        <f>IF(ISNA(VLOOKUP(P540,'NEW XEQM.c'!E:F,2,0)),"--","PRESENT")</f>
        <v>--</v>
      </c>
      <c r="U540"/>
      <c r="V540">
        <f t="shared" si="144"/>
        <v>169</v>
      </c>
      <c r="W540" s="88" t="s">
        <v>2155</v>
      </c>
      <c r="X540" s="92" t="s">
        <v>2155</v>
      </c>
      <c r="Y540" s="92" t="s">
        <v>2155</v>
      </c>
      <c r="Z540" s="22" t="str">
        <f t="shared" si="145"/>
        <v/>
      </c>
      <c r="AA540" s="22" t="str">
        <f t="shared" si="146"/>
        <v/>
      </c>
      <c r="AB540" s="1">
        <f t="shared" si="147"/>
        <v>519</v>
      </c>
      <c r="AC540" t="str">
        <f t="shared" si="148"/>
        <v>ITM_0519</v>
      </c>
      <c r="AD540" s="125" t="str">
        <f>IF(ISNA(VLOOKUP(AA540,'XEQM Shortlist'!J:J,1,0)),"//","")</f>
        <v/>
      </c>
      <c r="AE540"/>
      <c r="AF540" s="88" t="str">
        <f t="shared" si="149"/>
        <v/>
      </c>
      <c r="AG540" t="b">
        <f t="shared" si="150"/>
        <v>1</v>
      </c>
    </row>
    <row r="541" spans="1:33" s="17" customFormat="1">
      <c r="A541" s="45">
        <f t="shared" si="143"/>
        <v>541</v>
      </c>
      <c r="B541" s="44">
        <f t="shared" si="151"/>
        <v>520</v>
      </c>
      <c r="C541" s="89" t="s">
        <v>3642</v>
      </c>
      <c r="D541" s="89" t="s">
        <v>7</v>
      </c>
      <c r="E541" s="108" t="str">
        <f t="shared" si="162"/>
        <v>"0520"</v>
      </c>
      <c r="F541" s="90" t="str">
        <f t="shared" si="163"/>
        <v>"0520"</v>
      </c>
      <c r="G541" s="143">
        <v>0</v>
      </c>
      <c r="H541" s="143">
        <v>0</v>
      </c>
      <c r="I541" s="138" t="s">
        <v>28</v>
      </c>
      <c r="J541" s="53" t="s">
        <v>1347</v>
      </c>
      <c r="K541" s="92" t="s">
        <v>3656</v>
      </c>
      <c r="L541" s="17" t="s">
        <v>4614</v>
      </c>
      <c r="M541" s="52" t="s">
        <v>4672</v>
      </c>
      <c r="N541" s="52" t="s">
        <v>2155</v>
      </c>
      <c r="P541" s="254" t="str">
        <f t="shared" si="164"/>
        <v>ITM_0520</v>
      </c>
      <c r="Q541" s="13"/>
      <c r="R541"/>
      <c r="S541" t="str">
        <f t="shared" si="152"/>
        <v/>
      </c>
      <c r="T541" s="41" t="str">
        <f>IF(ISNA(VLOOKUP(P541,'NEW XEQM.c'!E:F,2,0)),"--","PRESENT")</f>
        <v>--</v>
      </c>
      <c r="U541"/>
      <c r="V541">
        <f t="shared" si="144"/>
        <v>169</v>
      </c>
      <c r="W541" s="88" t="s">
        <v>2155</v>
      </c>
      <c r="X541" s="92" t="s">
        <v>2155</v>
      </c>
      <c r="Y541" s="92" t="s">
        <v>2155</v>
      </c>
      <c r="Z541" s="22" t="str">
        <f t="shared" si="145"/>
        <v/>
      </c>
      <c r="AA541" s="22" t="str">
        <f t="shared" si="146"/>
        <v/>
      </c>
      <c r="AB541" s="1">
        <f t="shared" si="147"/>
        <v>520</v>
      </c>
      <c r="AC541" t="str">
        <f t="shared" si="148"/>
        <v>ITM_0520</v>
      </c>
      <c r="AD541" s="125" t="str">
        <f>IF(ISNA(VLOOKUP(AA541,'XEQM Shortlist'!J:J,1,0)),"//","")</f>
        <v/>
      </c>
      <c r="AE541"/>
      <c r="AF541" s="88" t="str">
        <f t="shared" si="149"/>
        <v/>
      </c>
      <c r="AG541" t="b">
        <f t="shared" si="150"/>
        <v>1</v>
      </c>
    </row>
    <row r="542" spans="1:33" s="17" customFormat="1">
      <c r="A542" s="45">
        <f t="shared" si="143"/>
        <v>542</v>
      </c>
      <c r="B542" s="44">
        <f t="shared" si="151"/>
        <v>521</v>
      </c>
      <c r="C542" s="89" t="s">
        <v>3642</v>
      </c>
      <c r="D542" s="89" t="s">
        <v>7</v>
      </c>
      <c r="E542" s="108" t="str">
        <f t="shared" si="162"/>
        <v>"0521"</v>
      </c>
      <c r="F542" s="90" t="str">
        <f t="shared" si="163"/>
        <v>"0521"</v>
      </c>
      <c r="G542" s="143">
        <v>0</v>
      </c>
      <c r="H542" s="143">
        <v>0</v>
      </c>
      <c r="I542" s="138" t="s">
        <v>28</v>
      </c>
      <c r="J542" s="53" t="s">
        <v>1347</v>
      </c>
      <c r="K542" s="92" t="s">
        <v>3656</v>
      </c>
      <c r="L542" s="17" t="s">
        <v>4614</v>
      </c>
      <c r="M542" s="52" t="s">
        <v>4672</v>
      </c>
      <c r="N542" s="52" t="s">
        <v>2155</v>
      </c>
      <c r="P542" s="254" t="str">
        <f t="shared" si="164"/>
        <v>ITM_0521</v>
      </c>
      <c r="Q542" s="13"/>
      <c r="R542"/>
      <c r="S542" t="str">
        <f t="shared" si="152"/>
        <v/>
      </c>
      <c r="T542" s="41" t="str">
        <f>IF(ISNA(VLOOKUP(P542,'NEW XEQM.c'!E:F,2,0)),"--","PRESENT")</f>
        <v>--</v>
      </c>
      <c r="U542"/>
      <c r="V542">
        <f t="shared" si="144"/>
        <v>169</v>
      </c>
      <c r="W542" s="88" t="s">
        <v>2155</v>
      </c>
      <c r="X542" s="92" t="s">
        <v>2155</v>
      </c>
      <c r="Y542" s="92" t="s">
        <v>2155</v>
      </c>
      <c r="Z542" s="22" t="str">
        <f t="shared" si="145"/>
        <v/>
      </c>
      <c r="AA542" s="22" t="str">
        <f t="shared" si="146"/>
        <v/>
      </c>
      <c r="AB542" s="1">
        <f t="shared" si="147"/>
        <v>521</v>
      </c>
      <c r="AC542" t="str">
        <f t="shared" si="148"/>
        <v>ITM_0521</v>
      </c>
      <c r="AD542" s="125" t="str">
        <f>IF(ISNA(VLOOKUP(AA542,'XEQM Shortlist'!J:J,1,0)),"//","")</f>
        <v/>
      </c>
      <c r="AE542"/>
      <c r="AF542" s="88" t="str">
        <f t="shared" si="149"/>
        <v/>
      </c>
      <c r="AG542" t="b">
        <f t="shared" si="150"/>
        <v>1</v>
      </c>
    </row>
    <row r="543" spans="1:33" s="17" customFormat="1">
      <c r="A543" s="45">
        <f t="shared" si="143"/>
        <v>543</v>
      </c>
      <c r="B543" s="44">
        <f t="shared" si="151"/>
        <v>522</v>
      </c>
      <c r="C543" s="89" t="s">
        <v>3642</v>
      </c>
      <c r="D543" s="89" t="s">
        <v>7</v>
      </c>
      <c r="E543" s="108" t="str">
        <f t="shared" si="162"/>
        <v>"0522"</v>
      </c>
      <c r="F543" s="90" t="str">
        <f t="shared" si="163"/>
        <v>"0522"</v>
      </c>
      <c r="G543" s="143">
        <v>0</v>
      </c>
      <c r="H543" s="143">
        <v>0</v>
      </c>
      <c r="I543" s="138" t="s">
        <v>28</v>
      </c>
      <c r="J543" s="53" t="s">
        <v>1347</v>
      </c>
      <c r="K543" s="92" t="s">
        <v>3656</v>
      </c>
      <c r="L543" s="17" t="s">
        <v>4614</v>
      </c>
      <c r="M543" s="52" t="s">
        <v>4672</v>
      </c>
      <c r="N543" s="52" t="s">
        <v>2155</v>
      </c>
      <c r="P543" s="254" t="str">
        <f t="shared" si="164"/>
        <v>ITM_0522</v>
      </c>
      <c r="Q543" s="13"/>
      <c r="R543"/>
      <c r="S543" t="str">
        <f t="shared" si="152"/>
        <v/>
      </c>
      <c r="T543" s="41" t="str">
        <f>IF(ISNA(VLOOKUP(P543,'NEW XEQM.c'!E:F,2,0)),"--","PRESENT")</f>
        <v>--</v>
      </c>
      <c r="U543"/>
      <c r="V543">
        <f t="shared" si="144"/>
        <v>169</v>
      </c>
      <c r="W543" s="88" t="s">
        <v>2155</v>
      </c>
      <c r="X543" s="92" t="s">
        <v>2155</v>
      </c>
      <c r="Y543" s="92" t="s">
        <v>2155</v>
      </c>
      <c r="Z543" s="22" t="str">
        <f t="shared" si="145"/>
        <v/>
      </c>
      <c r="AA543" s="22" t="str">
        <f t="shared" si="146"/>
        <v/>
      </c>
      <c r="AB543" s="1">
        <f t="shared" si="147"/>
        <v>522</v>
      </c>
      <c r="AC543" t="str">
        <f t="shared" si="148"/>
        <v>ITM_0522</v>
      </c>
      <c r="AD543" s="125" t="str">
        <f>IF(ISNA(VLOOKUP(AA543,'XEQM Shortlist'!J:J,1,0)),"//","")</f>
        <v/>
      </c>
      <c r="AE543"/>
      <c r="AF543" s="88" t="str">
        <f t="shared" si="149"/>
        <v/>
      </c>
      <c r="AG543" t="b">
        <f t="shared" si="150"/>
        <v>1</v>
      </c>
    </row>
    <row r="544" spans="1:33" s="17" customFormat="1">
      <c r="A544" s="45">
        <f t="shared" si="143"/>
        <v>544</v>
      </c>
      <c r="B544" s="44">
        <f t="shared" si="151"/>
        <v>523</v>
      </c>
      <c r="C544" s="89" t="s">
        <v>3642</v>
      </c>
      <c r="D544" s="89" t="s">
        <v>7</v>
      </c>
      <c r="E544" s="108" t="str">
        <f t="shared" si="162"/>
        <v>"0523"</v>
      </c>
      <c r="F544" s="90" t="str">
        <f t="shared" si="163"/>
        <v>"0523"</v>
      </c>
      <c r="G544" s="143">
        <v>0</v>
      </c>
      <c r="H544" s="143">
        <v>0</v>
      </c>
      <c r="I544" s="138" t="s">
        <v>28</v>
      </c>
      <c r="J544" s="53" t="s">
        <v>1347</v>
      </c>
      <c r="K544" s="92" t="s">
        <v>3656</v>
      </c>
      <c r="L544" s="17" t="s">
        <v>4614</v>
      </c>
      <c r="M544" s="52" t="s">
        <v>4672</v>
      </c>
      <c r="N544" s="52" t="s">
        <v>2155</v>
      </c>
      <c r="P544" s="254" t="str">
        <f t="shared" si="164"/>
        <v>ITM_0523</v>
      </c>
      <c r="Q544" s="13"/>
      <c r="R544"/>
      <c r="S544" t="str">
        <f t="shared" si="152"/>
        <v/>
      </c>
      <c r="T544" s="41" t="str">
        <f>IF(ISNA(VLOOKUP(P544,'NEW XEQM.c'!E:F,2,0)),"--","PRESENT")</f>
        <v>--</v>
      </c>
      <c r="U544"/>
      <c r="V544">
        <f t="shared" si="144"/>
        <v>169</v>
      </c>
      <c r="W544" s="88" t="s">
        <v>2155</v>
      </c>
      <c r="X544" s="92" t="s">
        <v>2155</v>
      </c>
      <c r="Y544" s="92" t="s">
        <v>2155</v>
      </c>
      <c r="Z544" s="22" t="str">
        <f t="shared" si="145"/>
        <v/>
      </c>
      <c r="AA544" s="22" t="str">
        <f t="shared" si="146"/>
        <v/>
      </c>
      <c r="AB544" s="1">
        <f t="shared" si="147"/>
        <v>523</v>
      </c>
      <c r="AC544" t="str">
        <f t="shared" si="148"/>
        <v>ITM_0523</v>
      </c>
      <c r="AD544" s="125" t="str">
        <f>IF(ISNA(VLOOKUP(AA544,'XEQM Shortlist'!J:J,1,0)),"//","")</f>
        <v/>
      </c>
      <c r="AE544"/>
      <c r="AF544" s="88" t="str">
        <f t="shared" si="149"/>
        <v/>
      </c>
      <c r="AG544" t="b">
        <f t="shared" si="150"/>
        <v>1</v>
      </c>
    </row>
    <row r="545" spans="1:33" s="17" customFormat="1">
      <c r="A545" s="45">
        <f t="shared" si="143"/>
        <v>545</v>
      </c>
      <c r="B545" s="44">
        <f t="shared" si="151"/>
        <v>524</v>
      </c>
      <c r="C545" s="89" t="s">
        <v>3642</v>
      </c>
      <c r="D545" s="89" t="s">
        <v>7</v>
      </c>
      <c r="E545" s="108" t="str">
        <f t="shared" si="162"/>
        <v>"0524"</v>
      </c>
      <c r="F545" s="90" t="str">
        <f t="shared" si="163"/>
        <v>"0524"</v>
      </c>
      <c r="G545" s="143">
        <v>0</v>
      </c>
      <c r="H545" s="143">
        <v>0</v>
      </c>
      <c r="I545" s="138" t="s">
        <v>28</v>
      </c>
      <c r="J545" s="53" t="s">
        <v>1347</v>
      </c>
      <c r="K545" s="92" t="s">
        <v>3656</v>
      </c>
      <c r="L545" s="17" t="s">
        <v>4614</v>
      </c>
      <c r="M545" s="52" t="s">
        <v>4672</v>
      </c>
      <c r="N545" s="52" t="s">
        <v>2155</v>
      </c>
      <c r="P545" s="254" t="str">
        <f t="shared" si="164"/>
        <v>ITM_0524</v>
      </c>
      <c r="Q545" s="13"/>
      <c r="R545"/>
      <c r="S545" t="str">
        <f t="shared" si="152"/>
        <v/>
      </c>
      <c r="T545" s="41" t="str">
        <f>IF(ISNA(VLOOKUP(P545,'NEW XEQM.c'!E:F,2,0)),"--","PRESENT")</f>
        <v>--</v>
      </c>
      <c r="U545"/>
      <c r="V545">
        <f t="shared" si="144"/>
        <v>169</v>
      </c>
      <c r="W545" s="88" t="s">
        <v>2155</v>
      </c>
      <c r="X545" s="92" t="s">
        <v>2155</v>
      </c>
      <c r="Y545" s="92" t="s">
        <v>2155</v>
      </c>
      <c r="Z545" s="22" t="str">
        <f t="shared" si="145"/>
        <v/>
      </c>
      <c r="AA545" s="22" t="str">
        <f t="shared" si="146"/>
        <v/>
      </c>
      <c r="AB545" s="1">
        <f t="shared" si="147"/>
        <v>524</v>
      </c>
      <c r="AC545" t="str">
        <f t="shared" si="148"/>
        <v>ITM_0524</v>
      </c>
      <c r="AD545" s="125" t="str">
        <f>IF(ISNA(VLOOKUP(AA545,'XEQM Shortlist'!J:J,1,0)),"//","")</f>
        <v/>
      </c>
      <c r="AE545"/>
      <c r="AF545" s="88" t="str">
        <f t="shared" si="149"/>
        <v/>
      </c>
      <c r="AG545" t="b">
        <f t="shared" si="150"/>
        <v>1</v>
      </c>
    </row>
    <row r="546" spans="1:33" s="17" customFormat="1">
      <c r="A546" s="45">
        <f t="shared" si="143"/>
        <v>546</v>
      </c>
      <c r="B546" s="44">
        <f t="shared" si="151"/>
        <v>525</v>
      </c>
      <c r="C546" s="89" t="s">
        <v>3642</v>
      </c>
      <c r="D546" s="89" t="s">
        <v>7</v>
      </c>
      <c r="E546" s="108" t="str">
        <f t="shared" si="162"/>
        <v>"0525"</v>
      </c>
      <c r="F546" s="90" t="str">
        <f t="shared" si="163"/>
        <v>"0525"</v>
      </c>
      <c r="G546" s="143">
        <v>0</v>
      </c>
      <c r="H546" s="143">
        <v>0</v>
      </c>
      <c r="I546" s="138" t="s">
        <v>28</v>
      </c>
      <c r="J546" s="53" t="s">
        <v>1347</v>
      </c>
      <c r="K546" s="92" t="s">
        <v>3656</v>
      </c>
      <c r="L546" s="17" t="s">
        <v>4614</v>
      </c>
      <c r="M546" s="52" t="s">
        <v>4672</v>
      </c>
      <c r="N546" s="52" t="s">
        <v>2155</v>
      </c>
      <c r="P546" s="254" t="str">
        <f t="shared" si="164"/>
        <v>ITM_0525</v>
      </c>
      <c r="Q546" s="13"/>
      <c r="R546"/>
      <c r="S546" t="str">
        <f t="shared" si="152"/>
        <v/>
      </c>
      <c r="T546" s="41" t="str">
        <f>IF(ISNA(VLOOKUP(P546,'NEW XEQM.c'!E:F,2,0)),"--","PRESENT")</f>
        <v>--</v>
      </c>
      <c r="U546"/>
      <c r="V546">
        <f t="shared" si="144"/>
        <v>169</v>
      </c>
      <c r="W546" s="88" t="s">
        <v>2155</v>
      </c>
      <c r="X546" s="92" t="s">
        <v>2155</v>
      </c>
      <c r="Y546" s="92" t="s">
        <v>2155</v>
      </c>
      <c r="Z546" s="22" t="str">
        <f t="shared" si="145"/>
        <v/>
      </c>
      <c r="AA546" s="22" t="str">
        <f t="shared" si="146"/>
        <v/>
      </c>
      <c r="AB546" s="1">
        <f t="shared" si="147"/>
        <v>525</v>
      </c>
      <c r="AC546" t="str">
        <f t="shared" si="148"/>
        <v>ITM_0525</v>
      </c>
      <c r="AD546" s="125" t="str">
        <f>IF(ISNA(VLOOKUP(AA546,'XEQM Shortlist'!J:J,1,0)),"//","")</f>
        <v/>
      </c>
      <c r="AE546"/>
      <c r="AF546" s="88" t="str">
        <f t="shared" si="149"/>
        <v/>
      </c>
      <c r="AG546" t="b">
        <f t="shared" si="150"/>
        <v>1</v>
      </c>
    </row>
    <row r="547" spans="1:33" s="17" customFormat="1">
      <c r="A547" s="45">
        <f t="shared" si="143"/>
        <v>547</v>
      </c>
      <c r="B547" s="44">
        <f t="shared" si="151"/>
        <v>526</v>
      </c>
      <c r="C547" s="89" t="s">
        <v>3642</v>
      </c>
      <c r="D547" s="89" t="s">
        <v>7</v>
      </c>
      <c r="E547" s="108" t="str">
        <f t="shared" si="162"/>
        <v>"0526"</v>
      </c>
      <c r="F547" s="90" t="str">
        <f t="shared" si="163"/>
        <v>"0526"</v>
      </c>
      <c r="G547" s="143">
        <v>0</v>
      </c>
      <c r="H547" s="143">
        <v>0</v>
      </c>
      <c r="I547" s="138" t="s">
        <v>28</v>
      </c>
      <c r="J547" s="53" t="s">
        <v>1347</v>
      </c>
      <c r="K547" s="92" t="s">
        <v>3656</v>
      </c>
      <c r="L547" s="17" t="s">
        <v>4614</v>
      </c>
      <c r="M547" s="52" t="s">
        <v>4672</v>
      </c>
      <c r="N547" s="52" t="s">
        <v>2155</v>
      </c>
      <c r="P547" s="254" t="str">
        <f t="shared" si="164"/>
        <v>ITM_0526</v>
      </c>
      <c r="Q547" s="13"/>
      <c r="R547"/>
      <c r="S547" t="str">
        <f t="shared" si="152"/>
        <v/>
      </c>
      <c r="T547" s="41" t="str">
        <f>IF(ISNA(VLOOKUP(P547,'NEW XEQM.c'!E:F,2,0)),"--","PRESENT")</f>
        <v>--</v>
      </c>
      <c r="U547"/>
      <c r="V547">
        <f t="shared" si="144"/>
        <v>169</v>
      </c>
      <c r="W547" s="88" t="s">
        <v>2155</v>
      </c>
      <c r="X547" s="92" t="s">
        <v>2155</v>
      </c>
      <c r="Y547" s="92" t="s">
        <v>2155</v>
      </c>
      <c r="Z547" s="22" t="str">
        <f t="shared" si="145"/>
        <v/>
      </c>
      <c r="AA547" s="22" t="str">
        <f t="shared" si="146"/>
        <v/>
      </c>
      <c r="AB547" s="1">
        <f t="shared" si="147"/>
        <v>526</v>
      </c>
      <c r="AC547" t="str">
        <f t="shared" si="148"/>
        <v>ITM_0526</v>
      </c>
      <c r="AD547" s="125" t="str">
        <f>IF(ISNA(VLOOKUP(AA547,'XEQM Shortlist'!J:J,1,0)),"//","")</f>
        <v/>
      </c>
      <c r="AE547"/>
      <c r="AF547" s="88" t="str">
        <f t="shared" si="149"/>
        <v/>
      </c>
      <c r="AG547" t="b">
        <f t="shared" si="150"/>
        <v>1</v>
      </c>
    </row>
    <row r="548" spans="1:33" s="39" customFormat="1">
      <c r="A548" s="45" t="str">
        <f t="shared" si="143"/>
        <v/>
      </c>
      <c r="B548" s="44">
        <f t="shared" si="151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2155</v>
      </c>
      <c r="O548" s="47"/>
      <c r="P548" s="254" t="s">
        <v>2155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4"/>
        <v>169</v>
      </c>
      <c r="W548" s="75" t="s">
        <v>2155</v>
      </c>
      <c r="X548" s="74" t="s">
        <v>2155</v>
      </c>
      <c r="Y548" s="74" t="s">
        <v>2155</v>
      </c>
      <c r="Z548" s="22" t="str">
        <f t="shared" si="145"/>
        <v/>
      </c>
      <c r="AA548" s="22" t="str">
        <f t="shared" si="146"/>
        <v/>
      </c>
      <c r="AB548" s="1">
        <f t="shared" si="147"/>
        <v>526.01</v>
      </c>
      <c r="AC548" t="str">
        <f t="shared" si="148"/>
        <v/>
      </c>
      <c r="AD548" s="125" t="str">
        <f>IF(ISNA(VLOOKUP(AA548,'XEQM Shortlist'!J:J,1,0)),"//","")</f>
        <v/>
      </c>
      <c r="AF548" s="88" t="str">
        <f t="shared" si="149"/>
        <v/>
      </c>
      <c r="AG548" t="b">
        <f t="shared" si="150"/>
        <v>1</v>
      </c>
    </row>
    <row r="549" spans="1:33" s="39" customFormat="1">
      <c r="A549" s="45" t="str">
        <f t="shared" si="143"/>
        <v/>
      </c>
      <c r="B549" s="44">
        <f t="shared" si="151"/>
        <v>526.02</v>
      </c>
      <c r="C549" s="47" t="s">
        <v>2155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2155</v>
      </c>
      <c r="O549" s="47"/>
      <c r="P549" s="254" t="s">
        <v>2155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4"/>
        <v>169</v>
      </c>
      <c r="W549" s="75" t="s">
        <v>2155</v>
      </c>
      <c r="X549" s="74" t="s">
        <v>2155</v>
      </c>
      <c r="Y549" s="74" t="s">
        <v>2155</v>
      </c>
      <c r="Z549" s="22" t="str">
        <f t="shared" si="145"/>
        <v/>
      </c>
      <c r="AA549" s="22" t="str">
        <f t="shared" si="146"/>
        <v/>
      </c>
      <c r="AB549" s="1">
        <f t="shared" si="147"/>
        <v>526.02</v>
      </c>
      <c r="AC549" t="str">
        <f t="shared" si="148"/>
        <v/>
      </c>
      <c r="AD549" s="125" t="str">
        <f>IF(ISNA(VLOOKUP(AA549,'XEQM Shortlist'!J:J,1,0)),"//","")</f>
        <v/>
      </c>
      <c r="AF549" s="88" t="str">
        <f t="shared" si="149"/>
        <v/>
      </c>
      <c r="AG549" t="b">
        <f t="shared" si="150"/>
        <v>1</v>
      </c>
    </row>
    <row r="550" spans="1:33" s="39" customFormat="1">
      <c r="A550" s="45" t="str">
        <f t="shared" si="143"/>
        <v/>
      </c>
      <c r="B550" s="44">
        <f t="shared" si="151"/>
        <v>526.03</v>
      </c>
      <c r="C550" s="47" t="s">
        <v>2584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2155</v>
      </c>
      <c r="O550" s="47"/>
      <c r="P550" s="254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4"/>
        <v>169</v>
      </c>
      <c r="W550" s="75" t="s">
        <v>2155</v>
      </c>
      <c r="X550" s="74" t="s">
        <v>2155</v>
      </c>
      <c r="Y550" s="74" t="s">
        <v>2155</v>
      </c>
      <c r="Z550" s="22" t="str">
        <f t="shared" si="145"/>
        <v/>
      </c>
      <c r="AA550" s="22" t="str">
        <f t="shared" si="146"/>
        <v/>
      </c>
      <c r="AB550" s="1">
        <f t="shared" si="147"/>
        <v>526.03</v>
      </c>
      <c r="AC550" t="str">
        <f t="shared" si="148"/>
        <v>// Bufferized items</v>
      </c>
      <c r="AD550" s="125" t="str">
        <f>IF(ISNA(VLOOKUP(AA550,'XEQM Shortlist'!J:J,1,0)),"//","")</f>
        <v/>
      </c>
      <c r="AF550" s="88" t="str">
        <f t="shared" si="149"/>
        <v/>
      </c>
      <c r="AG550" t="b">
        <f t="shared" si="150"/>
        <v>1</v>
      </c>
    </row>
    <row r="551" spans="1:33">
      <c r="A551" s="45">
        <f t="shared" si="143"/>
        <v>551</v>
      </c>
      <c r="B551" s="44">
        <f t="shared" si="151"/>
        <v>527</v>
      </c>
      <c r="C551" s="193" t="s">
        <v>3643</v>
      </c>
      <c r="D551" s="193" t="s">
        <v>975</v>
      </c>
      <c r="E551" s="188" t="s">
        <v>478</v>
      </c>
      <c r="F551" s="188" t="s">
        <v>478</v>
      </c>
      <c r="G551" s="194">
        <v>0</v>
      </c>
      <c r="H551" s="194">
        <v>0</v>
      </c>
      <c r="I551" s="188" t="s">
        <v>2391</v>
      </c>
      <c r="J551" s="188" t="s">
        <v>1348</v>
      </c>
      <c r="K551" s="195" t="s">
        <v>3656</v>
      </c>
      <c r="L551" s="196" t="s">
        <v>4614</v>
      </c>
      <c r="M551" s="196" t="s">
        <v>4672</v>
      </c>
      <c r="N551" s="52" t="s">
        <v>2155</v>
      </c>
      <c r="O551" s="52" t="s">
        <v>2707</v>
      </c>
      <c r="P551" s="254" t="s">
        <v>2055</v>
      </c>
      <c r="Q551" s="13"/>
      <c r="R551"/>
      <c r="S551" t="str">
        <f t="shared" ref="S551:S614" si="165">IF(E551=F551,"","NOT EQUAL")</f>
        <v/>
      </c>
      <c r="T551" s="41" t="str">
        <f>IF(ISNA(VLOOKUP(P551,'NEW XEQM.c'!E:F,2,0)),"--","PRESENT")</f>
        <v>PRESENT</v>
      </c>
      <c r="U551"/>
      <c r="V551">
        <f t="shared" si="144"/>
        <v>170</v>
      </c>
      <c r="W551" s="75" t="s">
        <v>2568</v>
      </c>
      <c r="X551" s="54" t="s">
        <v>2494</v>
      </c>
      <c r="Y551" s="54" t="s">
        <v>2155</v>
      </c>
      <c r="Z551" s="22" t="str">
        <f t="shared" si="145"/>
        <v>"X"</v>
      </c>
      <c r="AA551" s="22" t="str">
        <f t="shared" si="146"/>
        <v>X</v>
      </c>
      <c r="AB551" s="1">
        <f t="shared" si="147"/>
        <v>527</v>
      </c>
      <c r="AC551" t="str">
        <f t="shared" si="148"/>
        <v>ITM_REG_X</v>
      </c>
      <c r="AD551" s="125" t="str">
        <f>IF(ISNA(VLOOKUP(AA551,'XEQM Shortlist'!J:J,1,0)),"//","")</f>
        <v/>
      </c>
      <c r="AF551" s="88" t="str">
        <f t="shared" si="149"/>
        <v>X</v>
      </c>
      <c r="AG551" t="b">
        <f t="shared" si="150"/>
        <v>1</v>
      </c>
    </row>
    <row r="552" spans="1:33">
      <c r="A552" s="45">
        <f t="shared" si="143"/>
        <v>552</v>
      </c>
      <c r="B552" s="44">
        <f t="shared" si="151"/>
        <v>528</v>
      </c>
      <c r="C552" s="193" t="s">
        <v>3643</v>
      </c>
      <c r="D552" s="193" t="s">
        <v>976</v>
      </c>
      <c r="E552" s="188" t="s">
        <v>479</v>
      </c>
      <c r="F552" s="188" t="s">
        <v>479</v>
      </c>
      <c r="G552" s="194">
        <v>0</v>
      </c>
      <c r="H552" s="194">
        <v>0</v>
      </c>
      <c r="I552" s="188" t="s">
        <v>2391</v>
      </c>
      <c r="J552" s="188" t="s">
        <v>1348</v>
      </c>
      <c r="K552" s="195" t="s">
        <v>3656</v>
      </c>
      <c r="L552" s="196" t="s">
        <v>4614</v>
      </c>
      <c r="M552" s="196" t="s">
        <v>4672</v>
      </c>
      <c r="N552" s="52" t="s">
        <v>2155</v>
      </c>
      <c r="O552" s="52" t="s">
        <v>2708</v>
      </c>
      <c r="P552" s="254" t="s">
        <v>2056</v>
      </c>
      <c r="Q552" s="13"/>
      <c r="R552"/>
      <c r="S552" t="str">
        <f t="shared" si="165"/>
        <v/>
      </c>
      <c r="T552" s="41" t="str">
        <f>IF(ISNA(VLOOKUP(P552,'NEW XEQM.c'!E:F,2,0)),"--","PRESENT")</f>
        <v>PRESENT</v>
      </c>
      <c r="U552"/>
      <c r="V552">
        <f t="shared" si="144"/>
        <v>171</v>
      </c>
      <c r="W552" s="75" t="s">
        <v>2568</v>
      </c>
      <c r="X552" s="54" t="s">
        <v>2494</v>
      </c>
      <c r="Y552" s="54" t="s">
        <v>2155</v>
      </c>
      <c r="Z552" s="22" t="str">
        <f t="shared" si="145"/>
        <v>"Y"</v>
      </c>
      <c r="AA552" s="22" t="str">
        <f t="shared" si="146"/>
        <v>Y</v>
      </c>
      <c r="AB552" s="1">
        <f t="shared" si="147"/>
        <v>528</v>
      </c>
      <c r="AC552" t="str">
        <f t="shared" si="148"/>
        <v>ITM_REG_Y</v>
      </c>
      <c r="AD552" s="125" t="str">
        <f>IF(ISNA(VLOOKUP(AA552,'XEQM Shortlist'!J:J,1,0)),"//","")</f>
        <v/>
      </c>
      <c r="AF552" s="88" t="str">
        <f t="shared" si="149"/>
        <v>Y</v>
      </c>
      <c r="AG552" t="b">
        <f t="shared" si="150"/>
        <v>1</v>
      </c>
    </row>
    <row r="553" spans="1:33">
      <c r="A553" s="45">
        <f t="shared" si="143"/>
        <v>553</v>
      </c>
      <c r="B553" s="44">
        <f t="shared" si="151"/>
        <v>529</v>
      </c>
      <c r="C553" s="193" t="s">
        <v>3643</v>
      </c>
      <c r="D553" s="193" t="s">
        <v>977</v>
      </c>
      <c r="E553" s="188" t="s">
        <v>480</v>
      </c>
      <c r="F553" s="188" t="s">
        <v>480</v>
      </c>
      <c r="G553" s="194">
        <v>0</v>
      </c>
      <c r="H553" s="194">
        <v>0</v>
      </c>
      <c r="I553" s="188" t="s">
        <v>2391</v>
      </c>
      <c r="J553" s="188" t="s">
        <v>1348</v>
      </c>
      <c r="K553" s="195" t="s">
        <v>3656</v>
      </c>
      <c r="L553" s="196" t="s">
        <v>4614</v>
      </c>
      <c r="M553" s="196" t="s">
        <v>4672</v>
      </c>
      <c r="N553" s="52" t="s">
        <v>2155</v>
      </c>
      <c r="O553" s="52" t="s">
        <v>2709</v>
      </c>
      <c r="P553" s="254" t="s">
        <v>2057</v>
      </c>
      <c r="Q553" s="13"/>
      <c r="R553"/>
      <c r="S553" t="str">
        <f t="shared" si="165"/>
        <v/>
      </c>
      <c r="T553" s="41" t="str">
        <f>IF(ISNA(VLOOKUP(P553,'NEW XEQM.c'!E:F,2,0)),"--","PRESENT")</f>
        <v>--</v>
      </c>
      <c r="U553"/>
      <c r="V553">
        <f t="shared" si="144"/>
        <v>172</v>
      </c>
      <c r="W553" s="75" t="s">
        <v>2568</v>
      </c>
      <c r="X553" s="54" t="s">
        <v>2494</v>
      </c>
      <c r="Y553" s="54" t="s">
        <v>2155</v>
      </c>
      <c r="Z553" s="22" t="str">
        <f t="shared" si="145"/>
        <v>"Z"</v>
      </c>
      <c r="AA553" s="22" t="str">
        <f t="shared" si="146"/>
        <v>Z</v>
      </c>
      <c r="AB553" s="1">
        <f t="shared" si="147"/>
        <v>529</v>
      </c>
      <c r="AC553" t="str">
        <f t="shared" si="148"/>
        <v>ITM_REG_Z</v>
      </c>
      <c r="AD553" s="125" t="str">
        <f>IF(ISNA(VLOOKUP(AA553,'XEQM Shortlist'!J:J,1,0)),"//","")</f>
        <v>//</v>
      </c>
      <c r="AF553" s="88" t="str">
        <f t="shared" si="149"/>
        <v>Z</v>
      </c>
      <c r="AG553" t="b">
        <f t="shared" si="150"/>
        <v>1</v>
      </c>
    </row>
    <row r="554" spans="1:33">
      <c r="A554" s="45">
        <f t="shared" si="143"/>
        <v>554</v>
      </c>
      <c r="B554" s="44">
        <f t="shared" si="151"/>
        <v>530</v>
      </c>
      <c r="C554" s="193" t="s">
        <v>3643</v>
      </c>
      <c r="D554" s="193" t="s">
        <v>974</v>
      </c>
      <c r="E554" s="188" t="s">
        <v>474</v>
      </c>
      <c r="F554" s="188" t="s">
        <v>474</v>
      </c>
      <c r="G554" s="194">
        <v>0</v>
      </c>
      <c r="H554" s="194">
        <v>0</v>
      </c>
      <c r="I554" s="188" t="s">
        <v>2391</v>
      </c>
      <c r="J554" s="188" t="s">
        <v>1348</v>
      </c>
      <c r="K554" s="195" t="s">
        <v>3656</v>
      </c>
      <c r="L554" s="196" t="s">
        <v>4614</v>
      </c>
      <c r="M554" s="196" t="s">
        <v>4672</v>
      </c>
      <c r="N554" s="52" t="s">
        <v>2155</v>
      </c>
      <c r="O554" s="52" t="s">
        <v>2710</v>
      </c>
      <c r="P554" s="254" t="s">
        <v>2058</v>
      </c>
      <c r="Q554" s="13"/>
      <c r="R554"/>
      <c r="S554" t="str">
        <f t="shared" si="165"/>
        <v/>
      </c>
      <c r="T554" s="41" t="str">
        <f>IF(ISNA(VLOOKUP(P554,'NEW XEQM.c'!E:F,2,0)),"--","PRESENT")</f>
        <v>--</v>
      </c>
      <c r="U554"/>
      <c r="V554">
        <f t="shared" si="144"/>
        <v>173</v>
      </c>
      <c r="W554" s="75" t="s">
        <v>2568</v>
      </c>
      <c r="X554" s="54" t="s">
        <v>2494</v>
      </c>
      <c r="Y554" s="54" t="s">
        <v>2155</v>
      </c>
      <c r="Z554" s="22" t="str">
        <f t="shared" si="145"/>
        <v>"T"</v>
      </c>
      <c r="AA554" s="22" t="str">
        <f t="shared" si="146"/>
        <v>T</v>
      </c>
      <c r="AB554" s="1">
        <f t="shared" si="147"/>
        <v>530</v>
      </c>
      <c r="AC554" t="str">
        <f t="shared" si="148"/>
        <v>ITM_REG_T</v>
      </c>
      <c r="AD554" s="125" t="str">
        <f>IF(ISNA(VLOOKUP(AA554,'XEQM Shortlist'!J:J,1,0)),"//","")</f>
        <v>//</v>
      </c>
      <c r="AF554" s="88" t="str">
        <f t="shared" si="149"/>
        <v>T</v>
      </c>
      <c r="AG554" t="b">
        <f t="shared" si="150"/>
        <v>1</v>
      </c>
    </row>
    <row r="555" spans="1:33">
      <c r="A555" s="45">
        <f t="shared" si="143"/>
        <v>555</v>
      </c>
      <c r="B555" s="44">
        <f t="shared" si="151"/>
        <v>531</v>
      </c>
      <c r="C555" s="193" t="s">
        <v>3643</v>
      </c>
      <c r="D555" s="193" t="s">
        <v>970</v>
      </c>
      <c r="E555" s="188" t="s">
        <v>334</v>
      </c>
      <c r="F555" s="188" t="s">
        <v>334</v>
      </c>
      <c r="G555" s="194">
        <v>0</v>
      </c>
      <c r="H555" s="194">
        <v>0</v>
      </c>
      <c r="I555" s="188" t="s">
        <v>2391</v>
      </c>
      <c r="J555" s="188" t="s">
        <v>1348</v>
      </c>
      <c r="K555" s="195" t="s">
        <v>3656</v>
      </c>
      <c r="L555" s="196" t="s">
        <v>4614</v>
      </c>
      <c r="M555" s="196" t="s">
        <v>4672</v>
      </c>
      <c r="N555" s="52" t="s">
        <v>2155</v>
      </c>
      <c r="O555" s="52" t="s">
        <v>2711</v>
      </c>
      <c r="P555" s="254" t="s">
        <v>2059</v>
      </c>
      <c r="Q555" s="13"/>
      <c r="R555"/>
      <c r="S555" t="str">
        <f t="shared" si="165"/>
        <v/>
      </c>
      <c r="T555" s="41" t="str">
        <f>IF(ISNA(VLOOKUP(P555,'NEW XEQM.c'!E:F,2,0)),"--","PRESENT")</f>
        <v>--</v>
      </c>
      <c r="U555"/>
      <c r="V555">
        <f t="shared" si="144"/>
        <v>174</v>
      </c>
      <c r="W555" s="75" t="s">
        <v>2568</v>
      </c>
      <c r="X555" s="54" t="s">
        <v>2494</v>
      </c>
      <c r="Y555" s="54" t="s">
        <v>2155</v>
      </c>
      <c r="Z555" s="22" t="str">
        <f t="shared" si="145"/>
        <v>"A"</v>
      </c>
      <c r="AA555" s="22" t="str">
        <f t="shared" si="146"/>
        <v>A</v>
      </c>
      <c r="AB555" s="1">
        <f t="shared" si="147"/>
        <v>531</v>
      </c>
      <c r="AC555" t="str">
        <f t="shared" si="148"/>
        <v>ITM_REG_A</v>
      </c>
      <c r="AD555" s="125" t="str">
        <f>IF(ISNA(VLOOKUP(AA555,'XEQM Shortlist'!J:J,1,0)),"//","")</f>
        <v>//</v>
      </c>
      <c r="AF555" s="88" t="str">
        <f t="shared" si="149"/>
        <v>A</v>
      </c>
      <c r="AG555" t="b">
        <f t="shared" si="150"/>
        <v>1</v>
      </c>
    </row>
    <row r="556" spans="1:33">
      <c r="A556" s="45">
        <f t="shared" si="143"/>
        <v>556</v>
      </c>
      <c r="B556" s="44">
        <f t="shared" si="151"/>
        <v>532</v>
      </c>
      <c r="C556" s="193" t="s">
        <v>3643</v>
      </c>
      <c r="D556" s="193" t="s">
        <v>971</v>
      </c>
      <c r="E556" s="188" t="s">
        <v>335</v>
      </c>
      <c r="F556" s="188" t="s">
        <v>335</v>
      </c>
      <c r="G556" s="194">
        <v>0</v>
      </c>
      <c r="H556" s="194">
        <v>0</v>
      </c>
      <c r="I556" s="188" t="s">
        <v>2391</v>
      </c>
      <c r="J556" s="188" t="s">
        <v>1348</v>
      </c>
      <c r="K556" s="195" t="s">
        <v>3656</v>
      </c>
      <c r="L556" s="196" t="s">
        <v>4614</v>
      </c>
      <c r="M556" s="196" t="s">
        <v>4672</v>
      </c>
      <c r="N556" s="52" t="s">
        <v>2155</v>
      </c>
      <c r="O556" s="52" t="s">
        <v>2712</v>
      </c>
      <c r="P556" s="254" t="s">
        <v>2060</v>
      </c>
      <c r="Q556" s="13"/>
      <c r="R556"/>
      <c r="S556" t="str">
        <f t="shared" si="165"/>
        <v/>
      </c>
      <c r="T556" s="41" t="str">
        <f>IF(ISNA(VLOOKUP(P556,'NEW XEQM.c'!E:F,2,0)),"--","PRESENT")</f>
        <v>--</v>
      </c>
      <c r="U556"/>
      <c r="V556">
        <f t="shared" si="144"/>
        <v>175</v>
      </c>
      <c r="W556" s="75" t="s">
        <v>2568</v>
      </c>
      <c r="X556" s="54" t="s">
        <v>2494</v>
      </c>
      <c r="Y556" s="54" t="s">
        <v>2155</v>
      </c>
      <c r="Z556" s="22" t="str">
        <f t="shared" si="145"/>
        <v>"B"</v>
      </c>
      <c r="AA556" s="22" t="str">
        <f t="shared" si="146"/>
        <v>B</v>
      </c>
      <c r="AB556" s="1">
        <f t="shared" si="147"/>
        <v>532</v>
      </c>
      <c r="AC556" t="str">
        <f t="shared" si="148"/>
        <v>ITM_REG_B</v>
      </c>
      <c r="AD556" s="125" t="str">
        <f>IF(ISNA(VLOOKUP(AA556,'XEQM Shortlist'!J:J,1,0)),"//","")</f>
        <v>//</v>
      </c>
      <c r="AF556" s="88" t="str">
        <f t="shared" si="149"/>
        <v>B</v>
      </c>
      <c r="AG556" t="b">
        <f t="shared" si="150"/>
        <v>1</v>
      </c>
    </row>
    <row r="557" spans="1:33">
      <c r="A557" s="45">
        <f t="shared" si="143"/>
        <v>557</v>
      </c>
      <c r="B557" s="44">
        <f t="shared" si="151"/>
        <v>533</v>
      </c>
      <c r="C557" s="193" t="s">
        <v>3643</v>
      </c>
      <c r="D557" s="193" t="s">
        <v>972</v>
      </c>
      <c r="E557" s="188" t="s">
        <v>336</v>
      </c>
      <c r="F557" s="188" t="s">
        <v>336</v>
      </c>
      <c r="G557" s="194">
        <v>0</v>
      </c>
      <c r="H557" s="194">
        <v>0</v>
      </c>
      <c r="I557" s="188" t="s">
        <v>2391</v>
      </c>
      <c r="J557" s="188" t="s">
        <v>1348</v>
      </c>
      <c r="K557" s="195" t="s">
        <v>3656</v>
      </c>
      <c r="L557" s="196" t="s">
        <v>4614</v>
      </c>
      <c r="M557" s="196" t="s">
        <v>4672</v>
      </c>
      <c r="N557" s="52" t="s">
        <v>2155</v>
      </c>
      <c r="O557" s="52" t="s">
        <v>2713</v>
      </c>
      <c r="P557" s="254" t="s">
        <v>2061</v>
      </c>
      <c r="Q557" s="13"/>
      <c r="R557"/>
      <c r="S557" t="str">
        <f t="shared" si="165"/>
        <v/>
      </c>
      <c r="T557" s="41" t="str">
        <f>IF(ISNA(VLOOKUP(P557,'NEW XEQM.c'!E:F,2,0)),"--","PRESENT")</f>
        <v>--</v>
      </c>
      <c r="U557"/>
      <c r="V557">
        <f t="shared" si="144"/>
        <v>176</v>
      </c>
      <c r="W557" s="75" t="s">
        <v>2568</v>
      </c>
      <c r="X557" s="54" t="s">
        <v>2494</v>
      </c>
      <c r="Y557" s="54" t="s">
        <v>2155</v>
      </c>
      <c r="Z557" s="22" t="str">
        <f t="shared" si="145"/>
        <v>"C"</v>
      </c>
      <c r="AA557" s="22" t="str">
        <f t="shared" si="146"/>
        <v>C</v>
      </c>
      <c r="AB557" s="1">
        <f t="shared" si="147"/>
        <v>533</v>
      </c>
      <c r="AC557" t="str">
        <f t="shared" si="148"/>
        <v>ITM_REG_C</v>
      </c>
      <c r="AD557" s="125" t="str">
        <f>IF(ISNA(VLOOKUP(AA557,'XEQM Shortlist'!J:J,1,0)),"//","")</f>
        <v/>
      </c>
      <c r="AF557" s="88" t="str">
        <f t="shared" si="149"/>
        <v>C</v>
      </c>
      <c r="AG557" t="b">
        <f t="shared" si="150"/>
        <v>1</v>
      </c>
    </row>
    <row r="558" spans="1:33">
      <c r="A558" s="45">
        <f t="shared" si="143"/>
        <v>558</v>
      </c>
      <c r="B558" s="44">
        <f t="shared" si="151"/>
        <v>534</v>
      </c>
      <c r="C558" s="193" t="s">
        <v>3643</v>
      </c>
      <c r="D558" s="193" t="s">
        <v>973</v>
      </c>
      <c r="E558" s="188" t="s">
        <v>337</v>
      </c>
      <c r="F558" s="188" t="s">
        <v>337</v>
      </c>
      <c r="G558" s="194">
        <v>0</v>
      </c>
      <c r="H558" s="194">
        <v>0</v>
      </c>
      <c r="I558" s="188" t="s">
        <v>2391</v>
      </c>
      <c r="J558" s="188" t="s">
        <v>1348</v>
      </c>
      <c r="K558" s="195" t="s">
        <v>3656</v>
      </c>
      <c r="L558" s="196" t="s">
        <v>4614</v>
      </c>
      <c r="M558" s="196" t="s">
        <v>4672</v>
      </c>
      <c r="N558" s="52" t="s">
        <v>2155</v>
      </c>
      <c r="O558" s="52" t="s">
        <v>2714</v>
      </c>
      <c r="P558" s="254" t="s">
        <v>2062</v>
      </c>
      <c r="Q558" s="13"/>
      <c r="R558"/>
      <c r="S558" t="str">
        <f t="shared" si="165"/>
        <v/>
      </c>
      <c r="T558" s="41" t="str">
        <f>IF(ISNA(VLOOKUP(P558,'NEW XEQM.c'!E:F,2,0)),"--","PRESENT")</f>
        <v>--</v>
      </c>
      <c r="U558"/>
      <c r="V558">
        <f t="shared" si="144"/>
        <v>177</v>
      </c>
      <c r="W558" s="75" t="s">
        <v>2568</v>
      </c>
      <c r="X558" s="54" t="s">
        <v>2494</v>
      </c>
      <c r="Y558" s="54" t="s">
        <v>2155</v>
      </c>
      <c r="Z558" s="22" t="str">
        <f t="shared" si="145"/>
        <v>"D"</v>
      </c>
      <c r="AA558" s="22" t="str">
        <f t="shared" si="146"/>
        <v>D</v>
      </c>
      <c r="AB558" s="1">
        <f t="shared" si="147"/>
        <v>534</v>
      </c>
      <c r="AC558" t="str">
        <f t="shared" si="148"/>
        <v>ITM_REG_D</v>
      </c>
      <c r="AD558" s="125" t="str">
        <f>IF(ISNA(VLOOKUP(AA558,'XEQM Shortlist'!J:J,1,0)),"//","")</f>
        <v>//</v>
      </c>
      <c r="AF558" s="88" t="str">
        <f t="shared" si="149"/>
        <v>D</v>
      </c>
      <c r="AG558" t="b">
        <f t="shared" si="150"/>
        <v>1</v>
      </c>
    </row>
    <row r="559" spans="1:33">
      <c r="A559" s="45">
        <f t="shared" si="143"/>
        <v>559</v>
      </c>
      <c r="B559" s="44">
        <f t="shared" si="151"/>
        <v>535</v>
      </c>
      <c r="C559" s="193" t="s">
        <v>3643</v>
      </c>
      <c r="D559" s="193" t="s">
        <v>966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2391</v>
      </c>
      <c r="J559" s="188" t="s">
        <v>1348</v>
      </c>
      <c r="K559" s="195" t="s">
        <v>3656</v>
      </c>
      <c r="L559" s="196" t="s">
        <v>4614</v>
      </c>
      <c r="M559" s="196" t="s">
        <v>4672</v>
      </c>
      <c r="N559" s="52" t="s">
        <v>2155</v>
      </c>
      <c r="O559" s="52" t="s">
        <v>2715</v>
      </c>
      <c r="P559" s="254" t="s">
        <v>2063</v>
      </c>
      <c r="Q559" s="13"/>
      <c r="R559"/>
      <c r="S559" t="str">
        <f t="shared" si="165"/>
        <v/>
      </c>
      <c r="T559" s="41" t="str">
        <f>IF(ISNA(VLOOKUP(P559,'NEW XEQM.c'!E:F,2,0)),"--","PRESENT")</f>
        <v>--</v>
      </c>
      <c r="U559"/>
      <c r="V559">
        <f t="shared" si="144"/>
        <v>178</v>
      </c>
      <c r="W559" s="75" t="s">
        <v>2568</v>
      </c>
      <c r="X559" s="54" t="s">
        <v>2494</v>
      </c>
      <c r="Y559" s="54" t="s">
        <v>2155</v>
      </c>
      <c r="Z559" s="22" t="str">
        <f t="shared" si="145"/>
        <v>"L"</v>
      </c>
      <c r="AA559" s="22" t="str">
        <f t="shared" si="146"/>
        <v>L</v>
      </c>
      <c r="AB559" s="1">
        <f t="shared" si="147"/>
        <v>535</v>
      </c>
      <c r="AC559" t="str">
        <f t="shared" si="148"/>
        <v>ITM_REG_L</v>
      </c>
      <c r="AD559" s="125" t="str">
        <f>IF(ISNA(VLOOKUP(AA559,'XEQM Shortlist'!J:J,1,0)),"//","")</f>
        <v>//</v>
      </c>
      <c r="AF559" s="88" t="str">
        <f t="shared" si="149"/>
        <v>L</v>
      </c>
      <c r="AG559" t="b">
        <f t="shared" si="150"/>
        <v>1</v>
      </c>
    </row>
    <row r="560" spans="1:33">
      <c r="A560" s="45">
        <f t="shared" si="143"/>
        <v>560</v>
      </c>
      <c r="B560" s="44">
        <f t="shared" si="151"/>
        <v>536</v>
      </c>
      <c r="C560" s="193" t="s">
        <v>3643</v>
      </c>
      <c r="D560" s="193" t="s">
        <v>963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2391</v>
      </c>
      <c r="J560" s="188" t="s">
        <v>1348</v>
      </c>
      <c r="K560" s="195" t="s">
        <v>3656</v>
      </c>
      <c r="L560" s="196" t="s">
        <v>4614</v>
      </c>
      <c r="M560" s="196" t="s">
        <v>4672</v>
      </c>
      <c r="N560" s="52" t="s">
        <v>2155</v>
      </c>
      <c r="O560" s="48" t="s">
        <v>2716</v>
      </c>
      <c r="P560" s="254" t="s">
        <v>2064</v>
      </c>
      <c r="Q560" s="13"/>
      <c r="R560"/>
      <c r="S560" t="str">
        <f t="shared" si="165"/>
        <v/>
      </c>
      <c r="T560" s="41" t="str">
        <f>IF(ISNA(VLOOKUP(P560,'NEW XEQM.c'!E:F,2,0)),"--","PRESENT")</f>
        <v>--</v>
      </c>
      <c r="U560"/>
      <c r="V560">
        <f t="shared" si="144"/>
        <v>179</v>
      </c>
      <c r="W560" s="75" t="s">
        <v>2568</v>
      </c>
      <c r="X560" s="54" t="s">
        <v>2494</v>
      </c>
      <c r="Y560" s="54" t="s">
        <v>2155</v>
      </c>
      <c r="Z560" s="22" t="str">
        <f t="shared" si="145"/>
        <v>"I"</v>
      </c>
      <c r="AA560" s="22" t="str">
        <f t="shared" si="146"/>
        <v>I</v>
      </c>
      <c r="AB560" s="1">
        <f t="shared" si="147"/>
        <v>536</v>
      </c>
      <c r="AC560" t="str">
        <f t="shared" si="148"/>
        <v>ITM_REG_I</v>
      </c>
      <c r="AD560" s="125" t="str">
        <f>IF(ISNA(VLOOKUP(AA560,'XEQM Shortlist'!J:J,1,0)),"//","")</f>
        <v>//</v>
      </c>
      <c r="AF560" s="88" t="str">
        <f t="shared" si="149"/>
        <v>I</v>
      </c>
      <c r="AG560" t="b">
        <f t="shared" si="150"/>
        <v>1</v>
      </c>
    </row>
    <row r="561" spans="1:33">
      <c r="A561" s="45">
        <f t="shared" si="143"/>
        <v>561</v>
      </c>
      <c r="B561" s="44">
        <f t="shared" si="151"/>
        <v>537</v>
      </c>
      <c r="C561" s="193" t="s">
        <v>3643</v>
      </c>
      <c r="D561" s="193" t="s">
        <v>964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2391</v>
      </c>
      <c r="J561" s="188" t="s">
        <v>1348</v>
      </c>
      <c r="K561" s="195" t="s">
        <v>3656</v>
      </c>
      <c r="L561" s="196" t="s">
        <v>4614</v>
      </c>
      <c r="M561" s="196" t="s">
        <v>4672</v>
      </c>
      <c r="N561" s="52" t="s">
        <v>2155</v>
      </c>
      <c r="O561" s="48" t="s">
        <v>2717</v>
      </c>
      <c r="P561" s="254" t="s">
        <v>2065</v>
      </c>
      <c r="Q561" s="13"/>
      <c r="R561"/>
      <c r="S561" t="str">
        <f t="shared" si="165"/>
        <v/>
      </c>
      <c r="T561" s="41" t="str">
        <f>IF(ISNA(VLOOKUP(P561,'NEW XEQM.c'!E:F,2,0)),"--","PRESENT")</f>
        <v>--</v>
      </c>
      <c r="U561"/>
      <c r="V561">
        <f t="shared" si="144"/>
        <v>180</v>
      </c>
      <c r="W561" s="75" t="s">
        <v>2568</v>
      </c>
      <c r="X561" s="54" t="s">
        <v>2494</v>
      </c>
      <c r="Y561" s="54" t="s">
        <v>2155</v>
      </c>
      <c r="Z561" s="22" t="str">
        <f t="shared" si="145"/>
        <v>"J"</v>
      </c>
      <c r="AA561" s="22" t="str">
        <f t="shared" si="146"/>
        <v>J</v>
      </c>
      <c r="AB561" s="1">
        <f t="shared" si="147"/>
        <v>537</v>
      </c>
      <c r="AC561" t="str">
        <f t="shared" si="148"/>
        <v>ITM_REG_J</v>
      </c>
      <c r="AD561" s="125" t="str">
        <f>IF(ISNA(VLOOKUP(AA561,'XEQM Shortlist'!J:J,1,0)),"//","")</f>
        <v>//</v>
      </c>
      <c r="AF561" s="88" t="str">
        <f t="shared" si="149"/>
        <v>J</v>
      </c>
      <c r="AG561" t="b">
        <f t="shared" si="150"/>
        <v>1</v>
      </c>
    </row>
    <row r="562" spans="1:33">
      <c r="A562" s="45">
        <f t="shared" si="143"/>
        <v>562</v>
      </c>
      <c r="B562" s="44">
        <f t="shared" si="151"/>
        <v>538</v>
      </c>
      <c r="C562" s="193" t="s">
        <v>3643</v>
      </c>
      <c r="D562" s="193" t="s">
        <v>965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2391</v>
      </c>
      <c r="J562" s="188" t="s">
        <v>1348</v>
      </c>
      <c r="K562" s="195" t="s">
        <v>3656</v>
      </c>
      <c r="L562" s="196" t="s">
        <v>4614</v>
      </c>
      <c r="M562" s="196" t="s">
        <v>4672</v>
      </c>
      <c r="N562" s="52" t="s">
        <v>2155</v>
      </c>
      <c r="O562" s="48" t="s">
        <v>2586</v>
      </c>
      <c r="P562" s="254" t="s">
        <v>2066</v>
      </c>
      <c r="Q562" s="13"/>
      <c r="R562"/>
      <c r="S562" t="str">
        <f t="shared" si="165"/>
        <v/>
      </c>
      <c r="T562" s="41" t="str">
        <f>IF(ISNA(VLOOKUP(P562,'NEW XEQM.c'!E:F,2,0)),"--","PRESENT")</f>
        <v>--</v>
      </c>
      <c r="U562"/>
      <c r="V562">
        <f t="shared" si="144"/>
        <v>181</v>
      </c>
      <c r="W562" s="75" t="s">
        <v>2568</v>
      </c>
      <c r="X562" s="54" t="s">
        <v>2494</v>
      </c>
      <c r="Y562" s="54" t="s">
        <v>2155</v>
      </c>
      <c r="Z562" s="22" t="str">
        <f t="shared" si="145"/>
        <v>"K"</v>
      </c>
      <c r="AA562" s="22" t="str">
        <f t="shared" si="146"/>
        <v>K</v>
      </c>
      <c r="AB562" s="1">
        <f t="shared" si="147"/>
        <v>538</v>
      </c>
      <c r="AC562" t="str">
        <f t="shared" si="148"/>
        <v>ITM_REG_K</v>
      </c>
      <c r="AD562" s="125" t="str">
        <f>IF(ISNA(VLOOKUP(AA562,'XEQM Shortlist'!J:J,1,0)),"//","")</f>
        <v>//</v>
      </c>
      <c r="AF562" s="88" t="str">
        <f t="shared" si="149"/>
        <v>K</v>
      </c>
      <c r="AG562" t="b">
        <f t="shared" si="150"/>
        <v>1</v>
      </c>
    </row>
    <row r="563" spans="1:33">
      <c r="A563" s="45">
        <f t="shared" si="143"/>
        <v>563</v>
      </c>
      <c r="B563" s="44">
        <f t="shared" si="151"/>
        <v>539</v>
      </c>
      <c r="C563" s="193" t="s">
        <v>3643</v>
      </c>
      <c r="D563" s="193" t="s">
        <v>980</v>
      </c>
      <c r="E563" s="188" t="s">
        <v>784</v>
      </c>
      <c r="F563" s="188" t="s">
        <v>784</v>
      </c>
      <c r="G563" s="197">
        <v>0</v>
      </c>
      <c r="H563" s="197">
        <v>0</v>
      </c>
      <c r="I563" s="188" t="s">
        <v>1</v>
      </c>
      <c r="J563" s="188" t="s">
        <v>1348</v>
      </c>
      <c r="K563" s="195" t="s">
        <v>3656</v>
      </c>
      <c r="L563" s="196" t="s">
        <v>4614</v>
      </c>
      <c r="M563" s="196" t="s">
        <v>4672</v>
      </c>
      <c r="N563" s="52" t="s">
        <v>2155</v>
      </c>
      <c r="O563" s="48"/>
      <c r="P563" s="254" t="s">
        <v>980</v>
      </c>
      <c r="Q563" s="13"/>
      <c r="R563"/>
      <c r="S563" t="str">
        <f t="shared" si="165"/>
        <v/>
      </c>
      <c r="T563" s="41" t="str">
        <f>IF(ISNA(VLOOKUP(P563,'NEW XEQM.c'!E:F,2,0)),"--","PRESENT")</f>
        <v>PRESENT</v>
      </c>
      <c r="U563"/>
      <c r="V563">
        <f t="shared" si="144"/>
        <v>182</v>
      </c>
      <c r="W563" s="75" t="s">
        <v>2568</v>
      </c>
      <c r="X563" s="54" t="s">
        <v>2494</v>
      </c>
      <c r="Y563" s="54" t="s">
        <v>2650</v>
      </c>
      <c r="Z563" s="22" t="str">
        <f t="shared" si="145"/>
        <v/>
      </c>
      <c r="AA563" s="22" t="str">
        <f t="shared" si="146"/>
        <v>IND&gt;</v>
      </c>
      <c r="AB563" s="1">
        <f t="shared" si="147"/>
        <v>539</v>
      </c>
      <c r="AC563" t="str">
        <f t="shared" si="148"/>
        <v>ITM_INDIRECTION</v>
      </c>
      <c r="AD563" s="125" t="str">
        <f>IF(ISNA(VLOOKUP(AA563,'XEQM Shortlist'!J:J,1,0)),"//","")</f>
        <v/>
      </c>
      <c r="AF563" s="88" t="str">
        <f t="shared" si="149"/>
        <v/>
      </c>
      <c r="AG563" t="b">
        <f t="shared" si="150"/>
        <v>0</v>
      </c>
    </row>
    <row r="564" spans="1:33" s="17" customFormat="1">
      <c r="A564" s="45">
        <f t="shared" si="143"/>
        <v>564</v>
      </c>
      <c r="B564" s="44">
        <f t="shared" si="151"/>
        <v>540</v>
      </c>
      <c r="C564" s="193" t="s">
        <v>3643</v>
      </c>
      <c r="D564" s="193" t="s">
        <v>2718</v>
      </c>
      <c r="E564" s="189" t="s">
        <v>506</v>
      </c>
      <c r="F564" s="189" t="s">
        <v>456</v>
      </c>
      <c r="G564" s="198">
        <v>0</v>
      </c>
      <c r="H564" s="198">
        <v>0</v>
      </c>
      <c r="I564" s="188" t="s">
        <v>1</v>
      </c>
      <c r="J564" s="188" t="s">
        <v>1348</v>
      </c>
      <c r="K564" s="195" t="s">
        <v>3656</v>
      </c>
      <c r="L564" s="196" t="s">
        <v>4614</v>
      </c>
      <c r="M564" s="196" t="s">
        <v>4672</v>
      </c>
      <c r="N564" s="52" t="s">
        <v>2155</v>
      </c>
      <c r="P564" s="254" t="s">
        <v>2718</v>
      </c>
      <c r="Q564" s="13"/>
      <c r="R564"/>
      <c r="S564" t="str">
        <f t="shared" si="165"/>
        <v>NOT EQUAL</v>
      </c>
      <c r="T564" s="41" t="str">
        <f>IF(ISNA(VLOOKUP(P564,'NEW XEQM.c'!E:F,2,0)),"--","PRESENT")</f>
        <v>--</v>
      </c>
      <c r="U564"/>
      <c r="V564">
        <f t="shared" si="144"/>
        <v>182</v>
      </c>
      <c r="W564" s="88" t="s">
        <v>2155</v>
      </c>
      <c r="X564" s="92" t="s">
        <v>2155</v>
      </c>
      <c r="Y564" s="92" t="s">
        <v>2155</v>
      </c>
      <c r="Z564" s="22" t="str">
        <f t="shared" si="145"/>
        <v/>
      </c>
      <c r="AA564" s="22" t="str">
        <f t="shared" si="146"/>
        <v/>
      </c>
      <c r="AB564" s="1">
        <f t="shared" si="147"/>
        <v>540</v>
      </c>
      <c r="AC564" t="str">
        <f t="shared" si="148"/>
        <v>ITM_0</v>
      </c>
      <c r="AD564" s="125" t="str">
        <f>IF(ISNA(VLOOKUP(AA564,'XEQM Shortlist'!J:J,1,0)),"//","")</f>
        <v/>
      </c>
      <c r="AE564"/>
      <c r="AF564" s="88" t="str">
        <f t="shared" si="149"/>
        <v/>
      </c>
      <c r="AG564" t="b">
        <f t="shared" si="150"/>
        <v>1</v>
      </c>
    </row>
    <row r="565" spans="1:33" s="17" customFormat="1">
      <c r="A565" s="45">
        <f t="shared" si="143"/>
        <v>565</v>
      </c>
      <c r="B565" s="44">
        <f t="shared" si="151"/>
        <v>541</v>
      </c>
      <c r="C565" s="193" t="s">
        <v>3643</v>
      </c>
      <c r="D565" s="193" t="s">
        <v>2719</v>
      </c>
      <c r="E565" s="189" t="s">
        <v>506</v>
      </c>
      <c r="F565" s="189" t="s">
        <v>457</v>
      </c>
      <c r="G565" s="198">
        <v>0</v>
      </c>
      <c r="H565" s="198">
        <v>0</v>
      </c>
      <c r="I565" s="188" t="s">
        <v>1</v>
      </c>
      <c r="J565" s="188" t="s">
        <v>1348</v>
      </c>
      <c r="K565" s="195" t="s">
        <v>3656</v>
      </c>
      <c r="L565" s="196" t="s">
        <v>4614</v>
      </c>
      <c r="M565" s="196" t="s">
        <v>4672</v>
      </c>
      <c r="N565" s="52" t="s">
        <v>2155</v>
      </c>
      <c r="P565" s="254" t="s">
        <v>2719</v>
      </c>
      <c r="Q565" s="13"/>
      <c r="R565"/>
      <c r="S565" t="str">
        <f t="shared" si="165"/>
        <v>NOT EQUAL</v>
      </c>
      <c r="T565" s="41" t="str">
        <f>IF(ISNA(VLOOKUP(P565,'NEW XEQM.c'!E:F,2,0)),"--","PRESENT")</f>
        <v>--</v>
      </c>
      <c r="U565"/>
      <c r="V565">
        <f t="shared" si="144"/>
        <v>182</v>
      </c>
      <c r="W565" s="88" t="s">
        <v>2155</v>
      </c>
      <c r="X565" s="92" t="s">
        <v>2155</v>
      </c>
      <c r="Y565" s="92" t="s">
        <v>2155</v>
      </c>
      <c r="Z565" s="22" t="str">
        <f t="shared" si="145"/>
        <v/>
      </c>
      <c r="AA565" s="22" t="str">
        <f t="shared" si="146"/>
        <v/>
      </c>
      <c r="AB565" s="1">
        <f t="shared" si="147"/>
        <v>541</v>
      </c>
      <c r="AC565" t="str">
        <f t="shared" si="148"/>
        <v>ITM_1</v>
      </c>
      <c r="AD565" s="125" t="str">
        <f>IF(ISNA(VLOOKUP(AA565,'XEQM Shortlist'!J:J,1,0)),"//","")</f>
        <v/>
      </c>
      <c r="AE565"/>
      <c r="AF565" s="88" t="str">
        <f t="shared" si="149"/>
        <v/>
      </c>
      <c r="AG565" t="b">
        <f t="shared" si="150"/>
        <v>1</v>
      </c>
    </row>
    <row r="566" spans="1:33" s="17" customFormat="1">
      <c r="A566" s="45">
        <f t="shared" si="143"/>
        <v>566</v>
      </c>
      <c r="B566" s="44">
        <f t="shared" si="151"/>
        <v>542</v>
      </c>
      <c r="C566" s="193" t="s">
        <v>3643</v>
      </c>
      <c r="D566" s="193" t="s">
        <v>2720</v>
      </c>
      <c r="E566" s="189" t="s">
        <v>506</v>
      </c>
      <c r="F566" s="189" t="s">
        <v>458</v>
      </c>
      <c r="G566" s="198">
        <v>0</v>
      </c>
      <c r="H566" s="198">
        <v>0</v>
      </c>
      <c r="I566" s="188" t="s">
        <v>1</v>
      </c>
      <c r="J566" s="188" t="s">
        <v>1348</v>
      </c>
      <c r="K566" s="195" t="s">
        <v>3656</v>
      </c>
      <c r="L566" s="196" t="s">
        <v>4614</v>
      </c>
      <c r="M566" s="196" t="s">
        <v>4672</v>
      </c>
      <c r="N566" s="52" t="s">
        <v>2155</v>
      </c>
      <c r="P566" s="254" t="s">
        <v>2720</v>
      </c>
      <c r="Q566" s="13"/>
      <c r="R566"/>
      <c r="S566" t="str">
        <f t="shared" si="165"/>
        <v>NOT EQUAL</v>
      </c>
      <c r="T566" s="41" t="str">
        <f>IF(ISNA(VLOOKUP(P566,'NEW XEQM.c'!E:F,2,0)),"--","PRESENT")</f>
        <v>--</v>
      </c>
      <c r="U566"/>
      <c r="V566">
        <f t="shared" si="144"/>
        <v>182</v>
      </c>
      <c r="W566" s="88" t="s">
        <v>2155</v>
      </c>
      <c r="X566" s="92" t="s">
        <v>2155</v>
      </c>
      <c r="Y566" s="92" t="s">
        <v>2155</v>
      </c>
      <c r="Z566" s="22" t="str">
        <f t="shared" si="145"/>
        <v/>
      </c>
      <c r="AA566" s="22" t="str">
        <f t="shared" si="146"/>
        <v/>
      </c>
      <c r="AB566" s="1">
        <f t="shared" si="147"/>
        <v>542</v>
      </c>
      <c r="AC566" t="str">
        <f t="shared" si="148"/>
        <v>ITM_2</v>
      </c>
      <c r="AD566" s="125" t="str">
        <f>IF(ISNA(VLOOKUP(AA566,'XEQM Shortlist'!J:J,1,0)),"//","")</f>
        <v/>
      </c>
      <c r="AE566"/>
      <c r="AF566" s="88" t="str">
        <f t="shared" si="149"/>
        <v/>
      </c>
      <c r="AG566" t="b">
        <f t="shared" si="150"/>
        <v>1</v>
      </c>
    </row>
    <row r="567" spans="1:33" s="17" customFormat="1">
      <c r="A567" s="45">
        <f t="shared" si="143"/>
        <v>567</v>
      </c>
      <c r="B567" s="44">
        <f t="shared" si="151"/>
        <v>543</v>
      </c>
      <c r="C567" s="193" t="s">
        <v>3643</v>
      </c>
      <c r="D567" s="193" t="s">
        <v>2721</v>
      </c>
      <c r="E567" s="189" t="s">
        <v>506</v>
      </c>
      <c r="F567" s="189" t="s">
        <v>459</v>
      </c>
      <c r="G567" s="198">
        <v>0</v>
      </c>
      <c r="H567" s="198">
        <v>0</v>
      </c>
      <c r="I567" s="188" t="s">
        <v>1</v>
      </c>
      <c r="J567" s="188" t="s">
        <v>1348</v>
      </c>
      <c r="K567" s="195" t="s">
        <v>3656</v>
      </c>
      <c r="L567" s="196" t="s">
        <v>4614</v>
      </c>
      <c r="M567" s="196" t="s">
        <v>4672</v>
      </c>
      <c r="N567" s="52" t="s">
        <v>2155</v>
      </c>
      <c r="P567" s="254" t="s">
        <v>2721</v>
      </c>
      <c r="Q567" s="13"/>
      <c r="R567"/>
      <c r="S567" t="str">
        <f t="shared" si="165"/>
        <v>NOT EQUAL</v>
      </c>
      <c r="T567" s="41" t="str">
        <f>IF(ISNA(VLOOKUP(P567,'NEW XEQM.c'!E:F,2,0)),"--","PRESENT")</f>
        <v>--</v>
      </c>
      <c r="U567"/>
      <c r="V567">
        <f t="shared" si="144"/>
        <v>182</v>
      </c>
      <c r="W567" s="88" t="s">
        <v>2155</v>
      </c>
      <c r="X567" s="92" t="s">
        <v>2155</v>
      </c>
      <c r="Y567" s="92" t="s">
        <v>2155</v>
      </c>
      <c r="Z567" s="22" t="str">
        <f t="shared" si="145"/>
        <v/>
      </c>
      <c r="AA567" s="22" t="str">
        <f t="shared" si="146"/>
        <v/>
      </c>
      <c r="AB567" s="1">
        <f t="shared" si="147"/>
        <v>543</v>
      </c>
      <c r="AC567" t="str">
        <f t="shared" si="148"/>
        <v>ITM_3</v>
      </c>
      <c r="AD567" s="125" t="str">
        <f>IF(ISNA(VLOOKUP(AA567,'XEQM Shortlist'!J:J,1,0)),"//","")</f>
        <v/>
      </c>
      <c r="AE567"/>
      <c r="AF567" s="88" t="str">
        <f t="shared" si="149"/>
        <v/>
      </c>
      <c r="AG567" t="b">
        <f t="shared" si="150"/>
        <v>1</v>
      </c>
    </row>
    <row r="568" spans="1:33" s="17" customFormat="1">
      <c r="A568" s="45">
        <f t="shared" si="143"/>
        <v>568</v>
      </c>
      <c r="B568" s="44">
        <f t="shared" si="151"/>
        <v>544</v>
      </c>
      <c r="C568" s="193" t="s">
        <v>3643</v>
      </c>
      <c r="D568" s="193" t="s">
        <v>2722</v>
      </c>
      <c r="E568" s="189" t="s">
        <v>506</v>
      </c>
      <c r="F568" s="189" t="s">
        <v>460</v>
      </c>
      <c r="G568" s="198">
        <v>0</v>
      </c>
      <c r="H568" s="198">
        <v>0</v>
      </c>
      <c r="I568" s="188" t="s">
        <v>1</v>
      </c>
      <c r="J568" s="188" t="s">
        <v>1348</v>
      </c>
      <c r="K568" s="195" t="s">
        <v>3656</v>
      </c>
      <c r="L568" s="196" t="s">
        <v>4614</v>
      </c>
      <c r="M568" s="196" t="s">
        <v>4672</v>
      </c>
      <c r="N568" s="52" t="s">
        <v>2155</v>
      </c>
      <c r="P568" s="254" t="s">
        <v>2722</v>
      </c>
      <c r="Q568" s="13"/>
      <c r="R568"/>
      <c r="S568" t="str">
        <f t="shared" si="165"/>
        <v>NOT EQUAL</v>
      </c>
      <c r="T568" s="41" t="str">
        <f>IF(ISNA(VLOOKUP(P568,'NEW XEQM.c'!E:F,2,0)),"--","PRESENT")</f>
        <v>--</v>
      </c>
      <c r="U568"/>
      <c r="V568">
        <f t="shared" si="144"/>
        <v>182</v>
      </c>
      <c r="W568" s="88" t="s">
        <v>2155</v>
      </c>
      <c r="X568" s="92" t="s">
        <v>2155</v>
      </c>
      <c r="Y568" s="92" t="s">
        <v>2155</v>
      </c>
      <c r="Z568" s="22" t="str">
        <f t="shared" si="145"/>
        <v/>
      </c>
      <c r="AA568" s="22" t="str">
        <f t="shared" si="146"/>
        <v/>
      </c>
      <c r="AB568" s="1">
        <f t="shared" si="147"/>
        <v>544</v>
      </c>
      <c r="AC568" t="str">
        <f t="shared" si="148"/>
        <v>ITM_4</v>
      </c>
      <c r="AD568" s="125" t="str">
        <f>IF(ISNA(VLOOKUP(AA568,'XEQM Shortlist'!J:J,1,0)),"//","")</f>
        <v/>
      </c>
      <c r="AE568"/>
      <c r="AF568" s="88" t="str">
        <f t="shared" si="149"/>
        <v/>
      </c>
      <c r="AG568" t="b">
        <f t="shared" si="150"/>
        <v>1</v>
      </c>
    </row>
    <row r="569" spans="1:33" s="17" customFormat="1">
      <c r="A569" s="45">
        <f t="shared" si="143"/>
        <v>569</v>
      </c>
      <c r="B569" s="44">
        <f t="shared" si="151"/>
        <v>545</v>
      </c>
      <c r="C569" s="193" t="s">
        <v>3643</v>
      </c>
      <c r="D569" s="193" t="s">
        <v>2723</v>
      </c>
      <c r="E569" s="189" t="s">
        <v>506</v>
      </c>
      <c r="F569" s="189" t="s">
        <v>461</v>
      </c>
      <c r="G569" s="198">
        <v>0</v>
      </c>
      <c r="H569" s="198">
        <v>0</v>
      </c>
      <c r="I569" s="188" t="s">
        <v>1</v>
      </c>
      <c r="J569" s="188" t="s">
        <v>1348</v>
      </c>
      <c r="K569" s="195" t="s">
        <v>3656</v>
      </c>
      <c r="L569" s="196" t="s">
        <v>4614</v>
      </c>
      <c r="M569" s="196" t="s">
        <v>4672</v>
      </c>
      <c r="N569" s="52" t="s">
        <v>2155</v>
      </c>
      <c r="P569" s="254" t="s">
        <v>2723</v>
      </c>
      <c r="Q569" s="13"/>
      <c r="R569"/>
      <c r="S569" t="str">
        <f t="shared" si="165"/>
        <v>NOT EQUAL</v>
      </c>
      <c r="T569" s="41" t="str">
        <f>IF(ISNA(VLOOKUP(P569,'NEW XEQM.c'!E:F,2,0)),"--","PRESENT")</f>
        <v>--</v>
      </c>
      <c r="U569"/>
      <c r="V569">
        <f t="shared" si="144"/>
        <v>182</v>
      </c>
      <c r="W569" s="88" t="s">
        <v>2155</v>
      </c>
      <c r="X569" s="92" t="s">
        <v>2155</v>
      </c>
      <c r="Y569" s="92" t="s">
        <v>2155</v>
      </c>
      <c r="Z569" s="22" t="str">
        <f t="shared" si="145"/>
        <v/>
      </c>
      <c r="AA569" s="22" t="str">
        <f t="shared" si="146"/>
        <v/>
      </c>
      <c r="AB569" s="1">
        <f t="shared" si="147"/>
        <v>545</v>
      </c>
      <c r="AC569" t="str">
        <f t="shared" si="148"/>
        <v>ITM_5</v>
      </c>
      <c r="AD569" s="125" t="str">
        <f>IF(ISNA(VLOOKUP(AA569,'XEQM Shortlist'!J:J,1,0)),"//","")</f>
        <v/>
      </c>
      <c r="AE569"/>
      <c r="AF569" s="88" t="str">
        <f t="shared" si="149"/>
        <v/>
      </c>
      <c r="AG569" t="b">
        <f t="shared" si="150"/>
        <v>1</v>
      </c>
    </row>
    <row r="570" spans="1:33" s="17" customFormat="1">
      <c r="A570" s="45">
        <f t="shared" si="143"/>
        <v>570</v>
      </c>
      <c r="B570" s="44">
        <f t="shared" si="151"/>
        <v>546</v>
      </c>
      <c r="C570" s="193" t="s">
        <v>3643</v>
      </c>
      <c r="D570" s="193" t="s">
        <v>2724</v>
      </c>
      <c r="E570" s="189" t="s">
        <v>506</v>
      </c>
      <c r="F570" s="189" t="s">
        <v>462</v>
      </c>
      <c r="G570" s="198">
        <v>0</v>
      </c>
      <c r="H570" s="198">
        <v>0</v>
      </c>
      <c r="I570" s="188" t="s">
        <v>1</v>
      </c>
      <c r="J570" s="188" t="s">
        <v>1348</v>
      </c>
      <c r="K570" s="195" t="s">
        <v>3656</v>
      </c>
      <c r="L570" s="196" t="s">
        <v>4614</v>
      </c>
      <c r="M570" s="196" t="s">
        <v>4672</v>
      </c>
      <c r="N570" s="52" t="s">
        <v>2155</v>
      </c>
      <c r="P570" s="254" t="s">
        <v>2724</v>
      </c>
      <c r="Q570" s="13"/>
      <c r="R570"/>
      <c r="S570" t="str">
        <f t="shared" si="165"/>
        <v>NOT EQUAL</v>
      </c>
      <c r="T570" s="41" t="str">
        <f>IF(ISNA(VLOOKUP(P570,'NEW XEQM.c'!E:F,2,0)),"--","PRESENT")</f>
        <v>--</v>
      </c>
      <c r="U570"/>
      <c r="V570">
        <f t="shared" si="144"/>
        <v>182</v>
      </c>
      <c r="W570" s="88" t="s">
        <v>2155</v>
      </c>
      <c r="X570" s="92" t="s">
        <v>2155</v>
      </c>
      <c r="Y570" s="92" t="s">
        <v>2155</v>
      </c>
      <c r="Z570" s="22" t="str">
        <f t="shared" si="145"/>
        <v/>
      </c>
      <c r="AA570" s="22" t="str">
        <f t="shared" si="146"/>
        <v/>
      </c>
      <c r="AB570" s="1">
        <f t="shared" si="147"/>
        <v>546</v>
      </c>
      <c r="AC570" t="str">
        <f t="shared" si="148"/>
        <v>ITM_6</v>
      </c>
      <c r="AD570" s="125" t="str">
        <f>IF(ISNA(VLOOKUP(AA570,'XEQM Shortlist'!J:J,1,0)),"//","")</f>
        <v/>
      </c>
      <c r="AE570"/>
      <c r="AF570" s="88" t="str">
        <f t="shared" si="149"/>
        <v/>
      </c>
      <c r="AG570" t="b">
        <f t="shared" si="150"/>
        <v>1</v>
      </c>
    </row>
    <row r="571" spans="1:33" s="17" customFormat="1">
      <c r="A571" s="45">
        <f t="shared" si="143"/>
        <v>571</v>
      </c>
      <c r="B571" s="44">
        <f t="shared" si="151"/>
        <v>547</v>
      </c>
      <c r="C571" s="193" t="s">
        <v>3643</v>
      </c>
      <c r="D571" s="193" t="s">
        <v>2725</v>
      </c>
      <c r="E571" s="189" t="s">
        <v>506</v>
      </c>
      <c r="F571" s="189" t="s">
        <v>463</v>
      </c>
      <c r="G571" s="198">
        <v>0</v>
      </c>
      <c r="H571" s="198">
        <v>0</v>
      </c>
      <c r="I571" s="188" t="s">
        <v>1</v>
      </c>
      <c r="J571" s="188" t="s">
        <v>1348</v>
      </c>
      <c r="K571" s="195" t="s">
        <v>3656</v>
      </c>
      <c r="L571" s="196" t="s">
        <v>4614</v>
      </c>
      <c r="M571" s="196" t="s">
        <v>4672</v>
      </c>
      <c r="N571" s="52" t="s">
        <v>2155</v>
      </c>
      <c r="P571" s="254" t="s">
        <v>2725</v>
      </c>
      <c r="Q571" s="13"/>
      <c r="R571"/>
      <c r="S571" t="str">
        <f t="shared" si="165"/>
        <v>NOT EQUAL</v>
      </c>
      <c r="T571" s="41" t="str">
        <f>IF(ISNA(VLOOKUP(P571,'NEW XEQM.c'!E:F,2,0)),"--","PRESENT")</f>
        <v>--</v>
      </c>
      <c r="U571"/>
      <c r="V571">
        <f t="shared" si="144"/>
        <v>182</v>
      </c>
      <c r="W571" s="88" t="s">
        <v>2155</v>
      </c>
      <c r="X571" s="92" t="s">
        <v>2155</v>
      </c>
      <c r="Y571" s="92" t="s">
        <v>2155</v>
      </c>
      <c r="Z571" s="22" t="str">
        <f t="shared" si="145"/>
        <v/>
      </c>
      <c r="AA571" s="22" t="str">
        <f t="shared" si="146"/>
        <v/>
      </c>
      <c r="AB571" s="1">
        <f t="shared" si="147"/>
        <v>547</v>
      </c>
      <c r="AC571" t="str">
        <f t="shared" si="148"/>
        <v>ITM_7</v>
      </c>
      <c r="AD571" s="125" t="str">
        <f>IF(ISNA(VLOOKUP(AA571,'XEQM Shortlist'!J:J,1,0)),"//","")</f>
        <v/>
      </c>
      <c r="AE571"/>
      <c r="AF571" s="88" t="str">
        <f t="shared" si="149"/>
        <v/>
      </c>
      <c r="AG571" t="b">
        <f t="shared" si="150"/>
        <v>1</v>
      </c>
    </row>
    <row r="572" spans="1:33">
      <c r="A572" s="45">
        <f t="shared" si="143"/>
        <v>572</v>
      </c>
      <c r="B572" s="44">
        <f t="shared" si="151"/>
        <v>548</v>
      </c>
      <c r="C572" s="193" t="s">
        <v>3643</v>
      </c>
      <c r="D572" s="193" t="s">
        <v>2726</v>
      </c>
      <c r="E572" s="188" t="s">
        <v>506</v>
      </c>
      <c r="F572" s="188" t="s">
        <v>464</v>
      </c>
      <c r="G572" s="197">
        <v>0</v>
      </c>
      <c r="H572" s="197">
        <v>0</v>
      </c>
      <c r="I572" s="188" t="s">
        <v>1</v>
      </c>
      <c r="J572" s="188" t="s">
        <v>1348</v>
      </c>
      <c r="K572" s="195" t="s">
        <v>3656</v>
      </c>
      <c r="L572" s="196" t="s">
        <v>4614</v>
      </c>
      <c r="M572" s="196" t="s">
        <v>4672</v>
      </c>
      <c r="N572" s="52" t="s">
        <v>2155</v>
      </c>
      <c r="O572" s="52"/>
      <c r="P572" s="254" t="s">
        <v>2726</v>
      </c>
      <c r="Q572" s="13"/>
      <c r="R572"/>
      <c r="S572" t="str">
        <f t="shared" si="165"/>
        <v>NOT EQUAL</v>
      </c>
      <c r="T572" s="41" t="str">
        <f>IF(ISNA(VLOOKUP(P572,'NEW XEQM.c'!E:F,2,0)),"--","PRESENT")</f>
        <v>--</v>
      </c>
      <c r="U572"/>
      <c r="V572">
        <f t="shared" si="144"/>
        <v>182</v>
      </c>
      <c r="W572" s="75" t="s">
        <v>2155</v>
      </c>
      <c r="X572" s="54" t="s">
        <v>2155</v>
      </c>
      <c r="Y572" s="54" t="s">
        <v>2155</v>
      </c>
      <c r="Z572" s="22" t="str">
        <f t="shared" si="145"/>
        <v/>
      </c>
      <c r="AA572" s="22" t="str">
        <f t="shared" si="146"/>
        <v/>
      </c>
      <c r="AB572" s="1">
        <f t="shared" si="147"/>
        <v>548</v>
      </c>
      <c r="AC572" t="str">
        <f t="shared" si="148"/>
        <v>ITM_8</v>
      </c>
      <c r="AD572" s="125" t="str">
        <f>IF(ISNA(VLOOKUP(AA572,'XEQM Shortlist'!J:J,1,0)),"//","")</f>
        <v/>
      </c>
      <c r="AF572" s="88" t="str">
        <f t="shared" si="149"/>
        <v/>
      </c>
      <c r="AG572" t="b">
        <f t="shared" si="150"/>
        <v>1</v>
      </c>
    </row>
    <row r="573" spans="1:33">
      <c r="A573" s="45">
        <f t="shared" si="143"/>
        <v>573</v>
      </c>
      <c r="B573" s="44">
        <f t="shared" si="151"/>
        <v>549</v>
      </c>
      <c r="C573" s="193" t="s">
        <v>3643</v>
      </c>
      <c r="D573" s="193" t="s">
        <v>2727</v>
      </c>
      <c r="E573" s="188" t="s">
        <v>506</v>
      </c>
      <c r="F573" s="188" t="s">
        <v>465</v>
      </c>
      <c r="G573" s="199">
        <v>0</v>
      </c>
      <c r="H573" s="199">
        <v>0</v>
      </c>
      <c r="I573" s="188" t="s">
        <v>1</v>
      </c>
      <c r="J573" s="188" t="s">
        <v>1348</v>
      </c>
      <c r="K573" s="195" t="s">
        <v>3656</v>
      </c>
      <c r="L573" s="196" t="s">
        <v>4614</v>
      </c>
      <c r="M573" s="196" t="s">
        <v>4672</v>
      </c>
      <c r="N573" s="52" t="s">
        <v>2155</v>
      </c>
      <c r="O573" s="52"/>
      <c r="P573" s="254" t="s">
        <v>2727</v>
      </c>
      <c r="Q573" s="13"/>
      <c r="R573"/>
      <c r="S573" t="str">
        <f t="shared" si="165"/>
        <v>NOT EQUAL</v>
      </c>
      <c r="T573" s="41" t="str">
        <f>IF(ISNA(VLOOKUP(P573,'NEW XEQM.c'!E:F,2,0)),"--","PRESENT")</f>
        <v>--</v>
      </c>
      <c r="U573"/>
      <c r="V573">
        <f t="shared" si="144"/>
        <v>182</v>
      </c>
      <c r="W573" s="75" t="s">
        <v>2155</v>
      </c>
      <c r="X573" s="54" t="s">
        <v>2155</v>
      </c>
      <c r="Y573" s="54" t="s">
        <v>2155</v>
      </c>
      <c r="Z573" s="22" t="str">
        <f t="shared" si="145"/>
        <v/>
      </c>
      <c r="AA573" s="22" t="str">
        <f t="shared" si="146"/>
        <v/>
      </c>
      <c r="AB573" s="1">
        <f t="shared" si="147"/>
        <v>549</v>
      </c>
      <c r="AC573" t="str">
        <f t="shared" si="148"/>
        <v>ITM_9</v>
      </c>
      <c r="AD573" s="125" t="str">
        <f>IF(ISNA(VLOOKUP(AA573,'XEQM Shortlist'!J:J,1,0)),"//","")</f>
        <v/>
      </c>
      <c r="AF573" s="88" t="str">
        <f t="shared" si="149"/>
        <v/>
      </c>
      <c r="AG573" t="b">
        <f t="shared" si="150"/>
        <v>1</v>
      </c>
    </row>
    <row r="574" spans="1:33">
      <c r="A574" s="45">
        <f t="shared" si="143"/>
        <v>574</v>
      </c>
      <c r="B574" s="44">
        <f t="shared" si="151"/>
        <v>550</v>
      </c>
      <c r="C574" s="193" t="s">
        <v>3643</v>
      </c>
      <c r="D574" s="193" t="s">
        <v>2728</v>
      </c>
      <c r="E574" s="188" t="s">
        <v>334</v>
      </c>
      <c r="F574" s="188" t="s">
        <v>334</v>
      </c>
      <c r="G574" s="197">
        <v>0</v>
      </c>
      <c r="H574" s="197">
        <v>0</v>
      </c>
      <c r="I574" s="188" t="s">
        <v>2389</v>
      </c>
      <c r="J574" s="188" t="s">
        <v>1348</v>
      </c>
      <c r="K574" s="195" t="s">
        <v>3656</v>
      </c>
      <c r="L574" s="196" t="s">
        <v>4614</v>
      </c>
      <c r="M574" s="196" t="s">
        <v>4672</v>
      </c>
      <c r="N574" s="52" t="s">
        <v>2155</v>
      </c>
      <c r="O574" s="52"/>
      <c r="P574" s="254" t="s">
        <v>2728</v>
      </c>
      <c r="Q574" s="13"/>
      <c r="R574"/>
      <c r="S574" t="str">
        <f t="shared" si="165"/>
        <v/>
      </c>
      <c r="T574" s="41" t="str">
        <f>IF(ISNA(VLOOKUP(P574,'NEW XEQM.c'!E:F,2,0)),"--","PRESENT")</f>
        <v>--</v>
      </c>
      <c r="U574"/>
      <c r="V574">
        <f t="shared" si="144"/>
        <v>182</v>
      </c>
      <c r="W574" s="75" t="s">
        <v>2155</v>
      </c>
      <c r="X574" s="54" t="s">
        <v>2155</v>
      </c>
      <c r="Y574" s="54" t="s">
        <v>2155</v>
      </c>
      <c r="Z574" s="22" t="str">
        <f t="shared" si="145"/>
        <v/>
      </c>
      <c r="AA574" s="22" t="str">
        <f t="shared" si="146"/>
        <v/>
      </c>
      <c r="AB574" s="1">
        <f t="shared" si="147"/>
        <v>550</v>
      </c>
      <c r="AC574" t="str">
        <f t="shared" si="148"/>
        <v>ITM_A</v>
      </c>
      <c r="AD574" s="125" t="str">
        <f>IF(ISNA(VLOOKUP(AA574,'XEQM Shortlist'!J:J,1,0)),"//","")</f>
        <v/>
      </c>
      <c r="AF574" s="88" t="str">
        <f t="shared" si="149"/>
        <v/>
      </c>
      <c r="AG574" t="b">
        <f t="shared" si="150"/>
        <v>1</v>
      </c>
    </row>
    <row r="575" spans="1:33">
      <c r="A575" s="45">
        <f t="shared" ref="A575:A638" si="166">IF(B575=INT(B575),ROW(),"")</f>
        <v>575</v>
      </c>
      <c r="B575" s="44">
        <f t="shared" si="151"/>
        <v>551</v>
      </c>
      <c r="C575" s="193" t="s">
        <v>3643</v>
      </c>
      <c r="D575" s="193" t="s">
        <v>2729</v>
      </c>
      <c r="E575" s="188" t="s">
        <v>335</v>
      </c>
      <c r="F575" s="188" t="s">
        <v>335</v>
      </c>
      <c r="G575" s="197">
        <v>0</v>
      </c>
      <c r="H575" s="197">
        <v>0</v>
      </c>
      <c r="I575" s="188" t="s">
        <v>2389</v>
      </c>
      <c r="J575" s="188" t="s">
        <v>1348</v>
      </c>
      <c r="K575" s="195" t="s">
        <v>3656</v>
      </c>
      <c r="L575" s="196" t="s">
        <v>4614</v>
      </c>
      <c r="M575" s="196" t="s">
        <v>4672</v>
      </c>
      <c r="N575" s="52" t="s">
        <v>2155</v>
      </c>
      <c r="O575" s="52"/>
      <c r="P575" s="254" t="s">
        <v>2729</v>
      </c>
      <c r="Q575" s="13"/>
      <c r="R575"/>
      <c r="S575" t="str">
        <f t="shared" si="165"/>
        <v/>
      </c>
      <c r="T575" s="41" t="str">
        <f>IF(ISNA(VLOOKUP(P575,'NEW XEQM.c'!E:F,2,0)),"--","PRESENT")</f>
        <v>--</v>
      </c>
      <c r="U575"/>
      <c r="V575">
        <f t="shared" ref="V575:V638" si="167">IF(AA575&lt;&gt;"",V574+1,V574)</f>
        <v>182</v>
      </c>
      <c r="W575" s="75" t="s">
        <v>2155</v>
      </c>
      <c r="X575" s="54" t="s">
        <v>2155</v>
      </c>
      <c r="Y575" s="54" t="s">
        <v>2155</v>
      </c>
      <c r="Z575" s="22" t="str">
        <f t="shared" ref="Z575:Z638" si="168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69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70">B575</f>
        <v>551</v>
      </c>
      <c r="AC575" t="str">
        <f t="shared" ref="AC575:AC638" si="171">P575</f>
        <v>ITM_B</v>
      </c>
      <c r="AD575" s="125" t="str">
        <f>IF(ISNA(VLOOKUP(AA575,'XEQM Shortlist'!J:J,1,0)),"//","")</f>
        <v/>
      </c>
      <c r="AF575" s="88" t="str">
        <f t="shared" ref="AF575:AF638" si="172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73">AA575=AF575</f>
        <v>1</v>
      </c>
    </row>
    <row r="576" spans="1:33">
      <c r="A576" s="45">
        <f t="shared" si="166"/>
        <v>576</v>
      </c>
      <c r="B576" s="44">
        <f t="shared" si="151"/>
        <v>552</v>
      </c>
      <c r="C576" s="193" t="s">
        <v>3643</v>
      </c>
      <c r="D576" s="193" t="s">
        <v>2730</v>
      </c>
      <c r="E576" s="188" t="s">
        <v>336</v>
      </c>
      <c r="F576" s="188" t="s">
        <v>336</v>
      </c>
      <c r="G576" s="197">
        <v>0</v>
      </c>
      <c r="H576" s="197">
        <v>0</v>
      </c>
      <c r="I576" s="188" t="s">
        <v>2389</v>
      </c>
      <c r="J576" s="188" t="s">
        <v>1348</v>
      </c>
      <c r="K576" s="195" t="s">
        <v>3656</v>
      </c>
      <c r="L576" s="196" t="s">
        <v>4614</v>
      </c>
      <c r="M576" s="196" t="s">
        <v>4672</v>
      </c>
      <c r="N576" s="52" t="s">
        <v>2155</v>
      </c>
      <c r="O576" s="52"/>
      <c r="P576" s="254" t="s">
        <v>2730</v>
      </c>
      <c r="Q576" s="13"/>
      <c r="R576"/>
      <c r="S576" t="str">
        <f t="shared" si="165"/>
        <v/>
      </c>
      <c r="T576" s="41" t="str">
        <f>IF(ISNA(VLOOKUP(P576,'NEW XEQM.c'!E:F,2,0)),"--","PRESENT")</f>
        <v>--</v>
      </c>
      <c r="U576"/>
      <c r="V576">
        <f t="shared" si="167"/>
        <v>182</v>
      </c>
      <c r="W576" s="75" t="s">
        <v>2155</v>
      </c>
      <c r="X576" s="54" t="s">
        <v>2155</v>
      </c>
      <c r="Y576" s="54" t="s">
        <v>2155</v>
      </c>
      <c r="Z576" s="22" t="str">
        <f t="shared" si="168"/>
        <v/>
      </c>
      <c r="AA576" s="22" t="str">
        <f t="shared" si="169"/>
        <v/>
      </c>
      <c r="AB576" s="1">
        <f t="shared" si="170"/>
        <v>552</v>
      </c>
      <c r="AC576" t="str">
        <f t="shared" si="171"/>
        <v>ITM_C</v>
      </c>
      <c r="AD576" s="125" t="str">
        <f>IF(ISNA(VLOOKUP(AA576,'XEQM Shortlist'!J:J,1,0)),"//","")</f>
        <v/>
      </c>
      <c r="AF576" s="88" t="str">
        <f t="shared" si="172"/>
        <v/>
      </c>
      <c r="AG576" t="b">
        <f t="shared" si="173"/>
        <v>1</v>
      </c>
    </row>
    <row r="577" spans="1:33">
      <c r="A577" s="45">
        <f t="shared" si="166"/>
        <v>577</v>
      </c>
      <c r="B577" s="44">
        <f t="shared" si="151"/>
        <v>553</v>
      </c>
      <c r="C577" s="193" t="s">
        <v>3643</v>
      </c>
      <c r="D577" s="193" t="s">
        <v>2731</v>
      </c>
      <c r="E577" s="188" t="s">
        <v>337</v>
      </c>
      <c r="F577" s="188" t="s">
        <v>337</v>
      </c>
      <c r="G577" s="197">
        <v>0</v>
      </c>
      <c r="H577" s="197">
        <v>0</v>
      </c>
      <c r="I577" s="188" t="s">
        <v>2389</v>
      </c>
      <c r="J577" s="188" t="s">
        <v>1348</v>
      </c>
      <c r="K577" s="195" t="s">
        <v>3656</v>
      </c>
      <c r="L577" s="196" t="s">
        <v>4614</v>
      </c>
      <c r="M577" s="196" t="s">
        <v>4672</v>
      </c>
      <c r="N577" s="52" t="s">
        <v>2155</v>
      </c>
      <c r="O577" s="52"/>
      <c r="P577" s="254" t="s">
        <v>2731</v>
      </c>
      <c r="Q577" s="13"/>
      <c r="R577"/>
      <c r="S577" t="str">
        <f t="shared" si="165"/>
        <v/>
      </c>
      <c r="T577" s="41" t="str">
        <f>IF(ISNA(VLOOKUP(P577,'NEW XEQM.c'!E:F,2,0)),"--","PRESENT")</f>
        <v>--</v>
      </c>
      <c r="U577"/>
      <c r="V577">
        <f t="shared" si="167"/>
        <v>182</v>
      </c>
      <c r="W577" s="75" t="s">
        <v>2155</v>
      </c>
      <c r="X577" s="54" t="s">
        <v>2155</v>
      </c>
      <c r="Y577" s="54" t="s">
        <v>2155</v>
      </c>
      <c r="Z577" s="22" t="str">
        <f t="shared" si="168"/>
        <v/>
      </c>
      <c r="AA577" s="22" t="str">
        <f t="shared" si="169"/>
        <v/>
      </c>
      <c r="AB577" s="1">
        <f t="shared" si="170"/>
        <v>553</v>
      </c>
      <c r="AC577" t="str">
        <f t="shared" si="171"/>
        <v>ITM_D</v>
      </c>
      <c r="AD577" s="125" t="str">
        <f>IF(ISNA(VLOOKUP(AA577,'XEQM Shortlist'!J:J,1,0)),"//","")</f>
        <v/>
      </c>
      <c r="AF577" s="88" t="str">
        <f t="shared" si="172"/>
        <v/>
      </c>
      <c r="AG577" t="b">
        <f t="shared" si="173"/>
        <v>1</v>
      </c>
    </row>
    <row r="578" spans="1:33">
      <c r="A578" s="45">
        <f t="shared" si="166"/>
        <v>578</v>
      </c>
      <c r="B578" s="44">
        <f t="shared" si="151"/>
        <v>554</v>
      </c>
      <c r="C578" s="193" t="s">
        <v>3643</v>
      </c>
      <c r="D578" s="193" t="s">
        <v>2732</v>
      </c>
      <c r="E578" s="188" t="s">
        <v>466</v>
      </c>
      <c r="F578" s="188" t="s">
        <v>466</v>
      </c>
      <c r="G578" s="197">
        <v>0</v>
      </c>
      <c r="H578" s="197">
        <v>0</v>
      </c>
      <c r="I578" s="188" t="s">
        <v>2389</v>
      </c>
      <c r="J578" s="188" t="s">
        <v>1348</v>
      </c>
      <c r="K578" s="195" t="s">
        <v>3656</v>
      </c>
      <c r="L578" s="196" t="s">
        <v>4614</v>
      </c>
      <c r="M578" s="196" t="s">
        <v>4672</v>
      </c>
      <c r="N578" s="52" t="s">
        <v>2155</v>
      </c>
      <c r="O578" s="52"/>
      <c r="P578" s="254" t="s">
        <v>2732</v>
      </c>
      <c r="Q578" s="13"/>
      <c r="R578"/>
      <c r="S578" t="str">
        <f t="shared" si="165"/>
        <v/>
      </c>
      <c r="T578" s="41" t="str">
        <f>IF(ISNA(VLOOKUP(P578,'NEW XEQM.c'!E:F,2,0)),"--","PRESENT")</f>
        <v>--</v>
      </c>
      <c r="U578"/>
      <c r="V578">
        <f t="shared" si="167"/>
        <v>182</v>
      </c>
      <c r="W578" s="75" t="s">
        <v>2155</v>
      </c>
      <c r="X578" s="54" t="s">
        <v>2155</v>
      </c>
      <c r="Y578" s="54" t="s">
        <v>2155</v>
      </c>
      <c r="Z578" s="22" t="str">
        <f t="shared" si="168"/>
        <v/>
      </c>
      <c r="AA578" s="22" t="str">
        <f t="shared" si="169"/>
        <v/>
      </c>
      <c r="AB578" s="1">
        <f t="shared" si="170"/>
        <v>554</v>
      </c>
      <c r="AC578" t="str">
        <f t="shared" si="171"/>
        <v>ITM_E</v>
      </c>
      <c r="AD578" s="125" t="str">
        <f>IF(ISNA(VLOOKUP(AA578,'XEQM Shortlist'!J:J,1,0)),"//","")</f>
        <v/>
      </c>
      <c r="AF578" s="88" t="str">
        <f t="shared" si="172"/>
        <v/>
      </c>
      <c r="AG578" t="b">
        <f t="shared" si="173"/>
        <v>1</v>
      </c>
    </row>
    <row r="579" spans="1:33">
      <c r="A579" s="45">
        <f t="shared" si="166"/>
        <v>579</v>
      </c>
      <c r="B579" s="44">
        <f t="shared" si="151"/>
        <v>555</v>
      </c>
      <c r="C579" s="193" t="s">
        <v>3643</v>
      </c>
      <c r="D579" s="193" t="s">
        <v>2733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2389</v>
      </c>
      <c r="J579" s="188" t="s">
        <v>1348</v>
      </c>
      <c r="K579" s="195" t="s">
        <v>3656</v>
      </c>
      <c r="L579" s="196" t="s">
        <v>4614</v>
      </c>
      <c r="M579" s="196" t="s">
        <v>4672</v>
      </c>
      <c r="N579" s="52" t="s">
        <v>2155</v>
      </c>
      <c r="O579" s="52"/>
      <c r="P579" s="254" t="s">
        <v>2733</v>
      </c>
      <c r="Q579" s="13"/>
      <c r="R579"/>
      <c r="S579" t="str">
        <f t="shared" si="165"/>
        <v/>
      </c>
      <c r="T579" s="41" t="str">
        <f>IF(ISNA(VLOOKUP(P579,'NEW XEQM.c'!E:F,2,0)),"--","PRESENT")</f>
        <v>--</v>
      </c>
      <c r="U579"/>
      <c r="V579">
        <f t="shared" si="167"/>
        <v>182</v>
      </c>
      <c r="W579" s="75" t="s">
        <v>2155</v>
      </c>
      <c r="X579" s="54" t="s">
        <v>2155</v>
      </c>
      <c r="Y579" s="54" t="s">
        <v>2155</v>
      </c>
      <c r="Z579" s="22" t="str">
        <f t="shared" si="168"/>
        <v/>
      </c>
      <c r="AA579" s="22" t="str">
        <f t="shared" si="169"/>
        <v/>
      </c>
      <c r="AB579" s="1">
        <f t="shared" si="170"/>
        <v>555</v>
      </c>
      <c r="AC579" t="str">
        <f t="shared" si="171"/>
        <v>ITM_F</v>
      </c>
      <c r="AD579" s="125" t="str">
        <f>IF(ISNA(VLOOKUP(AA579,'XEQM Shortlist'!J:J,1,0)),"//","")</f>
        <v/>
      </c>
      <c r="AF579" s="88" t="str">
        <f t="shared" si="172"/>
        <v/>
      </c>
      <c r="AG579" t="b">
        <f t="shared" si="173"/>
        <v>1</v>
      </c>
    </row>
    <row r="580" spans="1:33">
      <c r="A580" s="45">
        <f t="shared" si="166"/>
        <v>580</v>
      </c>
      <c r="B580" s="44">
        <f t="shared" ref="B580:B643" si="174">IF(AND(MID(C580,2,1)&lt;&gt;"/",MID(C580,1,1)="/"),INT(B579)+1,B579+0.01)</f>
        <v>556</v>
      </c>
      <c r="C580" s="193" t="s">
        <v>3643</v>
      </c>
      <c r="D580" s="193" t="s">
        <v>2734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2389</v>
      </c>
      <c r="J580" s="188" t="s">
        <v>1348</v>
      </c>
      <c r="K580" s="195" t="s">
        <v>3656</v>
      </c>
      <c r="L580" s="196" t="s">
        <v>4614</v>
      </c>
      <c r="M580" s="196" t="s">
        <v>4672</v>
      </c>
      <c r="N580" s="52" t="s">
        <v>2155</v>
      </c>
      <c r="O580" s="52"/>
      <c r="P580" s="254" t="s">
        <v>2734</v>
      </c>
      <c r="Q580" s="13"/>
      <c r="R580"/>
      <c r="S580" t="str">
        <f t="shared" si="165"/>
        <v/>
      </c>
      <c r="T580" s="41" t="str">
        <f>IF(ISNA(VLOOKUP(P580,'NEW XEQM.c'!E:F,2,0)),"--","PRESENT")</f>
        <v>--</v>
      </c>
      <c r="U580"/>
      <c r="V580">
        <f t="shared" si="167"/>
        <v>182</v>
      </c>
      <c r="W580" s="75" t="s">
        <v>2155</v>
      </c>
      <c r="X580" s="54" t="s">
        <v>2155</v>
      </c>
      <c r="Y580" s="54" t="s">
        <v>2155</v>
      </c>
      <c r="Z580" s="22" t="str">
        <f t="shared" si="168"/>
        <v/>
      </c>
      <c r="AA580" s="22" t="str">
        <f t="shared" si="169"/>
        <v/>
      </c>
      <c r="AB580" s="1">
        <f t="shared" si="170"/>
        <v>556</v>
      </c>
      <c r="AC580" t="str">
        <f t="shared" si="171"/>
        <v>ITM_G</v>
      </c>
      <c r="AD580" s="125" t="str">
        <f>IF(ISNA(VLOOKUP(AA580,'XEQM Shortlist'!J:J,1,0)),"//","")</f>
        <v/>
      </c>
      <c r="AF580" s="88" t="str">
        <f t="shared" si="172"/>
        <v/>
      </c>
      <c r="AG580" t="b">
        <f t="shared" si="173"/>
        <v>1</v>
      </c>
    </row>
    <row r="581" spans="1:33">
      <c r="A581" s="45">
        <f t="shared" si="166"/>
        <v>581</v>
      </c>
      <c r="B581" s="44">
        <f t="shared" si="174"/>
        <v>557</v>
      </c>
      <c r="C581" s="193" t="s">
        <v>3643</v>
      </c>
      <c r="D581" s="193" t="s">
        <v>2735</v>
      </c>
      <c r="E581" s="188" t="s">
        <v>467</v>
      </c>
      <c r="F581" s="188" t="s">
        <v>467</v>
      </c>
      <c r="G581" s="197">
        <v>0</v>
      </c>
      <c r="H581" s="197">
        <v>0</v>
      </c>
      <c r="I581" s="188" t="s">
        <v>2389</v>
      </c>
      <c r="J581" s="188" t="s">
        <v>1348</v>
      </c>
      <c r="K581" s="195" t="s">
        <v>3656</v>
      </c>
      <c r="L581" s="196" t="s">
        <v>4614</v>
      </c>
      <c r="M581" s="196" t="s">
        <v>4672</v>
      </c>
      <c r="N581" s="52" t="s">
        <v>2155</v>
      </c>
      <c r="O581" s="52"/>
      <c r="P581" s="254" t="s">
        <v>2735</v>
      </c>
      <c r="Q581" s="13"/>
      <c r="R581"/>
      <c r="S581" t="str">
        <f t="shared" si="165"/>
        <v/>
      </c>
      <c r="T581" s="41" t="str">
        <f>IF(ISNA(VLOOKUP(P581,'NEW XEQM.c'!E:F,2,0)),"--","PRESENT")</f>
        <v>--</v>
      </c>
      <c r="U581"/>
      <c r="V581">
        <f t="shared" si="167"/>
        <v>182</v>
      </c>
      <c r="W581" s="75" t="s">
        <v>2155</v>
      </c>
      <c r="X581" s="54" t="s">
        <v>2155</v>
      </c>
      <c r="Y581" s="54" t="s">
        <v>2155</v>
      </c>
      <c r="Z581" s="22" t="str">
        <f t="shared" si="168"/>
        <v/>
      </c>
      <c r="AA581" s="22" t="str">
        <f t="shared" si="169"/>
        <v/>
      </c>
      <c r="AB581" s="1">
        <f t="shared" si="170"/>
        <v>557</v>
      </c>
      <c r="AC581" t="str">
        <f t="shared" si="171"/>
        <v>ITM_H</v>
      </c>
      <c r="AD581" s="125" t="str">
        <f>IF(ISNA(VLOOKUP(AA581,'XEQM Shortlist'!J:J,1,0)),"//","")</f>
        <v/>
      </c>
      <c r="AF581" s="88" t="str">
        <f t="shared" si="172"/>
        <v/>
      </c>
      <c r="AG581" t="b">
        <f t="shared" si="173"/>
        <v>1</v>
      </c>
    </row>
    <row r="582" spans="1:33">
      <c r="A582" s="45">
        <f t="shared" si="166"/>
        <v>582</v>
      </c>
      <c r="B582" s="44">
        <f t="shared" si="174"/>
        <v>558</v>
      </c>
      <c r="C582" s="193" t="s">
        <v>3643</v>
      </c>
      <c r="D582" s="193" t="s">
        <v>2736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2389</v>
      </c>
      <c r="J582" s="188" t="s">
        <v>1348</v>
      </c>
      <c r="K582" s="195" t="s">
        <v>3656</v>
      </c>
      <c r="L582" s="196" t="s">
        <v>4614</v>
      </c>
      <c r="M582" s="196" t="s">
        <v>4672</v>
      </c>
      <c r="N582" s="52" t="s">
        <v>2155</v>
      </c>
      <c r="O582" s="52"/>
      <c r="P582" s="254" t="s">
        <v>2736</v>
      </c>
      <c r="Q582" s="13"/>
      <c r="R582"/>
      <c r="S582" t="str">
        <f t="shared" si="165"/>
        <v/>
      </c>
      <c r="T582" s="41" t="str">
        <f>IF(ISNA(VLOOKUP(P582,'NEW XEQM.c'!E:F,2,0)),"--","PRESENT")</f>
        <v>--</v>
      </c>
      <c r="U582"/>
      <c r="V582">
        <f t="shared" si="167"/>
        <v>182</v>
      </c>
      <c r="W582" s="75" t="s">
        <v>2155</v>
      </c>
      <c r="X582" s="54" t="s">
        <v>2155</v>
      </c>
      <c r="Y582" s="54" t="s">
        <v>2155</v>
      </c>
      <c r="Z582" s="22" t="str">
        <f t="shared" si="168"/>
        <v/>
      </c>
      <c r="AA582" s="22" t="str">
        <f t="shared" si="169"/>
        <v/>
      </c>
      <c r="AB582" s="1">
        <f t="shared" si="170"/>
        <v>558</v>
      </c>
      <c r="AC582" t="str">
        <f t="shared" si="171"/>
        <v>ITM_I</v>
      </c>
      <c r="AD582" s="125" t="str">
        <f>IF(ISNA(VLOOKUP(AA582,'XEQM Shortlist'!J:J,1,0)),"//","")</f>
        <v/>
      </c>
      <c r="AF582" s="88" t="str">
        <f t="shared" si="172"/>
        <v/>
      </c>
      <c r="AG582" t="b">
        <f t="shared" si="173"/>
        <v>1</v>
      </c>
    </row>
    <row r="583" spans="1:33">
      <c r="A583" s="45">
        <f t="shared" si="166"/>
        <v>583</v>
      </c>
      <c r="B583" s="44">
        <f t="shared" si="174"/>
        <v>559</v>
      </c>
      <c r="C583" s="193" t="s">
        <v>3643</v>
      </c>
      <c r="D583" s="193" t="s">
        <v>2737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2389</v>
      </c>
      <c r="J583" s="188" t="s">
        <v>1348</v>
      </c>
      <c r="K583" s="195" t="s">
        <v>3656</v>
      </c>
      <c r="L583" s="196" t="s">
        <v>4614</v>
      </c>
      <c r="M583" s="196" t="s">
        <v>4672</v>
      </c>
      <c r="N583" s="52" t="s">
        <v>2155</v>
      </c>
      <c r="O583" s="52"/>
      <c r="P583" s="254" t="s">
        <v>2737</v>
      </c>
      <c r="Q583" s="13"/>
      <c r="R583"/>
      <c r="S583" t="str">
        <f t="shared" si="165"/>
        <v/>
      </c>
      <c r="T583" s="41" t="str">
        <f>IF(ISNA(VLOOKUP(P583,'NEW XEQM.c'!E:F,2,0)),"--","PRESENT")</f>
        <v>--</v>
      </c>
      <c r="U583"/>
      <c r="V583">
        <f t="shared" si="167"/>
        <v>182</v>
      </c>
      <c r="W583" s="75" t="s">
        <v>2155</v>
      </c>
      <c r="X583" s="54" t="s">
        <v>2155</v>
      </c>
      <c r="Y583" s="54" t="s">
        <v>2155</v>
      </c>
      <c r="Z583" s="22" t="str">
        <f t="shared" si="168"/>
        <v/>
      </c>
      <c r="AA583" s="22" t="str">
        <f t="shared" si="169"/>
        <v/>
      </c>
      <c r="AB583" s="1">
        <f t="shared" si="170"/>
        <v>559</v>
      </c>
      <c r="AC583" t="str">
        <f t="shared" si="171"/>
        <v>ITM_J</v>
      </c>
      <c r="AD583" s="125" t="str">
        <f>IF(ISNA(VLOOKUP(AA583,'XEQM Shortlist'!J:J,1,0)),"//","")</f>
        <v/>
      </c>
      <c r="AF583" s="88" t="str">
        <f t="shared" si="172"/>
        <v/>
      </c>
      <c r="AG583" t="b">
        <f t="shared" si="173"/>
        <v>1</v>
      </c>
    </row>
    <row r="584" spans="1:33">
      <c r="A584" s="45">
        <f t="shared" si="166"/>
        <v>584</v>
      </c>
      <c r="B584" s="44">
        <f t="shared" si="174"/>
        <v>560</v>
      </c>
      <c r="C584" s="193" t="s">
        <v>3643</v>
      </c>
      <c r="D584" s="193" t="s">
        <v>2738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2389</v>
      </c>
      <c r="J584" s="188" t="s">
        <v>1348</v>
      </c>
      <c r="K584" s="195" t="s">
        <v>3656</v>
      </c>
      <c r="L584" s="196" t="s">
        <v>4614</v>
      </c>
      <c r="M584" s="196" t="s">
        <v>4672</v>
      </c>
      <c r="N584" s="52" t="s">
        <v>2155</v>
      </c>
      <c r="O584" s="52"/>
      <c r="P584" s="254" t="s">
        <v>2738</v>
      </c>
      <c r="Q584" s="13"/>
      <c r="R584"/>
      <c r="S584" t="str">
        <f t="shared" si="165"/>
        <v/>
      </c>
      <c r="T584" s="41" t="str">
        <f>IF(ISNA(VLOOKUP(P584,'NEW XEQM.c'!E:F,2,0)),"--","PRESENT")</f>
        <v>--</v>
      </c>
      <c r="U584"/>
      <c r="V584">
        <f t="shared" si="167"/>
        <v>182</v>
      </c>
      <c r="W584" s="75" t="s">
        <v>2155</v>
      </c>
      <c r="X584" s="54" t="s">
        <v>2155</v>
      </c>
      <c r="Y584" s="54" t="s">
        <v>2155</v>
      </c>
      <c r="Z584" s="22" t="str">
        <f t="shared" si="168"/>
        <v/>
      </c>
      <c r="AA584" s="22" t="str">
        <f t="shared" si="169"/>
        <v/>
      </c>
      <c r="AB584" s="1">
        <f t="shared" si="170"/>
        <v>560</v>
      </c>
      <c r="AC584" t="str">
        <f t="shared" si="171"/>
        <v>ITM_K</v>
      </c>
      <c r="AD584" s="125" t="str">
        <f>IF(ISNA(VLOOKUP(AA584,'XEQM Shortlist'!J:J,1,0)),"//","")</f>
        <v/>
      </c>
      <c r="AF584" s="88" t="str">
        <f t="shared" si="172"/>
        <v/>
      </c>
      <c r="AG584" t="b">
        <f t="shared" si="173"/>
        <v>1</v>
      </c>
    </row>
    <row r="585" spans="1:33">
      <c r="A585" s="45">
        <f t="shared" si="166"/>
        <v>585</v>
      </c>
      <c r="B585" s="44">
        <f t="shared" si="174"/>
        <v>561</v>
      </c>
      <c r="C585" s="193" t="s">
        <v>3643</v>
      </c>
      <c r="D585" s="193" t="s">
        <v>2739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2389</v>
      </c>
      <c r="J585" s="188" t="s">
        <v>1348</v>
      </c>
      <c r="K585" s="195" t="s">
        <v>3656</v>
      </c>
      <c r="L585" s="196" t="s">
        <v>4614</v>
      </c>
      <c r="M585" s="196" t="s">
        <v>4672</v>
      </c>
      <c r="N585" s="52" t="s">
        <v>2155</v>
      </c>
      <c r="O585" s="52"/>
      <c r="P585" s="254" t="s">
        <v>2739</v>
      </c>
      <c r="Q585" s="13"/>
      <c r="R585"/>
      <c r="S585" t="str">
        <f t="shared" si="165"/>
        <v/>
      </c>
      <c r="T585" s="41" t="str">
        <f>IF(ISNA(VLOOKUP(P585,'NEW XEQM.c'!E:F,2,0)),"--","PRESENT")</f>
        <v>--</v>
      </c>
      <c r="U585"/>
      <c r="V585">
        <f t="shared" si="167"/>
        <v>182</v>
      </c>
      <c r="W585" s="75" t="s">
        <v>2155</v>
      </c>
      <c r="X585" s="54" t="s">
        <v>2155</v>
      </c>
      <c r="Y585" s="54" t="s">
        <v>2155</v>
      </c>
      <c r="Z585" s="22" t="str">
        <f t="shared" si="168"/>
        <v/>
      </c>
      <c r="AA585" s="22" t="str">
        <f t="shared" si="169"/>
        <v/>
      </c>
      <c r="AB585" s="1">
        <f t="shared" si="170"/>
        <v>561</v>
      </c>
      <c r="AC585" t="str">
        <f t="shared" si="171"/>
        <v>ITM_L</v>
      </c>
      <c r="AD585" s="125" t="str">
        <f>IF(ISNA(VLOOKUP(AA585,'XEQM Shortlist'!J:J,1,0)),"//","")</f>
        <v/>
      </c>
      <c r="AF585" s="88" t="str">
        <f t="shared" si="172"/>
        <v/>
      </c>
      <c r="AG585" t="b">
        <f t="shared" si="173"/>
        <v>1</v>
      </c>
    </row>
    <row r="586" spans="1:33">
      <c r="A586" s="45">
        <f t="shared" si="166"/>
        <v>586</v>
      </c>
      <c r="B586" s="44">
        <f t="shared" si="174"/>
        <v>562</v>
      </c>
      <c r="C586" s="193" t="s">
        <v>3643</v>
      </c>
      <c r="D586" s="193" t="s">
        <v>2740</v>
      </c>
      <c r="E586" s="188" t="s">
        <v>468</v>
      </c>
      <c r="F586" s="188" t="s">
        <v>468</v>
      </c>
      <c r="G586" s="197">
        <v>0</v>
      </c>
      <c r="H586" s="197">
        <v>0</v>
      </c>
      <c r="I586" s="188" t="s">
        <v>2389</v>
      </c>
      <c r="J586" s="188" t="s">
        <v>1348</v>
      </c>
      <c r="K586" s="195" t="s">
        <v>3656</v>
      </c>
      <c r="L586" s="196" t="s">
        <v>4614</v>
      </c>
      <c r="M586" s="196" t="s">
        <v>4672</v>
      </c>
      <c r="N586" s="52" t="s">
        <v>2155</v>
      </c>
      <c r="O586" s="52"/>
      <c r="P586" s="254" t="s">
        <v>2740</v>
      </c>
      <c r="Q586" s="13"/>
      <c r="R586"/>
      <c r="S586" t="str">
        <f t="shared" si="165"/>
        <v/>
      </c>
      <c r="T586" s="41" t="str">
        <f>IF(ISNA(VLOOKUP(P586,'NEW XEQM.c'!E:F,2,0)),"--","PRESENT")</f>
        <v>--</v>
      </c>
      <c r="U586"/>
      <c r="V586">
        <f t="shared" si="167"/>
        <v>182</v>
      </c>
      <c r="W586" s="75" t="s">
        <v>2155</v>
      </c>
      <c r="X586" s="54" t="s">
        <v>2155</v>
      </c>
      <c r="Y586" s="54" t="s">
        <v>2155</v>
      </c>
      <c r="Z586" s="22" t="str">
        <f t="shared" si="168"/>
        <v/>
      </c>
      <c r="AA586" s="22" t="str">
        <f t="shared" si="169"/>
        <v/>
      </c>
      <c r="AB586" s="1">
        <f t="shared" si="170"/>
        <v>562</v>
      </c>
      <c r="AC586" t="str">
        <f t="shared" si="171"/>
        <v>ITM_M</v>
      </c>
      <c r="AD586" s="125" t="str">
        <f>IF(ISNA(VLOOKUP(AA586,'XEQM Shortlist'!J:J,1,0)),"//","")</f>
        <v/>
      </c>
      <c r="AF586" s="88" t="str">
        <f t="shared" si="172"/>
        <v/>
      </c>
      <c r="AG586" t="b">
        <f t="shared" si="173"/>
        <v>1</v>
      </c>
    </row>
    <row r="587" spans="1:33">
      <c r="A587" s="45">
        <f t="shared" si="166"/>
        <v>587</v>
      </c>
      <c r="B587" s="44">
        <f t="shared" si="174"/>
        <v>563</v>
      </c>
      <c r="C587" s="193" t="s">
        <v>3643</v>
      </c>
      <c r="D587" s="193" t="s">
        <v>2741</v>
      </c>
      <c r="E587" s="188" t="s">
        <v>469</v>
      </c>
      <c r="F587" s="188" t="s">
        <v>469</v>
      </c>
      <c r="G587" s="197">
        <v>0</v>
      </c>
      <c r="H587" s="197">
        <v>0</v>
      </c>
      <c r="I587" s="188" t="s">
        <v>2389</v>
      </c>
      <c r="J587" s="188" t="s">
        <v>1348</v>
      </c>
      <c r="K587" s="195" t="s">
        <v>3656</v>
      </c>
      <c r="L587" s="196" t="s">
        <v>4614</v>
      </c>
      <c r="M587" s="196" t="s">
        <v>4672</v>
      </c>
      <c r="N587" s="52" t="s">
        <v>2155</v>
      </c>
      <c r="O587" s="52"/>
      <c r="P587" s="254" t="s">
        <v>2741</v>
      </c>
      <c r="Q587" s="13"/>
      <c r="R587"/>
      <c r="S587" t="str">
        <f t="shared" si="165"/>
        <v/>
      </c>
      <c r="T587" s="41" t="str">
        <f>IF(ISNA(VLOOKUP(P587,'NEW XEQM.c'!E:F,2,0)),"--","PRESENT")</f>
        <v>--</v>
      </c>
      <c r="U587"/>
      <c r="V587">
        <f t="shared" si="167"/>
        <v>182</v>
      </c>
      <c r="W587" s="75" t="s">
        <v>2155</v>
      </c>
      <c r="X587" s="54" t="s">
        <v>2155</v>
      </c>
      <c r="Y587" s="54" t="s">
        <v>2155</v>
      </c>
      <c r="Z587" s="22" t="str">
        <f t="shared" si="168"/>
        <v/>
      </c>
      <c r="AA587" s="22" t="str">
        <f t="shared" si="169"/>
        <v/>
      </c>
      <c r="AB587" s="1">
        <f t="shared" si="170"/>
        <v>563</v>
      </c>
      <c r="AC587" t="str">
        <f t="shared" si="171"/>
        <v>ITM_N</v>
      </c>
      <c r="AD587" s="125" t="str">
        <f>IF(ISNA(VLOOKUP(AA587,'XEQM Shortlist'!J:J,1,0)),"//","")</f>
        <v/>
      </c>
      <c r="AF587" s="88" t="str">
        <f t="shared" si="172"/>
        <v/>
      </c>
      <c r="AG587" t="b">
        <f t="shared" si="173"/>
        <v>1</v>
      </c>
    </row>
    <row r="588" spans="1:33">
      <c r="A588" s="45">
        <f t="shared" si="166"/>
        <v>588</v>
      </c>
      <c r="B588" s="44">
        <f t="shared" si="174"/>
        <v>564</v>
      </c>
      <c r="C588" s="193" t="s">
        <v>3643</v>
      </c>
      <c r="D588" s="193" t="s">
        <v>2742</v>
      </c>
      <c r="E588" s="188" t="s">
        <v>470</v>
      </c>
      <c r="F588" s="188" t="s">
        <v>470</v>
      </c>
      <c r="G588" s="197">
        <v>0</v>
      </c>
      <c r="H588" s="197">
        <v>0</v>
      </c>
      <c r="I588" s="188" t="s">
        <v>2389</v>
      </c>
      <c r="J588" s="188" t="s">
        <v>1348</v>
      </c>
      <c r="K588" s="195" t="s">
        <v>3656</v>
      </c>
      <c r="L588" s="196" t="s">
        <v>4614</v>
      </c>
      <c r="M588" s="196" t="s">
        <v>4672</v>
      </c>
      <c r="N588" s="52" t="s">
        <v>2155</v>
      </c>
      <c r="O588" s="52"/>
      <c r="P588" s="254" t="s">
        <v>2742</v>
      </c>
      <c r="Q588" s="13"/>
      <c r="R588"/>
      <c r="S588" t="str">
        <f t="shared" si="165"/>
        <v/>
      </c>
      <c r="T588" s="41" t="str">
        <f>IF(ISNA(VLOOKUP(P588,'NEW XEQM.c'!E:F,2,0)),"--","PRESENT")</f>
        <v>--</v>
      </c>
      <c r="U588"/>
      <c r="V588">
        <f t="shared" si="167"/>
        <v>182</v>
      </c>
      <c r="W588" s="75" t="s">
        <v>2155</v>
      </c>
      <c r="X588" s="54" t="s">
        <v>2155</v>
      </c>
      <c r="Y588" s="54" t="s">
        <v>2155</v>
      </c>
      <c r="Z588" s="22" t="str">
        <f t="shared" si="168"/>
        <v/>
      </c>
      <c r="AA588" s="22" t="str">
        <f t="shared" si="169"/>
        <v/>
      </c>
      <c r="AB588" s="1">
        <f t="shared" si="170"/>
        <v>564</v>
      </c>
      <c r="AC588" t="str">
        <f t="shared" si="171"/>
        <v>ITM_O</v>
      </c>
      <c r="AD588" s="125" t="str">
        <f>IF(ISNA(VLOOKUP(AA588,'XEQM Shortlist'!J:J,1,0)),"//","")</f>
        <v/>
      </c>
      <c r="AF588" s="88" t="str">
        <f t="shared" si="172"/>
        <v/>
      </c>
      <c r="AG588" t="b">
        <f t="shared" si="173"/>
        <v>1</v>
      </c>
    </row>
    <row r="589" spans="1:33">
      <c r="A589" s="45">
        <f t="shared" si="166"/>
        <v>589</v>
      </c>
      <c r="B589" s="44">
        <f t="shared" si="174"/>
        <v>565</v>
      </c>
      <c r="C589" s="193" t="s">
        <v>3643</v>
      </c>
      <c r="D589" s="193" t="s">
        <v>2743</v>
      </c>
      <c r="E589" s="188" t="s">
        <v>471</v>
      </c>
      <c r="F589" s="188" t="s">
        <v>471</v>
      </c>
      <c r="G589" s="197">
        <v>0</v>
      </c>
      <c r="H589" s="197">
        <v>0</v>
      </c>
      <c r="I589" s="188" t="s">
        <v>2389</v>
      </c>
      <c r="J589" s="188" t="s">
        <v>1348</v>
      </c>
      <c r="K589" s="195" t="s">
        <v>3656</v>
      </c>
      <c r="L589" s="196" t="s">
        <v>4614</v>
      </c>
      <c r="M589" s="196" t="s">
        <v>4672</v>
      </c>
      <c r="N589" s="52" t="s">
        <v>2155</v>
      </c>
      <c r="O589" s="52"/>
      <c r="P589" s="254" t="s">
        <v>2743</v>
      </c>
      <c r="Q589" s="13"/>
      <c r="R589"/>
      <c r="S589" t="str">
        <f t="shared" si="165"/>
        <v/>
      </c>
      <c r="T589" s="41" t="str">
        <f>IF(ISNA(VLOOKUP(P589,'NEW XEQM.c'!E:F,2,0)),"--","PRESENT")</f>
        <v>--</v>
      </c>
      <c r="U589"/>
      <c r="V589">
        <f t="shared" si="167"/>
        <v>182</v>
      </c>
      <c r="W589" s="75" t="s">
        <v>2155</v>
      </c>
      <c r="X589" s="54" t="s">
        <v>2155</v>
      </c>
      <c r="Y589" s="54" t="s">
        <v>2155</v>
      </c>
      <c r="Z589" s="22" t="str">
        <f t="shared" si="168"/>
        <v/>
      </c>
      <c r="AA589" s="22" t="str">
        <f t="shared" si="169"/>
        <v/>
      </c>
      <c r="AB589" s="1">
        <f t="shared" si="170"/>
        <v>565</v>
      </c>
      <c r="AC589" t="str">
        <f t="shared" si="171"/>
        <v>ITM_P</v>
      </c>
      <c r="AD589" s="125" t="str">
        <f>IF(ISNA(VLOOKUP(AA589,'XEQM Shortlist'!J:J,1,0)),"//","")</f>
        <v/>
      </c>
      <c r="AF589" s="88" t="str">
        <f t="shared" si="172"/>
        <v/>
      </c>
      <c r="AG589" t="b">
        <f t="shared" si="173"/>
        <v>1</v>
      </c>
    </row>
    <row r="590" spans="1:33">
      <c r="A590" s="45">
        <f t="shared" si="166"/>
        <v>590</v>
      </c>
      <c r="B590" s="44">
        <f t="shared" si="174"/>
        <v>566</v>
      </c>
      <c r="C590" s="193" t="s">
        <v>3643</v>
      </c>
      <c r="D590" s="193" t="s">
        <v>2744</v>
      </c>
      <c r="E590" s="188" t="s">
        <v>472</v>
      </c>
      <c r="F590" s="188" t="s">
        <v>472</v>
      </c>
      <c r="G590" s="197">
        <v>0</v>
      </c>
      <c r="H590" s="197">
        <v>0</v>
      </c>
      <c r="I590" s="188" t="s">
        <v>2389</v>
      </c>
      <c r="J590" s="188" t="s">
        <v>1348</v>
      </c>
      <c r="K590" s="195" t="s">
        <v>3656</v>
      </c>
      <c r="L590" s="196" t="s">
        <v>4614</v>
      </c>
      <c r="M590" s="196" t="s">
        <v>4672</v>
      </c>
      <c r="N590" s="52" t="s">
        <v>2155</v>
      </c>
      <c r="O590" s="52"/>
      <c r="P590" s="254" t="s">
        <v>2744</v>
      </c>
      <c r="Q590" s="13"/>
      <c r="R590"/>
      <c r="S590" t="str">
        <f t="shared" si="165"/>
        <v/>
      </c>
      <c r="T590" s="41" t="str">
        <f>IF(ISNA(VLOOKUP(P590,'NEW XEQM.c'!E:F,2,0)),"--","PRESENT")</f>
        <v>--</v>
      </c>
      <c r="U590"/>
      <c r="V590">
        <f t="shared" si="167"/>
        <v>182</v>
      </c>
      <c r="W590" s="75" t="s">
        <v>2155</v>
      </c>
      <c r="X590" s="54" t="s">
        <v>2155</v>
      </c>
      <c r="Y590" s="54" t="s">
        <v>2155</v>
      </c>
      <c r="Z590" s="22" t="str">
        <f t="shared" si="168"/>
        <v/>
      </c>
      <c r="AA590" s="22" t="str">
        <f t="shared" si="169"/>
        <v/>
      </c>
      <c r="AB590" s="1">
        <f t="shared" si="170"/>
        <v>566</v>
      </c>
      <c r="AC590" t="str">
        <f t="shared" si="171"/>
        <v>ITM_Q</v>
      </c>
      <c r="AD590" s="125" t="str">
        <f>IF(ISNA(VLOOKUP(AA590,'XEQM Shortlist'!J:J,1,0)),"//","")</f>
        <v/>
      </c>
      <c r="AF590" s="88" t="str">
        <f t="shared" si="172"/>
        <v/>
      </c>
      <c r="AG590" t="b">
        <f t="shared" si="173"/>
        <v>1</v>
      </c>
    </row>
    <row r="591" spans="1:33">
      <c r="A591" s="45">
        <f t="shared" si="166"/>
        <v>591</v>
      </c>
      <c r="B591" s="44">
        <f t="shared" si="174"/>
        <v>567</v>
      </c>
      <c r="C591" s="193" t="s">
        <v>3643</v>
      </c>
      <c r="D591" s="193" t="s">
        <v>2745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2389</v>
      </c>
      <c r="J591" s="188" t="s">
        <v>1348</v>
      </c>
      <c r="K591" s="195" t="s">
        <v>3656</v>
      </c>
      <c r="L591" s="196" t="s">
        <v>4614</v>
      </c>
      <c r="M591" s="196" t="s">
        <v>4672</v>
      </c>
      <c r="N591" s="52" t="s">
        <v>2155</v>
      </c>
      <c r="O591" s="52"/>
      <c r="P591" s="254" t="s">
        <v>2745</v>
      </c>
      <c r="Q591" s="13"/>
      <c r="R591"/>
      <c r="S591" t="str">
        <f t="shared" si="165"/>
        <v/>
      </c>
      <c r="T591" s="41" t="str">
        <f>IF(ISNA(VLOOKUP(P591,'NEW XEQM.c'!E:F,2,0)),"--","PRESENT")</f>
        <v>--</v>
      </c>
      <c r="U591"/>
      <c r="V591">
        <f t="shared" si="167"/>
        <v>182</v>
      </c>
      <c r="W591" s="75" t="s">
        <v>2155</v>
      </c>
      <c r="X591" s="54" t="s">
        <v>2155</v>
      </c>
      <c r="Y591" s="54" t="s">
        <v>2155</v>
      </c>
      <c r="Z591" s="22" t="str">
        <f t="shared" si="168"/>
        <v/>
      </c>
      <c r="AA591" s="22" t="str">
        <f t="shared" si="169"/>
        <v/>
      </c>
      <c r="AB591" s="1">
        <f t="shared" si="170"/>
        <v>567</v>
      </c>
      <c r="AC591" t="str">
        <f t="shared" si="171"/>
        <v>ITM_R</v>
      </c>
      <c r="AD591" s="125" t="str">
        <f>IF(ISNA(VLOOKUP(AA591,'XEQM Shortlist'!J:J,1,0)),"//","")</f>
        <v/>
      </c>
      <c r="AF591" s="88" t="str">
        <f t="shared" si="172"/>
        <v/>
      </c>
      <c r="AG591" t="b">
        <f t="shared" si="173"/>
        <v>1</v>
      </c>
    </row>
    <row r="592" spans="1:33">
      <c r="A592" s="45">
        <f t="shared" si="166"/>
        <v>592</v>
      </c>
      <c r="B592" s="44">
        <f t="shared" si="174"/>
        <v>568</v>
      </c>
      <c r="C592" s="193" t="s">
        <v>3643</v>
      </c>
      <c r="D592" s="193" t="s">
        <v>1804</v>
      </c>
      <c r="E592" s="188" t="s">
        <v>473</v>
      </c>
      <c r="F592" s="188" t="s">
        <v>473</v>
      </c>
      <c r="G592" s="197">
        <v>0</v>
      </c>
      <c r="H592" s="197">
        <v>0</v>
      </c>
      <c r="I592" s="188" t="s">
        <v>2389</v>
      </c>
      <c r="J592" s="188" t="s">
        <v>1348</v>
      </c>
      <c r="K592" s="195" t="s">
        <v>3656</v>
      </c>
      <c r="L592" s="196" t="s">
        <v>4614</v>
      </c>
      <c r="M592" s="196" t="s">
        <v>4672</v>
      </c>
      <c r="N592" s="52" t="s">
        <v>2155</v>
      </c>
      <c r="O592" s="52"/>
      <c r="P592" s="254" t="s">
        <v>1804</v>
      </c>
      <c r="Q592" s="13"/>
      <c r="R592"/>
      <c r="S592" t="str">
        <f t="shared" si="165"/>
        <v/>
      </c>
      <c r="T592" s="41" t="str">
        <f>IF(ISNA(VLOOKUP(P592,'NEW XEQM.c'!E:F,2,0)),"--","PRESENT")</f>
        <v>--</v>
      </c>
      <c r="U592"/>
      <c r="V592">
        <f t="shared" si="167"/>
        <v>182</v>
      </c>
      <c r="W592" s="75" t="s">
        <v>2155</v>
      </c>
      <c r="X592" s="54" t="s">
        <v>2155</v>
      </c>
      <c r="Y592" s="54" t="s">
        <v>2155</v>
      </c>
      <c r="Z592" s="22" t="str">
        <f t="shared" si="168"/>
        <v/>
      </c>
      <c r="AA592" s="22" t="str">
        <f t="shared" si="169"/>
        <v/>
      </c>
      <c r="AB592" s="1">
        <f t="shared" si="170"/>
        <v>568</v>
      </c>
      <c r="AC592" t="str">
        <f t="shared" si="171"/>
        <v>ITM_S</v>
      </c>
      <c r="AD592" s="125" t="str">
        <f>IF(ISNA(VLOOKUP(AA592,'XEQM Shortlist'!J:J,1,0)),"//","")</f>
        <v/>
      </c>
      <c r="AF592" s="88" t="str">
        <f t="shared" si="172"/>
        <v/>
      </c>
      <c r="AG592" t="b">
        <f t="shared" si="173"/>
        <v>1</v>
      </c>
    </row>
    <row r="593" spans="1:33">
      <c r="A593" s="45">
        <f t="shared" si="166"/>
        <v>593</v>
      </c>
      <c r="B593" s="44">
        <f t="shared" si="174"/>
        <v>569</v>
      </c>
      <c r="C593" s="193" t="s">
        <v>3643</v>
      </c>
      <c r="D593" s="193" t="s">
        <v>2746</v>
      </c>
      <c r="E593" s="188" t="s">
        <v>474</v>
      </c>
      <c r="F593" s="188" t="s">
        <v>474</v>
      </c>
      <c r="G593" s="197">
        <v>0</v>
      </c>
      <c r="H593" s="197">
        <v>0</v>
      </c>
      <c r="I593" s="188" t="s">
        <v>2389</v>
      </c>
      <c r="J593" s="188" t="s">
        <v>1348</v>
      </c>
      <c r="K593" s="195" t="s">
        <v>3656</v>
      </c>
      <c r="L593" s="196" t="s">
        <v>4614</v>
      </c>
      <c r="M593" s="196" t="s">
        <v>4672</v>
      </c>
      <c r="N593" s="52" t="s">
        <v>2155</v>
      </c>
      <c r="O593" s="52"/>
      <c r="P593" s="254" t="s">
        <v>2746</v>
      </c>
      <c r="Q593" s="13"/>
      <c r="R593"/>
      <c r="S593" t="str">
        <f t="shared" si="165"/>
        <v/>
      </c>
      <c r="T593" s="41" t="str">
        <f>IF(ISNA(VLOOKUP(P593,'NEW XEQM.c'!E:F,2,0)),"--","PRESENT")</f>
        <v>--</v>
      </c>
      <c r="U593"/>
      <c r="V593">
        <f t="shared" si="167"/>
        <v>182</v>
      </c>
      <c r="W593" s="75" t="s">
        <v>2155</v>
      </c>
      <c r="X593" s="54" t="s">
        <v>2155</v>
      </c>
      <c r="Y593" s="54" t="s">
        <v>2155</v>
      </c>
      <c r="Z593" s="22" t="str">
        <f t="shared" si="168"/>
        <v/>
      </c>
      <c r="AA593" s="22" t="str">
        <f t="shared" si="169"/>
        <v/>
      </c>
      <c r="AB593" s="1">
        <f t="shared" si="170"/>
        <v>569</v>
      </c>
      <c r="AC593" t="str">
        <f t="shared" si="171"/>
        <v>ITM_T</v>
      </c>
      <c r="AD593" s="125" t="str">
        <f>IF(ISNA(VLOOKUP(AA593,'XEQM Shortlist'!J:J,1,0)),"//","")</f>
        <v/>
      </c>
      <c r="AF593" s="88" t="str">
        <f t="shared" si="172"/>
        <v/>
      </c>
      <c r="AG593" t="b">
        <f t="shared" si="173"/>
        <v>1</v>
      </c>
    </row>
    <row r="594" spans="1:33">
      <c r="A594" s="45">
        <f t="shared" si="166"/>
        <v>594</v>
      </c>
      <c r="B594" s="44">
        <f t="shared" si="174"/>
        <v>570</v>
      </c>
      <c r="C594" s="193" t="s">
        <v>3643</v>
      </c>
      <c r="D594" s="193" t="s">
        <v>2747</v>
      </c>
      <c r="E594" s="188" t="s">
        <v>475</v>
      </c>
      <c r="F594" s="188" t="s">
        <v>475</v>
      </c>
      <c r="G594" s="197">
        <v>0</v>
      </c>
      <c r="H594" s="197">
        <v>0</v>
      </c>
      <c r="I594" s="188" t="s">
        <v>2389</v>
      </c>
      <c r="J594" s="188" t="s">
        <v>1348</v>
      </c>
      <c r="K594" s="195" t="s">
        <v>3656</v>
      </c>
      <c r="L594" s="196" t="s">
        <v>4614</v>
      </c>
      <c r="M594" s="196" t="s">
        <v>4672</v>
      </c>
      <c r="N594" s="52" t="s">
        <v>2155</v>
      </c>
      <c r="O594" s="52"/>
      <c r="P594" s="254" t="s">
        <v>2747</v>
      </c>
      <c r="Q594" s="13"/>
      <c r="R594"/>
      <c r="S594" t="str">
        <f t="shared" si="165"/>
        <v/>
      </c>
      <c r="T594" s="41" t="str">
        <f>IF(ISNA(VLOOKUP(P594,'NEW XEQM.c'!E:F,2,0)),"--","PRESENT")</f>
        <v>--</v>
      </c>
      <c r="U594"/>
      <c r="V594">
        <f t="shared" si="167"/>
        <v>182</v>
      </c>
      <c r="W594" s="75" t="s">
        <v>2155</v>
      </c>
      <c r="X594" s="54" t="s">
        <v>2155</v>
      </c>
      <c r="Y594" s="54" t="s">
        <v>2155</v>
      </c>
      <c r="Z594" s="22" t="str">
        <f t="shared" si="168"/>
        <v/>
      </c>
      <c r="AA594" s="22" t="str">
        <f t="shared" si="169"/>
        <v/>
      </c>
      <c r="AB594" s="1">
        <f t="shared" si="170"/>
        <v>570</v>
      </c>
      <c r="AC594" t="str">
        <f t="shared" si="171"/>
        <v>ITM_U</v>
      </c>
      <c r="AD594" s="125" t="str">
        <f>IF(ISNA(VLOOKUP(AA594,'XEQM Shortlist'!J:J,1,0)),"//","")</f>
        <v/>
      </c>
      <c r="AF594" s="88" t="str">
        <f t="shared" si="172"/>
        <v/>
      </c>
      <c r="AG594" t="b">
        <f t="shared" si="173"/>
        <v>1</v>
      </c>
    </row>
    <row r="595" spans="1:33">
      <c r="A595" s="45">
        <f t="shared" si="166"/>
        <v>595</v>
      </c>
      <c r="B595" s="44">
        <f t="shared" si="174"/>
        <v>571</v>
      </c>
      <c r="C595" s="193" t="s">
        <v>3643</v>
      </c>
      <c r="D595" s="193" t="s">
        <v>2748</v>
      </c>
      <c r="E595" s="188" t="s">
        <v>476</v>
      </c>
      <c r="F595" s="188" t="s">
        <v>476</v>
      </c>
      <c r="G595" s="197">
        <v>0</v>
      </c>
      <c r="H595" s="197">
        <v>0</v>
      </c>
      <c r="I595" s="188" t="s">
        <v>2389</v>
      </c>
      <c r="J595" s="188" t="s">
        <v>1348</v>
      </c>
      <c r="K595" s="195" t="s">
        <v>3656</v>
      </c>
      <c r="L595" s="196" t="s">
        <v>4614</v>
      </c>
      <c r="M595" s="196" t="s">
        <v>4672</v>
      </c>
      <c r="N595" s="52" t="s">
        <v>2155</v>
      </c>
      <c r="O595" s="52"/>
      <c r="P595" s="254" t="s">
        <v>2748</v>
      </c>
      <c r="Q595" s="13"/>
      <c r="R595"/>
      <c r="S595" t="str">
        <f t="shared" si="165"/>
        <v/>
      </c>
      <c r="T595" s="41" t="str">
        <f>IF(ISNA(VLOOKUP(P595,'NEW XEQM.c'!E:F,2,0)),"--","PRESENT")</f>
        <v>--</v>
      </c>
      <c r="U595"/>
      <c r="V595">
        <f t="shared" si="167"/>
        <v>182</v>
      </c>
      <c r="W595" s="75" t="s">
        <v>2155</v>
      </c>
      <c r="X595" s="54" t="s">
        <v>2155</v>
      </c>
      <c r="Y595" s="54" t="s">
        <v>2155</v>
      </c>
      <c r="Z595" s="22" t="str">
        <f t="shared" si="168"/>
        <v/>
      </c>
      <c r="AA595" s="22" t="str">
        <f t="shared" si="169"/>
        <v/>
      </c>
      <c r="AB595" s="1">
        <f t="shared" si="170"/>
        <v>571</v>
      </c>
      <c r="AC595" t="str">
        <f t="shared" si="171"/>
        <v>ITM_V</v>
      </c>
      <c r="AD595" s="125" t="str">
        <f>IF(ISNA(VLOOKUP(AA595,'XEQM Shortlist'!J:J,1,0)),"//","")</f>
        <v/>
      </c>
      <c r="AF595" s="88" t="str">
        <f t="shared" si="172"/>
        <v/>
      </c>
      <c r="AG595" t="b">
        <f t="shared" si="173"/>
        <v>1</v>
      </c>
    </row>
    <row r="596" spans="1:33">
      <c r="A596" s="45">
        <f t="shared" si="166"/>
        <v>596</v>
      </c>
      <c r="B596" s="44">
        <f t="shared" si="174"/>
        <v>572</v>
      </c>
      <c r="C596" s="193" t="s">
        <v>3643</v>
      </c>
      <c r="D596" s="193" t="s">
        <v>2749</v>
      </c>
      <c r="E596" s="188" t="s">
        <v>477</v>
      </c>
      <c r="F596" s="188" t="s">
        <v>477</v>
      </c>
      <c r="G596" s="197">
        <v>0</v>
      </c>
      <c r="H596" s="197">
        <v>0</v>
      </c>
      <c r="I596" s="188" t="s">
        <v>2389</v>
      </c>
      <c r="J596" s="188" t="s">
        <v>1348</v>
      </c>
      <c r="K596" s="195" t="s">
        <v>3656</v>
      </c>
      <c r="L596" s="196" t="s">
        <v>4614</v>
      </c>
      <c r="M596" s="196" t="s">
        <v>4672</v>
      </c>
      <c r="N596" s="52" t="s">
        <v>2155</v>
      </c>
      <c r="O596" s="52"/>
      <c r="P596" s="254" t="s">
        <v>2749</v>
      </c>
      <c r="Q596" s="13"/>
      <c r="R596"/>
      <c r="S596" t="str">
        <f t="shared" si="165"/>
        <v/>
      </c>
      <c r="T596" s="41" t="str">
        <f>IF(ISNA(VLOOKUP(P596,'NEW XEQM.c'!E:F,2,0)),"--","PRESENT")</f>
        <v>--</v>
      </c>
      <c r="U596"/>
      <c r="V596">
        <f t="shared" si="167"/>
        <v>182</v>
      </c>
      <c r="W596" s="75" t="s">
        <v>2155</v>
      </c>
      <c r="X596" s="54" t="s">
        <v>2155</v>
      </c>
      <c r="Y596" s="54" t="s">
        <v>2155</v>
      </c>
      <c r="Z596" s="22" t="str">
        <f t="shared" si="168"/>
        <v/>
      </c>
      <c r="AA596" s="22" t="str">
        <f t="shared" si="169"/>
        <v/>
      </c>
      <c r="AB596" s="1">
        <f t="shared" si="170"/>
        <v>572</v>
      </c>
      <c r="AC596" t="str">
        <f t="shared" si="171"/>
        <v>ITM_W</v>
      </c>
      <c r="AD596" s="125" t="str">
        <f>IF(ISNA(VLOOKUP(AA596,'XEQM Shortlist'!J:J,1,0)),"//","")</f>
        <v/>
      </c>
      <c r="AF596" s="88" t="str">
        <f t="shared" si="172"/>
        <v/>
      </c>
      <c r="AG596" t="b">
        <f t="shared" si="173"/>
        <v>1</v>
      </c>
    </row>
    <row r="597" spans="1:33">
      <c r="A597" s="45">
        <f t="shared" si="166"/>
        <v>597</v>
      </c>
      <c r="B597" s="44">
        <f t="shared" si="174"/>
        <v>573</v>
      </c>
      <c r="C597" s="193" t="s">
        <v>3643</v>
      </c>
      <c r="D597" s="193" t="s">
        <v>2750</v>
      </c>
      <c r="E597" s="188" t="s">
        <v>478</v>
      </c>
      <c r="F597" s="188" t="s">
        <v>478</v>
      </c>
      <c r="G597" s="197">
        <v>0</v>
      </c>
      <c r="H597" s="197">
        <v>0</v>
      </c>
      <c r="I597" s="188" t="s">
        <v>2389</v>
      </c>
      <c r="J597" s="188" t="s">
        <v>1348</v>
      </c>
      <c r="K597" s="195" t="s">
        <v>3656</v>
      </c>
      <c r="L597" s="196" t="s">
        <v>4614</v>
      </c>
      <c r="M597" s="196" t="s">
        <v>4672</v>
      </c>
      <c r="N597" s="52" t="s">
        <v>2155</v>
      </c>
      <c r="O597" s="52"/>
      <c r="P597" s="254" t="s">
        <v>2750</v>
      </c>
      <c r="Q597" s="13"/>
      <c r="R597"/>
      <c r="S597" t="str">
        <f t="shared" si="165"/>
        <v/>
      </c>
      <c r="T597" s="41" t="str">
        <f>IF(ISNA(VLOOKUP(P597,'NEW XEQM.c'!E:F,2,0)),"--","PRESENT")</f>
        <v>--</v>
      </c>
      <c r="U597"/>
      <c r="V597">
        <f t="shared" si="167"/>
        <v>182</v>
      </c>
      <c r="W597" s="75" t="s">
        <v>2155</v>
      </c>
      <c r="X597" s="54" t="s">
        <v>2155</v>
      </c>
      <c r="Y597" s="54" t="s">
        <v>2155</v>
      </c>
      <c r="Z597" s="22" t="str">
        <f t="shared" si="168"/>
        <v/>
      </c>
      <c r="AA597" s="22" t="str">
        <f t="shared" si="169"/>
        <v/>
      </c>
      <c r="AB597" s="1">
        <f t="shared" si="170"/>
        <v>573</v>
      </c>
      <c r="AC597" t="str">
        <f t="shared" si="171"/>
        <v>ITM_X</v>
      </c>
      <c r="AD597" s="125" t="str">
        <f>IF(ISNA(VLOOKUP(AA597,'XEQM Shortlist'!J:J,1,0)),"//","")</f>
        <v/>
      </c>
      <c r="AF597" s="88" t="str">
        <f t="shared" si="172"/>
        <v/>
      </c>
      <c r="AG597" t="b">
        <f t="shared" si="173"/>
        <v>1</v>
      </c>
    </row>
    <row r="598" spans="1:33">
      <c r="A598" s="45">
        <f t="shared" si="166"/>
        <v>598</v>
      </c>
      <c r="B598" s="44">
        <f t="shared" si="174"/>
        <v>574</v>
      </c>
      <c r="C598" s="193" t="s">
        <v>3643</v>
      </c>
      <c r="D598" s="193" t="s">
        <v>2751</v>
      </c>
      <c r="E598" s="188" t="s">
        <v>479</v>
      </c>
      <c r="F598" s="188" t="s">
        <v>479</v>
      </c>
      <c r="G598" s="197">
        <v>0</v>
      </c>
      <c r="H598" s="197">
        <v>0</v>
      </c>
      <c r="I598" s="188" t="s">
        <v>2389</v>
      </c>
      <c r="J598" s="188" t="s">
        <v>1348</v>
      </c>
      <c r="K598" s="195" t="s">
        <v>3656</v>
      </c>
      <c r="L598" s="196" t="s">
        <v>4614</v>
      </c>
      <c r="M598" s="196" t="s">
        <v>4672</v>
      </c>
      <c r="N598" s="52" t="s">
        <v>2155</v>
      </c>
      <c r="O598" s="52"/>
      <c r="P598" s="254" t="s">
        <v>2751</v>
      </c>
      <c r="Q598" s="13"/>
      <c r="R598"/>
      <c r="S598" t="str">
        <f t="shared" si="165"/>
        <v/>
      </c>
      <c r="T598" s="41" t="str">
        <f>IF(ISNA(VLOOKUP(P598,'NEW XEQM.c'!E:F,2,0)),"--","PRESENT")</f>
        <v>--</v>
      </c>
      <c r="U598"/>
      <c r="V598">
        <f t="shared" si="167"/>
        <v>182</v>
      </c>
      <c r="W598" s="75" t="s">
        <v>2155</v>
      </c>
      <c r="X598" s="54" t="s">
        <v>2155</v>
      </c>
      <c r="Y598" s="54" t="s">
        <v>2155</v>
      </c>
      <c r="Z598" s="22" t="str">
        <f t="shared" si="168"/>
        <v/>
      </c>
      <c r="AA598" s="22" t="str">
        <f t="shared" si="169"/>
        <v/>
      </c>
      <c r="AB598" s="1">
        <f t="shared" si="170"/>
        <v>574</v>
      </c>
      <c r="AC598" t="str">
        <f t="shared" si="171"/>
        <v>ITM_Y</v>
      </c>
      <c r="AD598" s="125" t="str">
        <f>IF(ISNA(VLOOKUP(AA598,'XEQM Shortlist'!J:J,1,0)),"//","")</f>
        <v/>
      </c>
      <c r="AF598" s="88" t="str">
        <f t="shared" si="172"/>
        <v/>
      </c>
      <c r="AG598" t="b">
        <f t="shared" si="173"/>
        <v>1</v>
      </c>
    </row>
    <row r="599" spans="1:33">
      <c r="A599" s="45">
        <f t="shared" si="166"/>
        <v>599</v>
      </c>
      <c r="B599" s="44">
        <f t="shared" si="174"/>
        <v>575</v>
      </c>
      <c r="C599" s="193" t="s">
        <v>3643</v>
      </c>
      <c r="D599" s="193" t="s">
        <v>2752</v>
      </c>
      <c r="E599" s="188" t="s">
        <v>480</v>
      </c>
      <c r="F599" s="188" t="s">
        <v>480</v>
      </c>
      <c r="G599" s="197">
        <v>0</v>
      </c>
      <c r="H599" s="197">
        <v>0</v>
      </c>
      <c r="I599" s="188" t="s">
        <v>2389</v>
      </c>
      <c r="J599" s="188" t="s">
        <v>1348</v>
      </c>
      <c r="K599" s="195" t="s">
        <v>3656</v>
      </c>
      <c r="L599" s="196" t="s">
        <v>4614</v>
      </c>
      <c r="M599" s="196" t="s">
        <v>4672</v>
      </c>
      <c r="N599" s="52" t="s">
        <v>2155</v>
      </c>
      <c r="O599" s="52"/>
      <c r="P599" s="254" t="s">
        <v>2752</v>
      </c>
      <c r="Q599" s="13"/>
      <c r="R599"/>
      <c r="S599" t="str">
        <f t="shared" si="165"/>
        <v/>
      </c>
      <c r="T599" s="41" t="str">
        <f>IF(ISNA(VLOOKUP(P599,'NEW XEQM.c'!E:F,2,0)),"--","PRESENT")</f>
        <v>--</v>
      </c>
      <c r="U599"/>
      <c r="V599">
        <f t="shared" si="167"/>
        <v>182</v>
      </c>
      <c r="W599" s="75" t="s">
        <v>2155</v>
      </c>
      <c r="X599" s="54" t="s">
        <v>2155</v>
      </c>
      <c r="Y599" s="54" t="s">
        <v>2155</v>
      </c>
      <c r="Z599" s="22" t="str">
        <f t="shared" si="168"/>
        <v/>
      </c>
      <c r="AA599" s="22" t="str">
        <f t="shared" si="169"/>
        <v/>
      </c>
      <c r="AB599" s="1">
        <f t="shared" si="170"/>
        <v>575</v>
      </c>
      <c r="AC599" t="str">
        <f t="shared" si="171"/>
        <v>ITM_Z</v>
      </c>
      <c r="AD599" s="125" t="str">
        <f>IF(ISNA(VLOOKUP(AA599,'XEQM Shortlist'!J:J,1,0)),"//","")</f>
        <v/>
      </c>
      <c r="AF599" s="88" t="str">
        <f t="shared" si="172"/>
        <v/>
      </c>
      <c r="AG599" t="b">
        <f t="shared" si="173"/>
        <v>1</v>
      </c>
    </row>
    <row r="600" spans="1:33">
      <c r="A600" s="45">
        <f t="shared" si="166"/>
        <v>600</v>
      </c>
      <c r="B600" s="44">
        <f t="shared" si="174"/>
        <v>576</v>
      </c>
      <c r="C600" s="193" t="s">
        <v>3643</v>
      </c>
      <c r="D600" s="193" t="s">
        <v>2753</v>
      </c>
      <c r="E600" s="188" t="s">
        <v>481</v>
      </c>
      <c r="F600" s="188" t="s">
        <v>481</v>
      </c>
      <c r="G600" s="197">
        <v>0</v>
      </c>
      <c r="H600" s="197">
        <v>0</v>
      </c>
      <c r="I600" s="188" t="s">
        <v>2390</v>
      </c>
      <c r="J600" s="188" t="s">
        <v>1348</v>
      </c>
      <c r="K600" s="195" t="s">
        <v>3656</v>
      </c>
      <c r="L600" s="196" t="s">
        <v>4614</v>
      </c>
      <c r="M600" s="196" t="s">
        <v>4672</v>
      </c>
      <c r="N600" s="52" t="s">
        <v>2155</v>
      </c>
      <c r="O600" s="52"/>
      <c r="P600" s="254" t="s">
        <v>2753</v>
      </c>
      <c r="Q600" s="13"/>
      <c r="R600"/>
      <c r="S600" t="str">
        <f t="shared" si="165"/>
        <v/>
      </c>
      <c r="T600" s="41" t="str">
        <f>IF(ISNA(VLOOKUP(P600,'NEW XEQM.c'!E:F,2,0)),"--","PRESENT")</f>
        <v>--</v>
      </c>
      <c r="U600"/>
      <c r="V600">
        <f t="shared" si="167"/>
        <v>182</v>
      </c>
      <c r="W600" s="75" t="s">
        <v>2155</v>
      </c>
      <c r="X600" s="54" t="s">
        <v>2155</v>
      </c>
      <c r="Y600" s="54" t="s">
        <v>2155</v>
      </c>
      <c r="Z600" s="22" t="str">
        <f t="shared" si="168"/>
        <v/>
      </c>
      <c r="AA600" s="22" t="str">
        <f t="shared" si="169"/>
        <v/>
      </c>
      <c r="AB600" s="1">
        <f t="shared" si="170"/>
        <v>576</v>
      </c>
      <c r="AC600" t="str">
        <f t="shared" si="171"/>
        <v>ITM_a</v>
      </c>
      <c r="AD600" s="125" t="str">
        <f>IF(ISNA(VLOOKUP(AA600,'XEQM Shortlist'!J:J,1,0)),"//","")</f>
        <v/>
      </c>
      <c r="AF600" s="88" t="str">
        <f t="shared" si="172"/>
        <v/>
      </c>
      <c r="AG600" t="b">
        <f t="shared" si="173"/>
        <v>1</v>
      </c>
    </row>
    <row r="601" spans="1:33">
      <c r="A601" s="45">
        <f t="shared" si="166"/>
        <v>601</v>
      </c>
      <c r="B601" s="44">
        <f t="shared" si="174"/>
        <v>577</v>
      </c>
      <c r="C601" s="193" t="s">
        <v>3643</v>
      </c>
      <c r="D601" s="193" t="s">
        <v>2754</v>
      </c>
      <c r="E601" s="188" t="s">
        <v>482</v>
      </c>
      <c r="F601" s="188" t="s">
        <v>482</v>
      </c>
      <c r="G601" s="197">
        <v>0</v>
      </c>
      <c r="H601" s="197">
        <v>0</v>
      </c>
      <c r="I601" s="188" t="s">
        <v>2390</v>
      </c>
      <c r="J601" s="188" t="s">
        <v>1348</v>
      </c>
      <c r="K601" s="195" t="s">
        <v>3656</v>
      </c>
      <c r="L601" s="196" t="s">
        <v>4614</v>
      </c>
      <c r="M601" s="196" t="s">
        <v>4672</v>
      </c>
      <c r="N601" s="52" t="s">
        <v>2155</v>
      </c>
      <c r="O601" s="52"/>
      <c r="P601" s="254" t="s">
        <v>2754</v>
      </c>
      <c r="Q601" s="13"/>
      <c r="R601"/>
      <c r="S601" t="str">
        <f t="shared" si="165"/>
        <v/>
      </c>
      <c r="T601" s="41" t="str">
        <f>IF(ISNA(VLOOKUP(P601,'NEW XEQM.c'!E:F,2,0)),"--","PRESENT")</f>
        <v>--</v>
      </c>
      <c r="U601"/>
      <c r="V601">
        <f t="shared" si="167"/>
        <v>182</v>
      </c>
      <c r="W601" s="75" t="s">
        <v>2155</v>
      </c>
      <c r="X601" s="54" t="s">
        <v>2155</v>
      </c>
      <c r="Y601" s="54" t="s">
        <v>2155</v>
      </c>
      <c r="Z601" s="22" t="str">
        <f t="shared" si="168"/>
        <v/>
      </c>
      <c r="AA601" s="22" t="str">
        <f t="shared" si="169"/>
        <v/>
      </c>
      <c r="AB601" s="1">
        <f t="shared" si="170"/>
        <v>577</v>
      </c>
      <c r="AC601" t="str">
        <f t="shared" si="171"/>
        <v>ITM_b</v>
      </c>
      <c r="AD601" s="125" t="str">
        <f>IF(ISNA(VLOOKUP(AA601,'XEQM Shortlist'!J:J,1,0)),"//","")</f>
        <v/>
      </c>
      <c r="AF601" s="88" t="str">
        <f t="shared" si="172"/>
        <v/>
      </c>
      <c r="AG601" t="b">
        <f t="shared" si="173"/>
        <v>1</v>
      </c>
    </row>
    <row r="602" spans="1:33">
      <c r="A602" s="45">
        <f t="shared" si="166"/>
        <v>602</v>
      </c>
      <c r="B602" s="44">
        <f t="shared" si="174"/>
        <v>578</v>
      </c>
      <c r="C602" s="193" t="s">
        <v>3643</v>
      </c>
      <c r="D602" s="193" t="s">
        <v>2755</v>
      </c>
      <c r="E602" s="188" t="s">
        <v>483</v>
      </c>
      <c r="F602" s="188" t="s">
        <v>483</v>
      </c>
      <c r="G602" s="197">
        <v>0</v>
      </c>
      <c r="H602" s="197">
        <v>0</v>
      </c>
      <c r="I602" s="188" t="s">
        <v>2390</v>
      </c>
      <c r="J602" s="188" t="s">
        <v>1348</v>
      </c>
      <c r="K602" s="195" t="s">
        <v>3656</v>
      </c>
      <c r="L602" s="196" t="s">
        <v>4614</v>
      </c>
      <c r="M602" s="196" t="s">
        <v>4672</v>
      </c>
      <c r="N602" s="52" t="s">
        <v>2155</v>
      </c>
      <c r="O602" s="52"/>
      <c r="P602" s="254" t="s">
        <v>2755</v>
      </c>
      <c r="Q602" s="13"/>
      <c r="R602"/>
      <c r="S602" t="str">
        <f t="shared" si="165"/>
        <v/>
      </c>
      <c r="T602" s="41" t="str">
        <f>IF(ISNA(VLOOKUP(P602,'NEW XEQM.c'!E:F,2,0)),"--","PRESENT")</f>
        <v>--</v>
      </c>
      <c r="U602"/>
      <c r="V602">
        <f t="shared" si="167"/>
        <v>182</v>
      </c>
      <c r="W602" s="75" t="s">
        <v>2155</v>
      </c>
      <c r="X602" s="54" t="s">
        <v>2155</v>
      </c>
      <c r="Y602" s="54" t="s">
        <v>2155</v>
      </c>
      <c r="Z602" s="22" t="str">
        <f t="shared" si="168"/>
        <v/>
      </c>
      <c r="AA602" s="22" t="str">
        <f t="shared" si="169"/>
        <v/>
      </c>
      <c r="AB602" s="1">
        <f t="shared" si="170"/>
        <v>578</v>
      </c>
      <c r="AC602" t="str">
        <f t="shared" si="171"/>
        <v>ITM_c</v>
      </c>
      <c r="AD602" s="125" t="str">
        <f>IF(ISNA(VLOOKUP(AA602,'XEQM Shortlist'!J:J,1,0)),"//","")</f>
        <v/>
      </c>
      <c r="AF602" s="88" t="str">
        <f t="shared" si="172"/>
        <v/>
      </c>
      <c r="AG602" t="b">
        <f t="shared" si="173"/>
        <v>1</v>
      </c>
    </row>
    <row r="603" spans="1:33">
      <c r="A603" s="45">
        <f t="shared" si="166"/>
        <v>603</v>
      </c>
      <c r="B603" s="44">
        <f t="shared" si="174"/>
        <v>579</v>
      </c>
      <c r="C603" s="193" t="s">
        <v>3643</v>
      </c>
      <c r="D603" s="193" t="s">
        <v>2756</v>
      </c>
      <c r="E603" s="188" t="s">
        <v>484</v>
      </c>
      <c r="F603" s="188" t="s">
        <v>484</v>
      </c>
      <c r="G603" s="197">
        <v>0</v>
      </c>
      <c r="H603" s="197">
        <v>0</v>
      </c>
      <c r="I603" s="188" t="s">
        <v>2390</v>
      </c>
      <c r="J603" s="188" t="s">
        <v>1348</v>
      </c>
      <c r="K603" s="195" t="s">
        <v>3656</v>
      </c>
      <c r="L603" s="196" t="s">
        <v>4614</v>
      </c>
      <c r="M603" s="196" t="s">
        <v>4672</v>
      </c>
      <c r="N603" s="52" t="s">
        <v>2155</v>
      </c>
      <c r="O603" s="52"/>
      <c r="P603" s="254" t="s">
        <v>2756</v>
      </c>
      <c r="Q603" s="13"/>
      <c r="R603"/>
      <c r="S603" t="str">
        <f t="shared" si="165"/>
        <v/>
      </c>
      <c r="T603" s="41" t="str">
        <f>IF(ISNA(VLOOKUP(P603,'NEW XEQM.c'!E:F,2,0)),"--","PRESENT")</f>
        <v>--</v>
      </c>
      <c r="U603"/>
      <c r="V603">
        <f t="shared" si="167"/>
        <v>182</v>
      </c>
      <c r="W603" s="75" t="s">
        <v>2155</v>
      </c>
      <c r="X603" s="54" t="s">
        <v>2155</v>
      </c>
      <c r="Y603" s="54" t="s">
        <v>2155</v>
      </c>
      <c r="Z603" s="22" t="str">
        <f t="shared" si="168"/>
        <v/>
      </c>
      <c r="AA603" s="22" t="str">
        <f t="shared" si="169"/>
        <v/>
      </c>
      <c r="AB603" s="1">
        <f t="shared" si="170"/>
        <v>579</v>
      </c>
      <c r="AC603" t="str">
        <f t="shared" si="171"/>
        <v>ITM_d</v>
      </c>
      <c r="AD603" s="125" t="str">
        <f>IF(ISNA(VLOOKUP(AA603,'XEQM Shortlist'!J:J,1,0)),"//","")</f>
        <v/>
      </c>
      <c r="AF603" s="88" t="str">
        <f t="shared" si="172"/>
        <v/>
      </c>
      <c r="AG603" t="b">
        <f t="shared" si="173"/>
        <v>1</v>
      </c>
    </row>
    <row r="604" spans="1:33">
      <c r="A604" s="45">
        <f t="shared" si="166"/>
        <v>604</v>
      </c>
      <c r="B604" s="44">
        <f t="shared" si="174"/>
        <v>580</v>
      </c>
      <c r="C604" s="193" t="s">
        <v>3643</v>
      </c>
      <c r="D604" s="193" t="s">
        <v>2757</v>
      </c>
      <c r="E604" s="188" t="s">
        <v>485</v>
      </c>
      <c r="F604" s="188" t="s">
        <v>485</v>
      </c>
      <c r="G604" s="197">
        <v>0</v>
      </c>
      <c r="H604" s="197">
        <v>0</v>
      </c>
      <c r="I604" s="188" t="s">
        <v>2390</v>
      </c>
      <c r="J604" s="188" t="s">
        <v>1348</v>
      </c>
      <c r="K604" s="195" t="s">
        <v>3656</v>
      </c>
      <c r="L604" s="196" t="s">
        <v>4614</v>
      </c>
      <c r="M604" s="196" t="s">
        <v>4672</v>
      </c>
      <c r="N604" s="52" t="s">
        <v>2155</v>
      </c>
      <c r="O604" s="52"/>
      <c r="P604" s="254" t="s">
        <v>2757</v>
      </c>
      <c r="Q604" s="13"/>
      <c r="R604"/>
      <c r="S604" t="str">
        <f t="shared" si="165"/>
        <v/>
      </c>
      <c r="T604" s="41" t="str">
        <f>IF(ISNA(VLOOKUP(P604,'NEW XEQM.c'!E:F,2,0)),"--","PRESENT")</f>
        <v>--</v>
      </c>
      <c r="U604"/>
      <c r="V604">
        <f t="shared" si="167"/>
        <v>182</v>
      </c>
      <c r="W604" s="75" t="s">
        <v>2155</v>
      </c>
      <c r="X604" s="54" t="s">
        <v>2155</v>
      </c>
      <c r="Y604" s="54" t="s">
        <v>2155</v>
      </c>
      <c r="Z604" s="22" t="str">
        <f t="shared" si="168"/>
        <v/>
      </c>
      <c r="AA604" s="22" t="str">
        <f t="shared" si="169"/>
        <v/>
      </c>
      <c r="AB604" s="1">
        <f t="shared" si="170"/>
        <v>580</v>
      </c>
      <c r="AC604" t="str">
        <f t="shared" si="171"/>
        <v>ITM_e</v>
      </c>
      <c r="AD604" s="125" t="str">
        <f>IF(ISNA(VLOOKUP(AA604,'XEQM Shortlist'!J:J,1,0)),"//","")</f>
        <v/>
      </c>
      <c r="AF604" s="88" t="str">
        <f t="shared" si="172"/>
        <v/>
      </c>
      <c r="AG604" t="b">
        <f t="shared" si="173"/>
        <v>1</v>
      </c>
    </row>
    <row r="605" spans="1:33">
      <c r="A605" s="45">
        <f t="shared" si="166"/>
        <v>605</v>
      </c>
      <c r="B605" s="44">
        <f t="shared" si="174"/>
        <v>581</v>
      </c>
      <c r="C605" s="193" t="s">
        <v>3643</v>
      </c>
      <c r="D605" s="193" t="s">
        <v>2758</v>
      </c>
      <c r="E605" s="188" t="s">
        <v>486</v>
      </c>
      <c r="F605" s="188" t="s">
        <v>486</v>
      </c>
      <c r="G605" s="197">
        <v>0</v>
      </c>
      <c r="H605" s="197">
        <v>0</v>
      </c>
      <c r="I605" s="188" t="s">
        <v>2390</v>
      </c>
      <c r="J605" s="188" t="s">
        <v>1348</v>
      </c>
      <c r="K605" s="195" t="s">
        <v>3656</v>
      </c>
      <c r="L605" s="196" t="s">
        <v>4614</v>
      </c>
      <c r="M605" s="196" t="s">
        <v>4672</v>
      </c>
      <c r="N605" s="52" t="s">
        <v>2155</v>
      </c>
      <c r="O605" s="52"/>
      <c r="P605" s="254" t="s">
        <v>2758</v>
      </c>
      <c r="Q605" s="13"/>
      <c r="R605"/>
      <c r="S605" t="str">
        <f t="shared" si="165"/>
        <v/>
      </c>
      <c r="T605" s="41" t="str">
        <f>IF(ISNA(VLOOKUP(P605,'NEW XEQM.c'!E:F,2,0)),"--","PRESENT")</f>
        <v>--</v>
      </c>
      <c r="U605"/>
      <c r="V605">
        <f t="shared" si="167"/>
        <v>182</v>
      </c>
      <c r="W605" s="75" t="s">
        <v>2155</v>
      </c>
      <c r="X605" s="54" t="s">
        <v>2155</v>
      </c>
      <c r="Y605" s="54" t="s">
        <v>2155</v>
      </c>
      <c r="Z605" s="22" t="str">
        <f t="shared" si="168"/>
        <v/>
      </c>
      <c r="AA605" s="22" t="str">
        <f t="shared" si="169"/>
        <v/>
      </c>
      <c r="AB605" s="1">
        <f t="shared" si="170"/>
        <v>581</v>
      </c>
      <c r="AC605" t="str">
        <f t="shared" si="171"/>
        <v>ITM_f</v>
      </c>
      <c r="AD605" s="125" t="str">
        <f>IF(ISNA(VLOOKUP(AA605,'XEQM Shortlist'!J:J,1,0)),"//","")</f>
        <v/>
      </c>
      <c r="AF605" s="88" t="str">
        <f t="shared" si="172"/>
        <v/>
      </c>
      <c r="AG605" t="b">
        <f t="shared" si="173"/>
        <v>1</v>
      </c>
    </row>
    <row r="606" spans="1:33">
      <c r="A606" s="45">
        <f t="shared" si="166"/>
        <v>606</v>
      </c>
      <c r="B606" s="44">
        <f t="shared" si="174"/>
        <v>582</v>
      </c>
      <c r="C606" s="193" t="s">
        <v>3643</v>
      </c>
      <c r="D606" s="193" t="s">
        <v>2759</v>
      </c>
      <c r="E606" s="188" t="s">
        <v>487</v>
      </c>
      <c r="F606" s="188" t="s">
        <v>487</v>
      </c>
      <c r="G606" s="197">
        <v>0</v>
      </c>
      <c r="H606" s="197">
        <v>0</v>
      </c>
      <c r="I606" s="188" t="s">
        <v>2390</v>
      </c>
      <c r="J606" s="188" t="s">
        <v>1348</v>
      </c>
      <c r="K606" s="195" t="s">
        <v>3656</v>
      </c>
      <c r="L606" s="196" t="s">
        <v>4614</v>
      </c>
      <c r="M606" s="196" t="s">
        <v>4672</v>
      </c>
      <c r="N606" s="52" t="s">
        <v>2155</v>
      </c>
      <c r="O606" s="52"/>
      <c r="P606" s="254" t="s">
        <v>2759</v>
      </c>
      <c r="Q606" s="13"/>
      <c r="R606"/>
      <c r="S606" t="str">
        <f t="shared" si="165"/>
        <v/>
      </c>
      <c r="T606" s="41" t="str">
        <f>IF(ISNA(VLOOKUP(P606,'NEW XEQM.c'!E:F,2,0)),"--","PRESENT")</f>
        <v>--</v>
      </c>
      <c r="U606"/>
      <c r="V606">
        <f t="shared" si="167"/>
        <v>182</v>
      </c>
      <c r="W606" s="75" t="s">
        <v>2155</v>
      </c>
      <c r="X606" s="54" t="s">
        <v>2155</v>
      </c>
      <c r="Y606" s="54" t="s">
        <v>2155</v>
      </c>
      <c r="Z606" s="22" t="str">
        <f t="shared" si="168"/>
        <v/>
      </c>
      <c r="AA606" s="22" t="str">
        <f t="shared" si="169"/>
        <v/>
      </c>
      <c r="AB606" s="1">
        <f t="shared" si="170"/>
        <v>582</v>
      </c>
      <c r="AC606" t="str">
        <f t="shared" si="171"/>
        <v>ITM_g</v>
      </c>
      <c r="AD606" s="125" t="str">
        <f>IF(ISNA(VLOOKUP(AA606,'XEQM Shortlist'!J:J,1,0)),"//","")</f>
        <v/>
      </c>
      <c r="AF606" s="88" t="str">
        <f t="shared" si="172"/>
        <v/>
      </c>
      <c r="AG606" t="b">
        <f t="shared" si="173"/>
        <v>1</v>
      </c>
    </row>
    <row r="607" spans="1:33">
      <c r="A607" s="45">
        <f t="shared" si="166"/>
        <v>607</v>
      </c>
      <c r="B607" s="44">
        <f t="shared" si="174"/>
        <v>583</v>
      </c>
      <c r="C607" s="193" t="s">
        <v>3643</v>
      </c>
      <c r="D607" s="193" t="s">
        <v>2760</v>
      </c>
      <c r="E607" s="188" t="s">
        <v>488</v>
      </c>
      <c r="F607" s="188" t="s">
        <v>488</v>
      </c>
      <c r="G607" s="197">
        <v>0</v>
      </c>
      <c r="H607" s="197">
        <v>0</v>
      </c>
      <c r="I607" s="188" t="s">
        <v>2390</v>
      </c>
      <c r="J607" s="188" t="s">
        <v>1348</v>
      </c>
      <c r="K607" s="195" t="s">
        <v>3656</v>
      </c>
      <c r="L607" s="196" t="s">
        <v>4614</v>
      </c>
      <c r="M607" s="196" t="s">
        <v>4672</v>
      </c>
      <c r="N607" s="52" t="s">
        <v>2155</v>
      </c>
      <c r="O607" s="52"/>
      <c r="P607" s="254" t="s">
        <v>2760</v>
      </c>
      <c r="Q607" s="13"/>
      <c r="R607"/>
      <c r="S607" t="str">
        <f t="shared" si="165"/>
        <v/>
      </c>
      <c r="T607" s="41" t="str">
        <f>IF(ISNA(VLOOKUP(P607,'NEW XEQM.c'!E:F,2,0)),"--","PRESENT")</f>
        <v>--</v>
      </c>
      <c r="U607"/>
      <c r="V607">
        <f t="shared" si="167"/>
        <v>182</v>
      </c>
      <c r="W607" s="75" t="s">
        <v>2155</v>
      </c>
      <c r="X607" s="54" t="s">
        <v>2155</v>
      </c>
      <c r="Y607" s="54" t="s">
        <v>2155</v>
      </c>
      <c r="Z607" s="22" t="str">
        <f t="shared" si="168"/>
        <v/>
      </c>
      <c r="AA607" s="22" t="str">
        <f t="shared" si="169"/>
        <v/>
      </c>
      <c r="AB607" s="1">
        <f t="shared" si="170"/>
        <v>583</v>
      </c>
      <c r="AC607" t="str">
        <f t="shared" si="171"/>
        <v>ITM_h</v>
      </c>
      <c r="AD607" s="125" t="str">
        <f>IF(ISNA(VLOOKUP(AA607,'XEQM Shortlist'!J:J,1,0)),"//","")</f>
        <v/>
      </c>
      <c r="AF607" s="88" t="str">
        <f t="shared" si="172"/>
        <v/>
      </c>
      <c r="AG607" t="b">
        <f t="shared" si="173"/>
        <v>1</v>
      </c>
    </row>
    <row r="608" spans="1:33">
      <c r="A608" s="45">
        <f t="shared" si="166"/>
        <v>608</v>
      </c>
      <c r="B608" s="44">
        <f t="shared" si="174"/>
        <v>584</v>
      </c>
      <c r="C608" s="193" t="s">
        <v>3643</v>
      </c>
      <c r="D608" s="193" t="s">
        <v>2761</v>
      </c>
      <c r="E608" s="188" t="s">
        <v>489</v>
      </c>
      <c r="F608" s="188" t="s">
        <v>489</v>
      </c>
      <c r="G608" s="197">
        <v>0</v>
      </c>
      <c r="H608" s="197">
        <v>0</v>
      </c>
      <c r="I608" s="188" t="s">
        <v>2390</v>
      </c>
      <c r="J608" s="188" t="s">
        <v>1348</v>
      </c>
      <c r="K608" s="195" t="s">
        <v>3656</v>
      </c>
      <c r="L608" s="196" t="s">
        <v>4614</v>
      </c>
      <c r="M608" s="196" t="s">
        <v>4672</v>
      </c>
      <c r="N608" s="52" t="s">
        <v>2155</v>
      </c>
      <c r="O608" s="52"/>
      <c r="P608" s="254" t="s">
        <v>2761</v>
      </c>
      <c r="Q608" s="13"/>
      <c r="R608"/>
      <c r="S608" t="str">
        <f t="shared" si="165"/>
        <v/>
      </c>
      <c r="T608" s="41" t="str">
        <f>IF(ISNA(VLOOKUP(P608,'NEW XEQM.c'!E:F,2,0)),"--","PRESENT")</f>
        <v>--</v>
      </c>
      <c r="U608"/>
      <c r="V608">
        <f t="shared" si="167"/>
        <v>182</v>
      </c>
      <c r="W608" s="75" t="s">
        <v>2155</v>
      </c>
      <c r="X608" s="54" t="s">
        <v>2155</v>
      </c>
      <c r="Y608" s="54" t="s">
        <v>2155</v>
      </c>
      <c r="Z608" s="22" t="str">
        <f t="shared" si="168"/>
        <v/>
      </c>
      <c r="AA608" s="22" t="str">
        <f t="shared" si="169"/>
        <v/>
      </c>
      <c r="AB608" s="1">
        <f t="shared" si="170"/>
        <v>584</v>
      </c>
      <c r="AC608" t="str">
        <f t="shared" si="171"/>
        <v>ITM_i</v>
      </c>
      <c r="AD608" s="125" t="str">
        <f>IF(ISNA(VLOOKUP(AA608,'XEQM Shortlist'!J:J,1,0)),"//","")</f>
        <v/>
      </c>
      <c r="AF608" s="88" t="str">
        <f t="shared" si="172"/>
        <v/>
      </c>
      <c r="AG608" t="b">
        <f t="shared" si="173"/>
        <v>1</v>
      </c>
    </row>
    <row r="609" spans="1:33">
      <c r="A609" s="45">
        <f t="shared" si="166"/>
        <v>609</v>
      </c>
      <c r="B609" s="44">
        <f t="shared" si="174"/>
        <v>585</v>
      </c>
      <c r="C609" s="193" t="s">
        <v>3643</v>
      </c>
      <c r="D609" s="193" t="s">
        <v>2762</v>
      </c>
      <c r="E609" s="188" t="s">
        <v>490</v>
      </c>
      <c r="F609" s="188" t="s">
        <v>490</v>
      </c>
      <c r="G609" s="197">
        <v>0</v>
      </c>
      <c r="H609" s="197">
        <v>0</v>
      </c>
      <c r="I609" s="188" t="s">
        <v>2390</v>
      </c>
      <c r="J609" s="188" t="s">
        <v>1348</v>
      </c>
      <c r="K609" s="195" t="s">
        <v>3656</v>
      </c>
      <c r="L609" s="196" t="s">
        <v>4614</v>
      </c>
      <c r="M609" s="196" t="s">
        <v>4672</v>
      </c>
      <c r="N609" s="52" t="s">
        <v>2155</v>
      </c>
      <c r="O609" s="52"/>
      <c r="P609" s="254" t="s">
        <v>2762</v>
      </c>
      <c r="Q609" s="13"/>
      <c r="R609"/>
      <c r="S609" t="str">
        <f t="shared" si="165"/>
        <v/>
      </c>
      <c r="T609" s="41" t="str">
        <f>IF(ISNA(VLOOKUP(P609,'NEW XEQM.c'!E:F,2,0)),"--","PRESENT")</f>
        <v>--</v>
      </c>
      <c r="U609"/>
      <c r="V609">
        <f t="shared" si="167"/>
        <v>182</v>
      </c>
      <c r="W609" s="75" t="s">
        <v>2155</v>
      </c>
      <c r="X609" s="54" t="s">
        <v>2155</v>
      </c>
      <c r="Y609" s="54" t="s">
        <v>2155</v>
      </c>
      <c r="Z609" s="22" t="str">
        <f t="shared" si="168"/>
        <v/>
      </c>
      <c r="AA609" s="22" t="str">
        <f t="shared" si="169"/>
        <v/>
      </c>
      <c r="AB609" s="1">
        <f t="shared" si="170"/>
        <v>585</v>
      </c>
      <c r="AC609" t="str">
        <f t="shared" si="171"/>
        <v>ITM_j</v>
      </c>
      <c r="AD609" s="125" t="str">
        <f>IF(ISNA(VLOOKUP(AA609,'XEQM Shortlist'!J:J,1,0)),"//","")</f>
        <v/>
      </c>
      <c r="AF609" s="88" t="str">
        <f t="shared" si="172"/>
        <v/>
      </c>
      <c r="AG609" t="b">
        <f t="shared" si="173"/>
        <v>1</v>
      </c>
    </row>
    <row r="610" spans="1:33">
      <c r="A610" s="45">
        <f t="shared" si="166"/>
        <v>610</v>
      </c>
      <c r="B610" s="44">
        <f t="shared" si="174"/>
        <v>586</v>
      </c>
      <c r="C610" s="193" t="s">
        <v>3643</v>
      </c>
      <c r="D610" s="193" t="s">
        <v>2763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2390</v>
      </c>
      <c r="J610" s="188" t="s">
        <v>1348</v>
      </c>
      <c r="K610" s="195" t="s">
        <v>3656</v>
      </c>
      <c r="L610" s="196" t="s">
        <v>4614</v>
      </c>
      <c r="M610" s="196" t="s">
        <v>4672</v>
      </c>
      <c r="N610" s="52" t="s">
        <v>2155</v>
      </c>
      <c r="O610" s="52"/>
      <c r="P610" s="254" t="s">
        <v>2763</v>
      </c>
      <c r="Q610" s="13"/>
      <c r="R610"/>
      <c r="S610" t="str">
        <f t="shared" si="165"/>
        <v/>
      </c>
      <c r="T610" s="41" t="str">
        <f>IF(ISNA(VLOOKUP(P610,'NEW XEQM.c'!E:F,2,0)),"--","PRESENT")</f>
        <v>--</v>
      </c>
      <c r="U610"/>
      <c r="V610">
        <f t="shared" si="167"/>
        <v>182</v>
      </c>
      <c r="W610" s="75" t="s">
        <v>2155</v>
      </c>
      <c r="X610" s="54" t="s">
        <v>2155</v>
      </c>
      <c r="Y610" s="54" t="s">
        <v>2155</v>
      </c>
      <c r="Z610" s="22" t="str">
        <f t="shared" si="168"/>
        <v/>
      </c>
      <c r="AA610" s="22" t="str">
        <f t="shared" si="169"/>
        <v/>
      </c>
      <c r="AB610" s="1">
        <f t="shared" si="170"/>
        <v>586</v>
      </c>
      <c r="AC610" t="str">
        <f t="shared" si="171"/>
        <v>ITM_k</v>
      </c>
      <c r="AD610" s="125" t="str">
        <f>IF(ISNA(VLOOKUP(AA610,'XEQM Shortlist'!J:J,1,0)),"//","")</f>
        <v/>
      </c>
      <c r="AF610" s="88" t="str">
        <f t="shared" si="172"/>
        <v/>
      </c>
      <c r="AG610" t="b">
        <f t="shared" si="173"/>
        <v>1</v>
      </c>
    </row>
    <row r="611" spans="1:33">
      <c r="A611" s="45">
        <f t="shared" si="166"/>
        <v>611</v>
      </c>
      <c r="B611" s="44">
        <f t="shared" si="174"/>
        <v>587</v>
      </c>
      <c r="C611" s="193" t="s">
        <v>3643</v>
      </c>
      <c r="D611" s="193" t="s">
        <v>2764</v>
      </c>
      <c r="E611" s="188" t="s">
        <v>491</v>
      </c>
      <c r="F611" s="188" t="s">
        <v>491</v>
      </c>
      <c r="G611" s="197">
        <v>0</v>
      </c>
      <c r="H611" s="197">
        <v>0</v>
      </c>
      <c r="I611" s="188" t="s">
        <v>2390</v>
      </c>
      <c r="J611" s="188" t="s">
        <v>1348</v>
      </c>
      <c r="K611" s="195" t="s">
        <v>3656</v>
      </c>
      <c r="L611" s="196" t="s">
        <v>4614</v>
      </c>
      <c r="M611" s="196" t="s">
        <v>4672</v>
      </c>
      <c r="N611" s="52" t="s">
        <v>2155</v>
      </c>
      <c r="O611" s="52"/>
      <c r="P611" s="254" t="s">
        <v>2764</v>
      </c>
      <c r="Q611" s="13"/>
      <c r="R611"/>
      <c r="S611" t="str">
        <f t="shared" si="165"/>
        <v/>
      </c>
      <c r="T611" s="41" t="str">
        <f>IF(ISNA(VLOOKUP(P611,'NEW XEQM.c'!E:F,2,0)),"--","PRESENT")</f>
        <v>--</v>
      </c>
      <c r="U611"/>
      <c r="V611">
        <f t="shared" si="167"/>
        <v>182</v>
      </c>
      <c r="W611" s="75" t="s">
        <v>2155</v>
      </c>
      <c r="X611" s="54" t="s">
        <v>2155</v>
      </c>
      <c r="Y611" s="54" t="s">
        <v>2155</v>
      </c>
      <c r="Z611" s="22" t="str">
        <f t="shared" si="168"/>
        <v/>
      </c>
      <c r="AA611" s="22" t="str">
        <f t="shared" si="169"/>
        <v/>
      </c>
      <c r="AB611" s="1">
        <f t="shared" si="170"/>
        <v>587</v>
      </c>
      <c r="AC611" t="str">
        <f t="shared" si="171"/>
        <v>ITM_l</v>
      </c>
      <c r="AD611" s="125" t="str">
        <f>IF(ISNA(VLOOKUP(AA611,'XEQM Shortlist'!J:J,1,0)),"//","")</f>
        <v/>
      </c>
      <c r="AF611" s="88" t="str">
        <f t="shared" si="172"/>
        <v/>
      </c>
      <c r="AG611" t="b">
        <f t="shared" si="173"/>
        <v>1</v>
      </c>
    </row>
    <row r="612" spans="1:33">
      <c r="A612" s="45">
        <f t="shared" si="166"/>
        <v>612</v>
      </c>
      <c r="B612" s="44">
        <f t="shared" si="174"/>
        <v>588</v>
      </c>
      <c r="C612" s="193" t="s">
        <v>3643</v>
      </c>
      <c r="D612" s="193" t="s">
        <v>2765</v>
      </c>
      <c r="E612" s="188" t="s">
        <v>492</v>
      </c>
      <c r="F612" s="188" t="s">
        <v>492</v>
      </c>
      <c r="G612" s="197">
        <v>0</v>
      </c>
      <c r="H612" s="197">
        <v>0</v>
      </c>
      <c r="I612" s="188" t="s">
        <v>2390</v>
      </c>
      <c r="J612" s="188" t="s">
        <v>1348</v>
      </c>
      <c r="K612" s="195" t="s">
        <v>3656</v>
      </c>
      <c r="L612" s="196" t="s">
        <v>4614</v>
      </c>
      <c r="M612" s="196" t="s">
        <v>4672</v>
      </c>
      <c r="N612" s="52" t="s">
        <v>2155</v>
      </c>
      <c r="O612" s="52"/>
      <c r="P612" s="254" t="s">
        <v>2765</v>
      </c>
      <c r="Q612" s="13"/>
      <c r="R612"/>
      <c r="S612" t="str">
        <f t="shared" si="165"/>
        <v/>
      </c>
      <c r="T612" s="41" t="str">
        <f>IF(ISNA(VLOOKUP(P612,'NEW XEQM.c'!E:F,2,0)),"--","PRESENT")</f>
        <v>--</v>
      </c>
      <c r="U612"/>
      <c r="V612">
        <f t="shared" si="167"/>
        <v>182</v>
      </c>
      <c r="W612" s="75" t="s">
        <v>2155</v>
      </c>
      <c r="X612" s="54" t="s">
        <v>2155</v>
      </c>
      <c r="Y612" s="54" t="s">
        <v>2155</v>
      </c>
      <c r="Z612" s="22" t="str">
        <f t="shared" si="168"/>
        <v/>
      </c>
      <c r="AA612" s="22" t="str">
        <f t="shared" si="169"/>
        <v/>
      </c>
      <c r="AB612" s="1">
        <f t="shared" si="170"/>
        <v>588</v>
      </c>
      <c r="AC612" t="str">
        <f t="shared" si="171"/>
        <v>ITM_m</v>
      </c>
      <c r="AD612" s="125" t="str">
        <f>IF(ISNA(VLOOKUP(AA612,'XEQM Shortlist'!J:J,1,0)),"//","")</f>
        <v/>
      </c>
      <c r="AF612" s="88" t="str">
        <f t="shared" si="172"/>
        <v/>
      </c>
      <c r="AG612" t="b">
        <f t="shared" si="173"/>
        <v>1</v>
      </c>
    </row>
    <row r="613" spans="1:33">
      <c r="A613" s="45">
        <f t="shared" si="166"/>
        <v>613</v>
      </c>
      <c r="B613" s="44">
        <f t="shared" si="174"/>
        <v>589</v>
      </c>
      <c r="C613" s="193" t="s">
        <v>3643</v>
      </c>
      <c r="D613" s="193" t="s">
        <v>2766</v>
      </c>
      <c r="E613" s="188" t="s">
        <v>493</v>
      </c>
      <c r="F613" s="188" t="s">
        <v>493</v>
      </c>
      <c r="G613" s="199">
        <v>0</v>
      </c>
      <c r="H613" s="199">
        <v>0</v>
      </c>
      <c r="I613" s="188" t="s">
        <v>2390</v>
      </c>
      <c r="J613" s="188" t="s">
        <v>1348</v>
      </c>
      <c r="K613" s="195" t="s">
        <v>3656</v>
      </c>
      <c r="L613" s="196" t="s">
        <v>4614</v>
      </c>
      <c r="M613" s="196" t="s">
        <v>4672</v>
      </c>
      <c r="N613" s="52" t="s">
        <v>2155</v>
      </c>
      <c r="O613" s="52"/>
      <c r="P613" s="254" t="s">
        <v>2766</v>
      </c>
      <c r="Q613" s="13"/>
      <c r="R613"/>
      <c r="S613" t="str">
        <f t="shared" si="165"/>
        <v/>
      </c>
      <c r="T613" s="41" t="str">
        <f>IF(ISNA(VLOOKUP(P613,'NEW XEQM.c'!E:F,2,0)),"--","PRESENT")</f>
        <v>--</v>
      </c>
      <c r="U613"/>
      <c r="V613">
        <f t="shared" si="167"/>
        <v>182</v>
      </c>
      <c r="W613" s="75" t="s">
        <v>2155</v>
      </c>
      <c r="X613" s="54" t="s">
        <v>2155</v>
      </c>
      <c r="Y613" s="54" t="s">
        <v>2155</v>
      </c>
      <c r="Z613" s="22" t="str">
        <f t="shared" si="168"/>
        <v/>
      </c>
      <c r="AA613" s="22" t="str">
        <f t="shared" si="169"/>
        <v/>
      </c>
      <c r="AB613" s="1">
        <f t="shared" si="170"/>
        <v>589</v>
      </c>
      <c r="AC613" t="str">
        <f t="shared" si="171"/>
        <v>ITM_n</v>
      </c>
      <c r="AD613" s="125" t="str">
        <f>IF(ISNA(VLOOKUP(AA613,'XEQM Shortlist'!J:J,1,0)),"//","")</f>
        <v/>
      </c>
      <c r="AF613" s="88" t="str">
        <f t="shared" si="172"/>
        <v/>
      </c>
      <c r="AG613" t="b">
        <f t="shared" si="173"/>
        <v>1</v>
      </c>
    </row>
    <row r="614" spans="1:33">
      <c r="A614" s="45">
        <f t="shared" si="166"/>
        <v>614</v>
      </c>
      <c r="B614" s="44">
        <f t="shared" si="174"/>
        <v>590</v>
      </c>
      <c r="C614" s="193" t="s">
        <v>3643</v>
      </c>
      <c r="D614" s="193" t="s">
        <v>2767</v>
      </c>
      <c r="E614" s="188" t="s">
        <v>494</v>
      </c>
      <c r="F614" s="188" t="s">
        <v>494</v>
      </c>
      <c r="G614" s="197">
        <v>0</v>
      </c>
      <c r="H614" s="197">
        <v>0</v>
      </c>
      <c r="I614" s="188" t="s">
        <v>2390</v>
      </c>
      <c r="J614" s="188" t="s">
        <v>1348</v>
      </c>
      <c r="K614" s="195" t="s">
        <v>3656</v>
      </c>
      <c r="L614" s="196" t="s">
        <v>4614</v>
      </c>
      <c r="M614" s="196" t="s">
        <v>4672</v>
      </c>
      <c r="N614" s="52" t="s">
        <v>2155</v>
      </c>
      <c r="O614" s="52"/>
      <c r="P614" s="254" t="s">
        <v>2767</v>
      </c>
      <c r="Q614" s="13"/>
      <c r="R614"/>
      <c r="S614" t="str">
        <f t="shared" si="165"/>
        <v/>
      </c>
      <c r="T614" s="41" t="str">
        <f>IF(ISNA(VLOOKUP(P614,'NEW XEQM.c'!E:F,2,0)),"--","PRESENT")</f>
        <v>--</v>
      </c>
      <c r="U614"/>
      <c r="V614">
        <f t="shared" si="167"/>
        <v>182</v>
      </c>
      <c r="W614" s="75" t="s">
        <v>2155</v>
      </c>
      <c r="X614" s="54" t="s">
        <v>2155</v>
      </c>
      <c r="Y614" s="54" t="s">
        <v>2155</v>
      </c>
      <c r="Z614" s="22" t="str">
        <f t="shared" si="168"/>
        <v/>
      </c>
      <c r="AA614" s="22" t="str">
        <f t="shared" si="169"/>
        <v/>
      </c>
      <c r="AB614" s="1">
        <f t="shared" si="170"/>
        <v>590</v>
      </c>
      <c r="AC614" t="str">
        <f t="shared" si="171"/>
        <v>ITM_o</v>
      </c>
      <c r="AD614" s="125" t="str">
        <f>IF(ISNA(VLOOKUP(AA614,'XEQM Shortlist'!J:J,1,0)),"//","")</f>
        <v/>
      </c>
      <c r="AF614" s="88" t="str">
        <f t="shared" si="172"/>
        <v/>
      </c>
      <c r="AG614" t="b">
        <f t="shared" si="173"/>
        <v>1</v>
      </c>
    </row>
    <row r="615" spans="1:33">
      <c r="A615" s="45">
        <f t="shared" si="166"/>
        <v>615</v>
      </c>
      <c r="B615" s="44">
        <f t="shared" si="174"/>
        <v>591</v>
      </c>
      <c r="C615" s="193" t="s">
        <v>3643</v>
      </c>
      <c r="D615" s="193" t="s">
        <v>2768</v>
      </c>
      <c r="E615" s="188" t="s">
        <v>495</v>
      </c>
      <c r="F615" s="188" t="s">
        <v>495</v>
      </c>
      <c r="G615" s="197">
        <v>0</v>
      </c>
      <c r="H615" s="197">
        <v>0</v>
      </c>
      <c r="I615" s="188" t="s">
        <v>2390</v>
      </c>
      <c r="J615" s="188" t="s">
        <v>1348</v>
      </c>
      <c r="K615" s="195" t="s">
        <v>3656</v>
      </c>
      <c r="L615" s="196" t="s">
        <v>4614</v>
      </c>
      <c r="M615" s="196" t="s">
        <v>4672</v>
      </c>
      <c r="N615" s="52" t="s">
        <v>2155</v>
      </c>
      <c r="O615" s="52"/>
      <c r="P615" s="254" t="s">
        <v>2768</v>
      </c>
      <c r="Q615" s="13"/>
      <c r="R615"/>
      <c r="S615" t="str">
        <f t="shared" ref="S615:S678" si="175">IF(E615=F615,"","NOT EQUAL")</f>
        <v/>
      </c>
      <c r="T615" s="41" t="str">
        <f>IF(ISNA(VLOOKUP(P615,'NEW XEQM.c'!E:F,2,0)),"--","PRESENT")</f>
        <v>--</v>
      </c>
      <c r="U615"/>
      <c r="V615">
        <f t="shared" si="167"/>
        <v>182</v>
      </c>
      <c r="W615" s="75" t="s">
        <v>2155</v>
      </c>
      <c r="X615" s="54" t="s">
        <v>2155</v>
      </c>
      <c r="Y615" s="54" t="s">
        <v>2155</v>
      </c>
      <c r="Z615" s="22" t="str">
        <f t="shared" si="168"/>
        <v/>
      </c>
      <c r="AA615" s="22" t="str">
        <f t="shared" si="169"/>
        <v/>
      </c>
      <c r="AB615" s="1">
        <f t="shared" si="170"/>
        <v>591</v>
      </c>
      <c r="AC615" t="str">
        <f t="shared" si="171"/>
        <v>ITM_p</v>
      </c>
      <c r="AD615" s="125" t="str">
        <f>IF(ISNA(VLOOKUP(AA615,'XEQM Shortlist'!J:J,1,0)),"//","")</f>
        <v/>
      </c>
      <c r="AF615" s="88" t="str">
        <f t="shared" si="172"/>
        <v/>
      </c>
      <c r="AG615" t="b">
        <f t="shared" si="173"/>
        <v>1</v>
      </c>
    </row>
    <row r="616" spans="1:33">
      <c r="A616" s="45">
        <f t="shared" si="166"/>
        <v>616</v>
      </c>
      <c r="B616" s="44">
        <f t="shared" si="174"/>
        <v>592</v>
      </c>
      <c r="C616" s="193" t="s">
        <v>3643</v>
      </c>
      <c r="D616" s="193" t="s">
        <v>2769</v>
      </c>
      <c r="E616" s="188" t="s">
        <v>496</v>
      </c>
      <c r="F616" s="188" t="s">
        <v>496</v>
      </c>
      <c r="G616" s="197">
        <v>0</v>
      </c>
      <c r="H616" s="197">
        <v>0</v>
      </c>
      <c r="I616" s="188" t="s">
        <v>2390</v>
      </c>
      <c r="J616" s="188" t="s">
        <v>1348</v>
      </c>
      <c r="K616" s="195" t="s">
        <v>3656</v>
      </c>
      <c r="L616" s="196" t="s">
        <v>4614</v>
      </c>
      <c r="M616" s="196" t="s">
        <v>4672</v>
      </c>
      <c r="N616" s="52" t="s">
        <v>2155</v>
      </c>
      <c r="O616" s="52"/>
      <c r="P616" s="254" t="s">
        <v>2769</v>
      </c>
      <c r="Q616" s="13"/>
      <c r="R616"/>
      <c r="S616" t="str">
        <f t="shared" si="175"/>
        <v/>
      </c>
      <c r="T616" s="41" t="str">
        <f>IF(ISNA(VLOOKUP(P616,'NEW XEQM.c'!E:F,2,0)),"--","PRESENT")</f>
        <v>--</v>
      </c>
      <c r="U616"/>
      <c r="V616">
        <f t="shared" si="167"/>
        <v>182</v>
      </c>
      <c r="W616" s="75" t="s">
        <v>2155</v>
      </c>
      <c r="X616" s="54" t="s">
        <v>2155</v>
      </c>
      <c r="Y616" s="54" t="s">
        <v>2155</v>
      </c>
      <c r="Z616" s="22" t="str">
        <f t="shared" si="168"/>
        <v/>
      </c>
      <c r="AA616" s="22" t="str">
        <f t="shared" si="169"/>
        <v/>
      </c>
      <c r="AB616" s="1">
        <f t="shared" si="170"/>
        <v>592</v>
      </c>
      <c r="AC616" t="str">
        <f t="shared" si="171"/>
        <v>ITM_q</v>
      </c>
      <c r="AD616" s="125" t="str">
        <f>IF(ISNA(VLOOKUP(AA616,'XEQM Shortlist'!J:J,1,0)),"//","")</f>
        <v/>
      </c>
      <c r="AF616" s="88" t="str">
        <f t="shared" si="172"/>
        <v/>
      </c>
      <c r="AG616" t="b">
        <f t="shared" si="173"/>
        <v>1</v>
      </c>
    </row>
    <row r="617" spans="1:33">
      <c r="A617" s="45">
        <f t="shared" si="166"/>
        <v>617</v>
      </c>
      <c r="B617" s="44">
        <f t="shared" si="174"/>
        <v>593</v>
      </c>
      <c r="C617" s="193" t="s">
        <v>3643</v>
      </c>
      <c r="D617" s="193" t="s">
        <v>2770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2390</v>
      </c>
      <c r="J617" s="188" t="s">
        <v>1348</v>
      </c>
      <c r="K617" s="195" t="s">
        <v>3656</v>
      </c>
      <c r="L617" s="196" t="s">
        <v>4614</v>
      </c>
      <c r="M617" s="196" t="s">
        <v>4672</v>
      </c>
      <c r="N617" s="52" t="s">
        <v>2155</v>
      </c>
      <c r="O617" s="52"/>
      <c r="P617" s="254" t="s">
        <v>2770</v>
      </c>
      <c r="Q617" s="13"/>
      <c r="R617"/>
      <c r="S617" t="str">
        <f t="shared" si="175"/>
        <v/>
      </c>
      <c r="T617" s="41" t="str">
        <f>IF(ISNA(VLOOKUP(P617,'NEW XEQM.c'!E:F,2,0)),"--","PRESENT")</f>
        <v>--</v>
      </c>
      <c r="U617"/>
      <c r="V617">
        <f t="shared" si="167"/>
        <v>182</v>
      </c>
      <c r="W617" s="75" t="s">
        <v>2155</v>
      </c>
      <c r="X617" s="54" t="s">
        <v>2155</v>
      </c>
      <c r="Y617" s="54" t="s">
        <v>2155</v>
      </c>
      <c r="Z617" s="22" t="str">
        <f t="shared" si="168"/>
        <v/>
      </c>
      <c r="AA617" s="22" t="str">
        <f t="shared" si="169"/>
        <v/>
      </c>
      <c r="AB617" s="1">
        <f t="shared" si="170"/>
        <v>593</v>
      </c>
      <c r="AC617" t="str">
        <f t="shared" si="171"/>
        <v>ITM_r</v>
      </c>
      <c r="AD617" s="125" t="str">
        <f>IF(ISNA(VLOOKUP(AA617,'XEQM Shortlist'!J:J,1,0)),"//","")</f>
        <v/>
      </c>
      <c r="AF617" s="88" t="str">
        <f t="shared" si="172"/>
        <v/>
      </c>
      <c r="AG617" t="b">
        <f t="shared" si="173"/>
        <v>1</v>
      </c>
    </row>
    <row r="618" spans="1:33">
      <c r="A618" s="45">
        <f t="shared" si="166"/>
        <v>618</v>
      </c>
      <c r="B618" s="44">
        <f t="shared" si="174"/>
        <v>594</v>
      </c>
      <c r="C618" s="193" t="s">
        <v>3643</v>
      </c>
      <c r="D618" s="193" t="s">
        <v>2771</v>
      </c>
      <c r="E618" s="188" t="s">
        <v>497</v>
      </c>
      <c r="F618" s="188" t="s">
        <v>497</v>
      </c>
      <c r="G618" s="197">
        <v>0</v>
      </c>
      <c r="H618" s="197">
        <v>0</v>
      </c>
      <c r="I618" s="188" t="s">
        <v>2390</v>
      </c>
      <c r="J618" s="188" t="s">
        <v>1348</v>
      </c>
      <c r="K618" s="195" t="s">
        <v>3656</v>
      </c>
      <c r="L618" s="196" t="s">
        <v>4614</v>
      </c>
      <c r="M618" s="196" t="s">
        <v>4672</v>
      </c>
      <c r="N618" s="52" t="s">
        <v>2155</v>
      </c>
      <c r="O618" s="52"/>
      <c r="P618" s="254" t="s">
        <v>2771</v>
      </c>
      <c r="Q618" s="13"/>
      <c r="R618"/>
      <c r="S618" t="str">
        <f t="shared" si="175"/>
        <v/>
      </c>
      <c r="T618" s="41" t="str">
        <f>IF(ISNA(VLOOKUP(P618,'NEW XEQM.c'!E:F,2,0)),"--","PRESENT")</f>
        <v>--</v>
      </c>
      <c r="U618"/>
      <c r="V618">
        <f t="shared" si="167"/>
        <v>182</v>
      </c>
      <c r="W618" s="75" t="s">
        <v>2155</v>
      </c>
      <c r="X618" s="54" t="s">
        <v>2155</v>
      </c>
      <c r="Y618" s="54" t="s">
        <v>2155</v>
      </c>
      <c r="Z618" s="22" t="str">
        <f t="shared" si="168"/>
        <v/>
      </c>
      <c r="AA618" s="22" t="str">
        <f t="shared" si="169"/>
        <v/>
      </c>
      <c r="AB618" s="1">
        <f t="shared" si="170"/>
        <v>594</v>
      </c>
      <c r="AC618" t="str">
        <f t="shared" si="171"/>
        <v>ITM_s</v>
      </c>
      <c r="AD618" s="125" t="str">
        <f>IF(ISNA(VLOOKUP(AA618,'XEQM Shortlist'!J:J,1,0)),"//","")</f>
        <v/>
      </c>
      <c r="AF618" s="88" t="str">
        <f t="shared" si="172"/>
        <v/>
      </c>
      <c r="AG618" t="b">
        <f t="shared" si="173"/>
        <v>1</v>
      </c>
    </row>
    <row r="619" spans="1:33">
      <c r="A619" s="45">
        <f t="shared" si="166"/>
        <v>619</v>
      </c>
      <c r="B619" s="44">
        <f t="shared" si="174"/>
        <v>595</v>
      </c>
      <c r="C619" s="193" t="s">
        <v>3643</v>
      </c>
      <c r="D619" s="193" t="s">
        <v>2772</v>
      </c>
      <c r="E619" s="188" t="s">
        <v>498</v>
      </c>
      <c r="F619" s="188" t="s">
        <v>498</v>
      </c>
      <c r="G619" s="197">
        <v>0</v>
      </c>
      <c r="H619" s="197">
        <v>0</v>
      </c>
      <c r="I619" s="188" t="s">
        <v>2390</v>
      </c>
      <c r="J619" s="188" t="s">
        <v>1348</v>
      </c>
      <c r="K619" s="195" t="s">
        <v>3656</v>
      </c>
      <c r="L619" s="196" t="s">
        <v>4614</v>
      </c>
      <c r="M619" s="196" t="s">
        <v>4672</v>
      </c>
      <c r="N619" s="52" t="s">
        <v>2155</v>
      </c>
      <c r="O619" s="52"/>
      <c r="P619" s="254" t="s">
        <v>2772</v>
      </c>
      <c r="Q619" s="13"/>
      <c r="R619"/>
      <c r="S619" t="str">
        <f t="shared" si="175"/>
        <v/>
      </c>
      <c r="T619" s="41" t="str">
        <f>IF(ISNA(VLOOKUP(P619,'NEW XEQM.c'!E:F,2,0)),"--","PRESENT")</f>
        <v>--</v>
      </c>
      <c r="U619"/>
      <c r="V619">
        <f t="shared" si="167"/>
        <v>182</v>
      </c>
      <c r="W619" s="75" t="s">
        <v>2155</v>
      </c>
      <c r="X619" s="54" t="s">
        <v>2155</v>
      </c>
      <c r="Y619" s="54" t="s">
        <v>2155</v>
      </c>
      <c r="Z619" s="22" t="str">
        <f t="shared" si="168"/>
        <v/>
      </c>
      <c r="AA619" s="22" t="str">
        <f t="shared" si="169"/>
        <v/>
      </c>
      <c r="AB619" s="1">
        <f t="shared" si="170"/>
        <v>595</v>
      </c>
      <c r="AC619" t="str">
        <f t="shared" si="171"/>
        <v>ITM_t</v>
      </c>
      <c r="AD619" s="125" t="str">
        <f>IF(ISNA(VLOOKUP(AA619,'XEQM Shortlist'!J:J,1,0)),"//","")</f>
        <v/>
      </c>
      <c r="AF619" s="88" t="str">
        <f t="shared" si="172"/>
        <v/>
      </c>
      <c r="AG619" t="b">
        <f t="shared" si="173"/>
        <v>1</v>
      </c>
    </row>
    <row r="620" spans="1:33">
      <c r="A620" s="45">
        <f t="shared" si="166"/>
        <v>620</v>
      </c>
      <c r="B620" s="44">
        <f t="shared" si="174"/>
        <v>596</v>
      </c>
      <c r="C620" s="193" t="s">
        <v>3643</v>
      </c>
      <c r="D620" s="193" t="s">
        <v>2773</v>
      </c>
      <c r="E620" s="188" t="s">
        <v>499</v>
      </c>
      <c r="F620" s="188" t="s">
        <v>499</v>
      </c>
      <c r="G620" s="197">
        <v>0</v>
      </c>
      <c r="H620" s="197">
        <v>0</v>
      </c>
      <c r="I620" s="188" t="s">
        <v>2390</v>
      </c>
      <c r="J620" s="188" t="s">
        <v>1348</v>
      </c>
      <c r="K620" s="195" t="s">
        <v>3656</v>
      </c>
      <c r="L620" s="196" t="s">
        <v>4614</v>
      </c>
      <c r="M620" s="196" t="s">
        <v>4672</v>
      </c>
      <c r="N620" s="52" t="s">
        <v>2155</v>
      </c>
      <c r="O620" s="52"/>
      <c r="P620" s="254" t="s">
        <v>2773</v>
      </c>
      <c r="Q620" s="13"/>
      <c r="R620"/>
      <c r="S620" t="str">
        <f t="shared" si="175"/>
        <v/>
      </c>
      <c r="T620" s="41" t="str">
        <f>IF(ISNA(VLOOKUP(P620,'NEW XEQM.c'!E:F,2,0)),"--","PRESENT")</f>
        <v>--</v>
      </c>
      <c r="U620"/>
      <c r="V620">
        <f t="shared" si="167"/>
        <v>182</v>
      </c>
      <c r="W620" s="75" t="s">
        <v>2155</v>
      </c>
      <c r="X620" s="54" t="s">
        <v>2155</v>
      </c>
      <c r="Y620" s="54" t="s">
        <v>2155</v>
      </c>
      <c r="Z620" s="22" t="str">
        <f t="shared" si="168"/>
        <v/>
      </c>
      <c r="AA620" s="22" t="str">
        <f t="shared" si="169"/>
        <v/>
      </c>
      <c r="AB620" s="1">
        <f t="shared" si="170"/>
        <v>596</v>
      </c>
      <c r="AC620" t="str">
        <f t="shared" si="171"/>
        <v>ITM_u</v>
      </c>
      <c r="AD620" s="125" t="str">
        <f>IF(ISNA(VLOOKUP(AA620,'XEQM Shortlist'!J:J,1,0)),"//","")</f>
        <v/>
      </c>
      <c r="AF620" s="88" t="str">
        <f t="shared" si="172"/>
        <v/>
      </c>
      <c r="AG620" t="b">
        <f t="shared" si="173"/>
        <v>1</v>
      </c>
    </row>
    <row r="621" spans="1:33">
      <c r="A621" s="45">
        <f t="shared" si="166"/>
        <v>621</v>
      </c>
      <c r="B621" s="44">
        <f t="shared" si="174"/>
        <v>597</v>
      </c>
      <c r="C621" s="193" t="s">
        <v>3643</v>
      </c>
      <c r="D621" s="193" t="s">
        <v>2774</v>
      </c>
      <c r="E621" s="188" t="s">
        <v>500</v>
      </c>
      <c r="F621" s="188" t="s">
        <v>500</v>
      </c>
      <c r="G621" s="197">
        <v>0</v>
      </c>
      <c r="H621" s="197">
        <v>0</v>
      </c>
      <c r="I621" s="188" t="s">
        <v>2390</v>
      </c>
      <c r="J621" s="188" t="s">
        <v>1348</v>
      </c>
      <c r="K621" s="195" t="s">
        <v>3656</v>
      </c>
      <c r="L621" s="196" t="s">
        <v>4614</v>
      </c>
      <c r="M621" s="196" t="s">
        <v>4672</v>
      </c>
      <c r="N621" s="52" t="s">
        <v>2155</v>
      </c>
      <c r="O621" s="52"/>
      <c r="P621" s="254" t="s">
        <v>2774</v>
      </c>
      <c r="Q621" s="13"/>
      <c r="R621"/>
      <c r="S621" t="str">
        <f t="shared" si="175"/>
        <v/>
      </c>
      <c r="T621" s="41" t="str">
        <f>IF(ISNA(VLOOKUP(P621,'NEW XEQM.c'!E:F,2,0)),"--","PRESENT")</f>
        <v>--</v>
      </c>
      <c r="U621"/>
      <c r="V621">
        <f t="shared" si="167"/>
        <v>182</v>
      </c>
      <c r="W621" s="75" t="s">
        <v>2155</v>
      </c>
      <c r="X621" s="54" t="s">
        <v>2155</v>
      </c>
      <c r="Y621" s="54" t="s">
        <v>2155</v>
      </c>
      <c r="Z621" s="22" t="str">
        <f t="shared" si="168"/>
        <v/>
      </c>
      <c r="AA621" s="22" t="str">
        <f t="shared" si="169"/>
        <v/>
      </c>
      <c r="AB621" s="1">
        <f t="shared" si="170"/>
        <v>597</v>
      </c>
      <c r="AC621" t="str">
        <f t="shared" si="171"/>
        <v>ITM_v</v>
      </c>
      <c r="AD621" s="125" t="str">
        <f>IF(ISNA(VLOOKUP(AA621,'XEQM Shortlist'!J:J,1,0)),"//","")</f>
        <v/>
      </c>
      <c r="AF621" s="88" t="str">
        <f t="shared" si="172"/>
        <v/>
      </c>
      <c r="AG621" t="b">
        <f t="shared" si="173"/>
        <v>1</v>
      </c>
    </row>
    <row r="622" spans="1:33">
      <c r="A622" s="45">
        <f t="shared" si="166"/>
        <v>622</v>
      </c>
      <c r="B622" s="44">
        <f t="shared" si="174"/>
        <v>598</v>
      </c>
      <c r="C622" s="193" t="s">
        <v>3643</v>
      </c>
      <c r="D622" s="193" t="s">
        <v>2775</v>
      </c>
      <c r="E622" s="188" t="s">
        <v>501</v>
      </c>
      <c r="F622" s="188" t="s">
        <v>501</v>
      </c>
      <c r="G622" s="197">
        <v>0</v>
      </c>
      <c r="H622" s="197">
        <v>0</v>
      </c>
      <c r="I622" s="188" t="s">
        <v>2390</v>
      </c>
      <c r="J622" s="188" t="s">
        <v>1348</v>
      </c>
      <c r="K622" s="195" t="s">
        <v>3656</v>
      </c>
      <c r="L622" s="196" t="s">
        <v>4614</v>
      </c>
      <c r="M622" s="196" t="s">
        <v>4672</v>
      </c>
      <c r="N622" s="52" t="s">
        <v>2155</v>
      </c>
      <c r="O622" s="52"/>
      <c r="P622" s="254" t="s">
        <v>2775</v>
      </c>
      <c r="Q622" s="13"/>
      <c r="R622"/>
      <c r="S622" t="str">
        <f t="shared" si="175"/>
        <v/>
      </c>
      <c r="T622" s="41" t="str">
        <f>IF(ISNA(VLOOKUP(P622,'NEW XEQM.c'!E:F,2,0)),"--","PRESENT")</f>
        <v>--</v>
      </c>
      <c r="U622"/>
      <c r="V622">
        <f t="shared" si="167"/>
        <v>182</v>
      </c>
      <c r="W622" s="75" t="s">
        <v>2155</v>
      </c>
      <c r="X622" s="54" t="s">
        <v>2155</v>
      </c>
      <c r="Y622" s="54" t="s">
        <v>2155</v>
      </c>
      <c r="Z622" s="22" t="str">
        <f t="shared" si="168"/>
        <v/>
      </c>
      <c r="AA622" s="22" t="str">
        <f t="shared" si="169"/>
        <v/>
      </c>
      <c r="AB622" s="1">
        <f t="shared" si="170"/>
        <v>598</v>
      </c>
      <c r="AC622" t="str">
        <f t="shared" si="171"/>
        <v>ITM_w</v>
      </c>
      <c r="AD622" s="125" t="str">
        <f>IF(ISNA(VLOOKUP(AA622,'XEQM Shortlist'!J:J,1,0)),"//","")</f>
        <v/>
      </c>
      <c r="AF622" s="88" t="str">
        <f t="shared" si="172"/>
        <v/>
      </c>
      <c r="AG622" t="b">
        <f t="shared" si="173"/>
        <v>1</v>
      </c>
    </row>
    <row r="623" spans="1:33">
      <c r="A623" s="45">
        <f t="shared" si="166"/>
        <v>623</v>
      </c>
      <c r="B623" s="44">
        <f t="shared" si="174"/>
        <v>599</v>
      </c>
      <c r="C623" s="193" t="s">
        <v>3643</v>
      </c>
      <c r="D623" s="193" t="s">
        <v>2776</v>
      </c>
      <c r="E623" s="188" t="s">
        <v>502</v>
      </c>
      <c r="F623" s="188" t="s">
        <v>502</v>
      </c>
      <c r="G623" s="197">
        <v>0</v>
      </c>
      <c r="H623" s="197">
        <v>0</v>
      </c>
      <c r="I623" s="188" t="s">
        <v>2390</v>
      </c>
      <c r="J623" s="188" t="s">
        <v>1348</v>
      </c>
      <c r="K623" s="195" t="s">
        <v>3656</v>
      </c>
      <c r="L623" s="196" t="s">
        <v>4614</v>
      </c>
      <c r="M623" s="196" t="s">
        <v>4672</v>
      </c>
      <c r="N623" s="52" t="s">
        <v>2155</v>
      </c>
      <c r="O623" s="52"/>
      <c r="P623" s="254" t="s">
        <v>2776</v>
      </c>
      <c r="Q623" s="13"/>
      <c r="R623"/>
      <c r="S623" t="str">
        <f t="shared" si="175"/>
        <v/>
      </c>
      <c r="T623" s="41" t="str">
        <f>IF(ISNA(VLOOKUP(P623,'NEW XEQM.c'!E:F,2,0)),"--","PRESENT")</f>
        <v>--</v>
      </c>
      <c r="U623"/>
      <c r="V623">
        <f t="shared" si="167"/>
        <v>182</v>
      </c>
      <c r="W623" s="75" t="s">
        <v>2155</v>
      </c>
      <c r="X623" s="54" t="s">
        <v>2155</v>
      </c>
      <c r="Y623" s="54" t="s">
        <v>2155</v>
      </c>
      <c r="Z623" s="22" t="str">
        <f t="shared" si="168"/>
        <v/>
      </c>
      <c r="AA623" s="22" t="str">
        <f t="shared" si="169"/>
        <v/>
      </c>
      <c r="AB623" s="1">
        <f t="shared" si="170"/>
        <v>599</v>
      </c>
      <c r="AC623" t="str">
        <f t="shared" si="171"/>
        <v>ITM_x</v>
      </c>
      <c r="AD623" s="125" t="str">
        <f>IF(ISNA(VLOOKUP(AA623,'XEQM Shortlist'!J:J,1,0)),"//","")</f>
        <v/>
      </c>
      <c r="AF623" s="88" t="str">
        <f t="shared" si="172"/>
        <v/>
      </c>
      <c r="AG623" t="b">
        <f t="shared" si="173"/>
        <v>1</v>
      </c>
    </row>
    <row r="624" spans="1:33">
      <c r="A624" s="45">
        <f t="shared" si="166"/>
        <v>624</v>
      </c>
      <c r="B624" s="44">
        <f t="shared" si="174"/>
        <v>600</v>
      </c>
      <c r="C624" s="193" t="s">
        <v>3643</v>
      </c>
      <c r="D624" s="193" t="s">
        <v>2777</v>
      </c>
      <c r="E624" s="188" t="s">
        <v>503</v>
      </c>
      <c r="F624" s="188" t="s">
        <v>503</v>
      </c>
      <c r="G624" s="197">
        <v>0</v>
      </c>
      <c r="H624" s="197">
        <v>0</v>
      </c>
      <c r="I624" s="188" t="s">
        <v>2390</v>
      </c>
      <c r="J624" s="188" t="s">
        <v>1348</v>
      </c>
      <c r="K624" s="195" t="s">
        <v>3656</v>
      </c>
      <c r="L624" s="196" t="s">
        <v>4614</v>
      </c>
      <c r="M624" s="196" t="s">
        <v>4672</v>
      </c>
      <c r="N624" s="52" t="s">
        <v>2155</v>
      </c>
      <c r="O624" s="52"/>
      <c r="P624" s="254" t="s">
        <v>2777</v>
      </c>
      <c r="Q624" s="13"/>
      <c r="R624"/>
      <c r="S624" t="str">
        <f t="shared" si="175"/>
        <v/>
      </c>
      <c r="T624" s="41" t="str">
        <f>IF(ISNA(VLOOKUP(P624,'NEW XEQM.c'!E:F,2,0)),"--","PRESENT")</f>
        <v>--</v>
      </c>
      <c r="U624"/>
      <c r="V624">
        <f t="shared" si="167"/>
        <v>182</v>
      </c>
      <c r="W624" s="75" t="s">
        <v>2155</v>
      </c>
      <c r="X624" s="54" t="s">
        <v>2155</v>
      </c>
      <c r="Y624" s="54" t="s">
        <v>2155</v>
      </c>
      <c r="Z624" s="22" t="str">
        <f t="shared" si="168"/>
        <v/>
      </c>
      <c r="AA624" s="22" t="str">
        <f t="shared" si="169"/>
        <v/>
      </c>
      <c r="AB624" s="1">
        <f t="shared" si="170"/>
        <v>600</v>
      </c>
      <c r="AC624" t="str">
        <f t="shared" si="171"/>
        <v>ITM_y</v>
      </c>
      <c r="AD624" s="125" t="str">
        <f>IF(ISNA(VLOOKUP(AA624,'XEQM Shortlist'!J:J,1,0)),"//","")</f>
        <v/>
      </c>
      <c r="AF624" s="88" t="str">
        <f t="shared" si="172"/>
        <v/>
      </c>
      <c r="AG624" t="b">
        <f t="shared" si="173"/>
        <v>1</v>
      </c>
    </row>
    <row r="625" spans="1:33">
      <c r="A625" s="45">
        <f t="shared" si="166"/>
        <v>625</v>
      </c>
      <c r="B625" s="44">
        <f t="shared" si="174"/>
        <v>601</v>
      </c>
      <c r="C625" s="193" t="s">
        <v>3643</v>
      </c>
      <c r="D625" s="193" t="s">
        <v>2778</v>
      </c>
      <c r="E625" s="188" t="s">
        <v>504</v>
      </c>
      <c r="F625" s="188" t="s">
        <v>504</v>
      </c>
      <c r="G625" s="197">
        <v>0</v>
      </c>
      <c r="H625" s="197">
        <v>0</v>
      </c>
      <c r="I625" s="188" t="s">
        <v>2390</v>
      </c>
      <c r="J625" s="188" t="s">
        <v>1348</v>
      </c>
      <c r="K625" s="195" t="s">
        <v>3656</v>
      </c>
      <c r="L625" s="196" t="s">
        <v>4614</v>
      </c>
      <c r="M625" s="196" t="s">
        <v>4672</v>
      </c>
      <c r="N625" s="52" t="s">
        <v>2155</v>
      </c>
      <c r="O625" s="52"/>
      <c r="P625" s="254" t="s">
        <v>2778</v>
      </c>
      <c r="Q625" s="13"/>
      <c r="R625"/>
      <c r="S625" t="str">
        <f t="shared" si="175"/>
        <v/>
      </c>
      <c r="T625" s="41" t="str">
        <f>IF(ISNA(VLOOKUP(P625,'NEW XEQM.c'!E:F,2,0)),"--","PRESENT")</f>
        <v>--</v>
      </c>
      <c r="U625"/>
      <c r="V625">
        <f t="shared" si="167"/>
        <v>182</v>
      </c>
      <c r="W625" s="75" t="s">
        <v>2155</v>
      </c>
      <c r="X625" s="54" t="s">
        <v>2155</v>
      </c>
      <c r="Y625" s="54" t="s">
        <v>2155</v>
      </c>
      <c r="Z625" s="22" t="str">
        <f t="shared" si="168"/>
        <v/>
      </c>
      <c r="AA625" s="22" t="str">
        <f t="shared" si="169"/>
        <v/>
      </c>
      <c r="AB625" s="1">
        <f t="shared" si="170"/>
        <v>601</v>
      </c>
      <c r="AC625" t="str">
        <f t="shared" si="171"/>
        <v>ITM_z</v>
      </c>
      <c r="AD625" s="125" t="str">
        <f>IF(ISNA(VLOOKUP(AA625,'XEQM Shortlist'!J:J,1,0)),"//","")</f>
        <v/>
      </c>
      <c r="AF625" s="88" t="str">
        <f t="shared" si="172"/>
        <v/>
      </c>
      <c r="AG625" t="b">
        <f t="shared" si="173"/>
        <v>1</v>
      </c>
    </row>
    <row r="626" spans="1:33">
      <c r="A626" s="45">
        <f t="shared" si="166"/>
        <v>626</v>
      </c>
      <c r="B626" s="44">
        <f t="shared" si="174"/>
        <v>602</v>
      </c>
      <c r="C626" s="193" t="s">
        <v>3643</v>
      </c>
      <c r="D626" s="193" t="s">
        <v>2779</v>
      </c>
      <c r="E626" s="188" t="s">
        <v>506</v>
      </c>
      <c r="F626" s="188" t="s">
        <v>505</v>
      </c>
      <c r="G626" s="197">
        <v>0</v>
      </c>
      <c r="H626" s="197">
        <v>0</v>
      </c>
      <c r="I626" s="188" t="s">
        <v>1</v>
      </c>
      <c r="J626" s="188" t="s">
        <v>1348</v>
      </c>
      <c r="K626" s="195" t="s">
        <v>3656</v>
      </c>
      <c r="L626" s="196" t="s">
        <v>4614</v>
      </c>
      <c r="M626" s="196" t="s">
        <v>4672</v>
      </c>
      <c r="N626" s="52" t="s">
        <v>2155</v>
      </c>
      <c r="O626" s="52"/>
      <c r="P626" s="254" t="s">
        <v>2779</v>
      </c>
      <c r="Q626" s="13"/>
      <c r="R626"/>
      <c r="S626" t="str">
        <f t="shared" si="175"/>
        <v>NOT EQUAL</v>
      </c>
      <c r="T626" s="41" t="str">
        <f>IF(ISNA(VLOOKUP(P626,'NEW XEQM.c'!E:F,2,0)),"--","PRESENT")</f>
        <v>--</v>
      </c>
      <c r="U626"/>
      <c r="V626">
        <f t="shared" si="167"/>
        <v>182</v>
      </c>
      <c r="W626" s="75" t="s">
        <v>2155</v>
      </c>
      <c r="X626" s="54" t="s">
        <v>2155</v>
      </c>
      <c r="Y626" s="54" t="s">
        <v>2155</v>
      </c>
      <c r="Z626" s="22" t="str">
        <f t="shared" si="168"/>
        <v/>
      </c>
      <c r="AA626" s="22" t="str">
        <f t="shared" si="169"/>
        <v/>
      </c>
      <c r="AB626" s="1">
        <f t="shared" si="170"/>
        <v>602</v>
      </c>
      <c r="AC626" t="str">
        <f t="shared" si="171"/>
        <v>ITM_ALPHA</v>
      </c>
      <c r="AD626" s="125" t="str">
        <f>IF(ISNA(VLOOKUP(AA626,'XEQM Shortlist'!J:J,1,0)),"//","")</f>
        <v/>
      </c>
      <c r="AF626" s="88" t="str">
        <f t="shared" si="172"/>
        <v/>
      </c>
      <c r="AG626" t="b">
        <f t="shared" si="173"/>
        <v>1</v>
      </c>
    </row>
    <row r="627" spans="1:33">
      <c r="A627" s="45">
        <f t="shared" si="166"/>
        <v>627</v>
      </c>
      <c r="B627" s="44">
        <f t="shared" si="174"/>
        <v>603</v>
      </c>
      <c r="C627" s="193" t="s">
        <v>3643</v>
      </c>
      <c r="D627" s="193" t="s">
        <v>2780</v>
      </c>
      <c r="E627" s="188" t="s">
        <v>506</v>
      </c>
      <c r="F627" s="188" t="s">
        <v>507</v>
      </c>
      <c r="G627" s="197">
        <v>0</v>
      </c>
      <c r="H627" s="197">
        <v>0</v>
      </c>
      <c r="I627" s="188" t="s">
        <v>1</v>
      </c>
      <c r="J627" s="188" t="s">
        <v>1348</v>
      </c>
      <c r="K627" s="195" t="s">
        <v>3656</v>
      </c>
      <c r="L627" s="196" t="s">
        <v>4614</v>
      </c>
      <c r="M627" s="196" t="s">
        <v>4672</v>
      </c>
      <c r="N627" s="52" t="s">
        <v>2155</v>
      </c>
      <c r="O627" s="52"/>
      <c r="P627" s="254" t="s">
        <v>2780</v>
      </c>
      <c r="Q627" s="13"/>
      <c r="R627"/>
      <c r="S627" t="str">
        <f t="shared" si="175"/>
        <v>NOT EQUAL</v>
      </c>
      <c r="T627" s="41" t="str">
        <f>IF(ISNA(VLOOKUP(P627,'NEW XEQM.c'!E:F,2,0)),"--","PRESENT")</f>
        <v>--</v>
      </c>
      <c r="U627"/>
      <c r="V627">
        <f t="shared" si="167"/>
        <v>182</v>
      </c>
      <c r="W627" s="75" t="s">
        <v>2155</v>
      </c>
      <c r="X627" s="54" t="s">
        <v>2155</v>
      </c>
      <c r="Y627" s="54" t="s">
        <v>2155</v>
      </c>
      <c r="Z627" s="22" t="str">
        <f t="shared" si="168"/>
        <v/>
      </c>
      <c r="AA627" s="22" t="str">
        <f t="shared" si="169"/>
        <v/>
      </c>
      <c r="AB627" s="1">
        <f t="shared" si="170"/>
        <v>603</v>
      </c>
      <c r="AC627" t="str">
        <f t="shared" si="171"/>
        <v>ITM_BETA</v>
      </c>
      <c r="AD627" s="125" t="str">
        <f>IF(ISNA(VLOOKUP(AA627,'XEQM Shortlist'!J:J,1,0)),"//","")</f>
        <v/>
      </c>
      <c r="AF627" s="88" t="str">
        <f t="shared" si="172"/>
        <v/>
      </c>
      <c r="AG627" t="b">
        <f t="shared" si="173"/>
        <v>1</v>
      </c>
    </row>
    <row r="628" spans="1:33">
      <c r="A628" s="45">
        <f t="shared" si="166"/>
        <v>628</v>
      </c>
      <c r="B628" s="44">
        <f t="shared" si="174"/>
        <v>604</v>
      </c>
      <c r="C628" s="193" t="s">
        <v>3643</v>
      </c>
      <c r="D628" s="193" t="s">
        <v>2781</v>
      </c>
      <c r="E628" s="188" t="s">
        <v>506</v>
      </c>
      <c r="F628" s="188" t="s">
        <v>508</v>
      </c>
      <c r="G628" s="197">
        <v>0</v>
      </c>
      <c r="H628" s="197">
        <v>0</v>
      </c>
      <c r="I628" s="188" t="s">
        <v>1</v>
      </c>
      <c r="J628" s="188" t="s">
        <v>1348</v>
      </c>
      <c r="K628" s="195" t="s">
        <v>3656</v>
      </c>
      <c r="L628" s="196" t="s">
        <v>4614</v>
      </c>
      <c r="M628" s="196" t="s">
        <v>4672</v>
      </c>
      <c r="N628" s="52" t="s">
        <v>2155</v>
      </c>
      <c r="O628" s="52"/>
      <c r="P628" s="254" t="s">
        <v>2781</v>
      </c>
      <c r="Q628" s="13"/>
      <c r="R628"/>
      <c r="S628" t="str">
        <f t="shared" si="175"/>
        <v>NOT EQUAL</v>
      </c>
      <c r="T628" s="41" t="str">
        <f>IF(ISNA(VLOOKUP(P628,'NEW XEQM.c'!E:F,2,0)),"--","PRESENT")</f>
        <v>--</v>
      </c>
      <c r="U628"/>
      <c r="V628">
        <f t="shared" si="167"/>
        <v>182</v>
      </c>
      <c r="W628" s="75" t="s">
        <v>2155</v>
      </c>
      <c r="X628" s="54" t="s">
        <v>2155</v>
      </c>
      <c r="Y628" s="54" t="s">
        <v>2155</v>
      </c>
      <c r="Z628" s="22" t="str">
        <f t="shared" si="168"/>
        <v/>
      </c>
      <c r="AA628" s="22" t="str">
        <f t="shared" si="169"/>
        <v/>
      </c>
      <c r="AB628" s="1">
        <f t="shared" si="170"/>
        <v>604</v>
      </c>
      <c r="AC628" t="str">
        <f t="shared" si="171"/>
        <v>ITM_GAMMA</v>
      </c>
      <c r="AD628" s="125" t="str">
        <f>IF(ISNA(VLOOKUP(AA628,'XEQM Shortlist'!J:J,1,0)),"//","")</f>
        <v/>
      </c>
      <c r="AF628" s="88" t="str">
        <f t="shared" si="172"/>
        <v/>
      </c>
      <c r="AG628" t="b">
        <f t="shared" si="173"/>
        <v>1</v>
      </c>
    </row>
    <row r="629" spans="1:33">
      <c r="A629" s="45">
        <f t="shared" si="166"/>
        <v>629</v>
      </c>
      <c r="B629" s="44">
        <f t="shared" si="174"/>
        <v>605</v>
      </c>
      <c r="C629" s="193" t="s">
        <v>3643</v>
      </c>
      <c r="D629" s="193" t="s">
        <v>2782</v>
      </c>
      <c r="E629" s="188" t="s">
        <v>506</v>
      </c>
      <c r="F629" s="188" t="s">
        <v>509</v>
      </c>
      <c r="G629" s="197">
        <v>0</v>
      </c>
      <c r="H629" s="197">
        <v>0</v>
      </c>
      <c r="I629" s="188" t="s">
        <v>1</v>
      </c>
      <c r="J629" s="188" t="s">
        <v>1348</v>
      </c>
      <c r="K629" s="195" t="s">
        <v>3656</v>
      </c>
      <c r="L629" s="196" t="s">
        <v>4614</v>
      </c>
      <c r="M629" s="196" t="s">
        <v>4672</v>
      </c>
      <c r="N629" s="52" t="s">
        <v>2155</v>
      </c>
      <c r="O629" s="52"/>
      <c r="P629" s="254" t="s">
        <v>2782</v>
      </c>
      <c r="Q629" s="13"/>
      <c r="R629"/>
      <c r="S629" t="str">
        <f t="shared" si="175"/>
        <v>NOT EQUAL</v>
      </c>
      <c r="T629" s="41" t="str">
        <f>IF(ISNA(VLOOKUP(P629,'NEW XEQM.c'!E:F,2,0)),"--","PRESENT")</f>
        <v>--</v>
      </c>
      <c r="U629"/>
      <c r="V629">
        <f t="shared" si="167"/>
        <v>182</v>
      </c>
      <c r="W629" s="75" t="s">
        <v>2155</v>
      </c>
      <c r="X629" s="54" t="s">
        <v>2155</v>
      </c>
      <c r="Y629" s="54" t="s">
        <v>2155</v>
      </c>
      <c r="Z629" s="22" t="str">
        <f t="shared" si="168"/>
        <v/>
      </c>
      <c r="AA629" s="22" t="str">
        <f t="shared" si="169"/>
        <v/>
      </c>
      <c r="AB629" s="1">
        <f t="shared" si="170"/>
        <v>605</v>
      </c>
      <c r="AC629" t="str">
        <f t="shared" si="171"/>
        <v>ITM_DELTA</v>
      </c>
      <c r="AD629" s="125" t="str">
        <f>IF(ISNA(VLOOKUP(AA629,'XEQM Shortlist'!J:J,1,0)),"//","")</f>
        <v/>
      </c>
      <c r="AF629" s="88" t="str">
        <f t="shared" si="172"/>
        <v/>
      </c>
      <c r="AG629" t="b">
        <f t="shared" si="173"/>
        <v>1</v>
      </c>
    </row>
    <row r="630" spans="1:33">
      <c r="A630" s="45">
        <f t="shared" si="166"/>
        <v>630</v>
      </c>
      <c r="B630" s="44">
        <f t="shared" si="174"/>
        <v>606</v>
      </c>
      <c r="C630" s="193" t="s">
        <v>3643</v>
      </c>
      <c r="D630" s="193" t="s">
        <v>2783</v>
      </c>
      <c r="E630" s="188" t="s">
        <v>506</v>
      </c>
      <c r="F630" s="188" t="s">
        <v>510</v>
      </c>
      <c r="G630" s="197">
        <v>0</v>
      </c>
      <c r="H630" s="197">
        <v>0</v>
      </c>
      <c r="I630" s="188" t="s">
        <v>1</v>
      </c>
      <c r="J630" s="188" t="s">
        <v>1348</v>
      </c>
      <c r="K630" s="195" t="s">
        <v>3656</v>
      </c>
      <c r="L630" s="196" t="s">
        <v>4614</v>
      </c>
      <c r="M630" s="196" t="s">
        <v>4672</v>
      </c>
      <c r="N630" s="52" t="s">
        <v>2155</v>
      </c>
      <c r="O630" s="52"/>
      <c r="P630" s="254" t="s">
        <v>2783</v>
      </c>
      <c r="Q630" s="13"/>
      <c r="R630"/>
      <c r="S630" t="str">
        <f t="shared" si="175"/>
        <v>NOT EQUAL</v>
      </c>
      <c r="T630" s="41" t="str">
        <f>IF(ISNA(VLOOKUP(P630,'NEW XEQM.c'!E:F,2,0)),"--","PRESENT")</f>
        <v>--</v>
      </c>
      <c r="U630"/>
      <c r="V630">
        <f t="shared" si="167"/>
        <v>182</v>
      </c>
      <c r="W630" s="75" t="s">
        <v>2155</v>
      </c>
      <c r="X630" s="54" t="s">
        <v>2155</v>
      </c>
      <c r="Y630" s="54" t="s">
        <v>2155</v>
      </c>
      <c r="Z630" s="22" t="str">
        <f t="shared" si="168"/>
        <v/>
      </c>
      <c r="AA630" s="22" t="str">
        <f t="shared" si="169"/>
        <v/>
      </c>
      <c r="AB630" s="1">
        <f t="shared" si="170"/>
        <v>606</v>
      </c>
      <c r="AC630" t="str">
        <f t="shared" si="171"/>
        <v>ITM_EPSILON</v>
      </c>
      <c r="AD630" s="125" t="str">
        <f>IF(ISNA(VLOOKUP(AA630,'XEQM Shortlist'!J:J,1,0)),"//","")</f>
        <v/>
      </c>
      <c r="AF630" s="88" t="str">
        <f t="shared" si="172"/>
        <v/>
      </c>
      <c r="AG630" t="b">
        <f t="shared" si="173"/>
        <v>1</v>
      </c>
    </row>
    <row r="631" spans="1:33">
      <c r="A631" s="45">
        <f t="shared" si="166"/>
        <v>631</v>
      </c>
      <c r="B631" s="44">
        <f t="shared" si="174"/>
        <v>607</v>
      </c>
      <c r="C631" s="193" t="s">
        <v>3643</v>
      </c>
      <c r="D631" s="193" t="s">
        <v>2784</v>
      </c>
      <c r="E631" s="188" t="s">
        <v>506</v>
      </c>
      <c r="F631" s="188" t="s">
        <v>511</v>
      </c>
      <c r="G631" s="197">
        <v>0</v>
      </c>
      <c r="H631" s="197">
        <v>0</v>
      </c>
      <c r="I631" s="188" t="s">
        <v>1</v>
      </c>
      <c r="J631" s="188" t="s">
        <v>1348</v>
      </c>
      <c r="K631" s="195" t="s">
        <v>3656</v>
      </c>
      <c r="L631" s="196" t="s">
        <v>4614</v>
      </c>
      <c r="M631" s="196" t="s">
        <v>4672</v>
      </c>
      <c r="N631" s="52" t="s">
        <v>2155</v>
      </c>
      <c r="O631" s="52"/>
      <c r="P631" s="254" t="s">
        <v>2784</v>
      </c>
      <c r="Q631" s="13"/>
      <c r="R631"/>
      <c r="S631" t="str">
        <f t="shared" si="175"/>
        <v>NOT EQUAL</v>
      </c>
      <c r="T631" s="41" t="str">
        <f>IF(ISNA(VLOOKUP(P631,'NEW XEQM.c'!E:F,2,0)),"--","PRESENT")</f>
        <v>--</v>
      </c>
      <c r="U631"/>
      <c r="V631">
        <f t="shared" si="167"/>
        <v>182</v>
      </c>
      <c r="W631" s="75" t="s">
        <v>2155</v>
      </c>
      <c r="X631" s="54" t="s">
        <v>2155</v>
      </c>
      <c r="Y631" s="54" t="s">
        <v>2155</v>
      </c>
      <c r="Z631" s="22" t="str">
        <f t="shared" si="168"/>
        <v/>
      </c>
      <c r="AA631" s="22" t="str">
        <f t="shared" si="169"/>
        <v/>
      </c>
      <c r="AB631" s="1">
        <f t="shared" si="170"/>
        <v>607</v>
      </c>
      <c r="AC631" t="str">
        <f t="shared" si="171"/>
        <v>ITM_ZETA</v>
      </c>
      <c r="AD631" s="125" t="str">
        <f>IF(ISNA(VLOOKUP(AA631,'XEQM Shortlist'!J:J,1,0)),"//","")</f>
        <v/>
      </c>
      <c r="AF631" s="88" t="str">
        <f t="shared" si="172"/>
        <v/>
      </c>
      <c r="AG631" t="b">
        <f t="shared" si="173"/>
        <v>1</v>
      </c>
    </row>
    <row r="632" spans="1:33">
      <c r="A632" s="45">
        <f t="shared" si="166"/>
        <v>632</v>
      </c>
      <c r="B632" s="44">
        <f t="shared" si="174"/>
        <v>608</v>
      </c>
      <c r="C632" s="193" t="s">
        <v>3643</v>
      </c>
      <c r="D632" s="193" t="s">
        <v>2785</v>
      </c>
      <c r="E632" s="188" t="s">
        <v>506</v>
      </c>
      <c r="F632" s="188" t="s">
        <v>512</v>
      </c>
      <c r="G632" s="197">
        <v>0</v>
      </c>
      <c r="H632" s="197">
        <v>0</v>
      </c>
      <c r="I632" s="188" t="s">
        <v>1</v>
      </c>
      <c r="J632" s="188" t="s">
        <v>1348</v>
      </c>
      <c r="K632" s="195" t="s">
        <v>3656</v>
      </c>
      <c r="L632" s="196" t="s">
        <v>4614</v>
      </c>
      <c r="M632" s="196" t="s">
        <v>4672</v>
      </c>
      <c r="N632" s="52" t="s">
        <v>2155</v>
      </c>
      <c r="O632" s="52"/>
      <c r="P632" s="254" t="s">
        <v>2785</v>
      </c>
      <c r="Q632" s="13"/>
      <c r="R632"/>
      <c r="S632" t="str">
        <f t="shared" si="175"/>
        <v>NOT EQUAL</v>
      </c>
      <c r="T632" s="41" t="str">
        <f>IF(ISNA(VLOOKUP(P632,'NEW XEQM.c'!E:F,2,0)),"--","PRESENT")</f>
        <v>--</v>
      </c>
      <c r="U632"/>
      <c r="V632">
        <f t="shared" si="167"/>
        <v>182</v>
      </c>
      <c r="W632" s="75" t="s">
        <v>2155</v>
      </c>
      <c r="X632" s="54" t="s">
        <v>2155</v>
      </c>
      <c r="Y632" s="54" t="s">
        <v>2155</v>
      </c>
      <c r="Z632" s="22" t="str">
        <f t="shared" si="168"/>
        <v/>
      </c>
      <c r="AA632" s="22" t="str">
        <f t="shared" si="169"/>
        <v/>
      </c>
      <c r="AB632" s="1">
        <f t="shared" si="170"/>
        <v>608</v>
      </c>
      <c r="AC632" t="str">
        <f t="shared" si="171"/>
        <v>ITM_ETA</v>
      </c>
      <c r="AD632" s="125" t="str">
        <f>IF(ISNA(VLOOKUP(AA632,'XEQM Shortlist'!J:J,1,0)),"//","")</f>
        <v/>
      </c>
      <c r="AF632" s="88" t="str">
        <f t="shared" si="172"/>
        <v/>
      </c>
      <c r="AG632" t="b">
        <f t="shared" si="173"/>
        <v>1</v>
      </c>
    </row>
    <row r="633" spans="1:33">
      <c r="A633" s="45">
        <f t="shared" si="166"/>
        <v>633</v>
      </c>
      <c r="B633" s="44">
        <f t="shared" si="174"/>
        <v>609</v>
      </c>
      <c r="C633" s="193" t="s">
        <v>3643</v>
      </c>
      <c r="D633" s="193" t="s">
        <v>2786</v>
      </c>
      <c r="E633" s="188" t="s">
        <v>506</v>
      </c>
      <c r="F633" s="188" t="s">
        <v>513</v>
      </c>
      <c r="G633" s="197">
        <v>0</v>
      </c>
      <c r="H633" s="197">
        <v>0</v>
      </c>
      <c r="I633" s="188" t="s">
        <v>1</v>
      </c>
      <c r="J633" s="188" t="s">
        <v>1348</v>
      </c>
      <c r="K633" s="195" t="s">
        <v>3656</v>
      </c>
      <c r="L633" s="196" t="s">
        <v>4614</v>
      </c>
      <c r="M633" s="196" t="s">
        <v>4672</v>
      </c>
      <c r="N633" s="52" t="s">
        <v>2155</v>
      </c>
      <c r="O633" s="52"/>
      <c r="P633" s="254" t="s">
        <v>2786</v>
      </c>
      <c r="Q633" s="13"/>
      <c r="R633"/>
      <c r="S633" t="str">
        <f t="shared" si="175"/>
        <v>NOT EQUAL</v>
      </c>
      <c r="T633" s="41" t="str">
        <f>IF(ISNA(VLOOKUP(P633,'NEW XEQM.c'!E:F,2,0)),"--","PRESENT")</f>
        <v>--</v>
      </c>
      <c r="U633"/>
      <c r="V633">
        <f t="shared" si="167"/>
        <v>182</v>
      </c>
      <c r="W633" s="75" t="s">
        <v>2155</v>
      </c>
      <c r="X633" s="54" t="s">
        <v>2155</v>
      </c>
      <c r="Y633" s="54" t="s">
        <v>2155</v>
      </c>
      <c r="Z633" s="22" t="str">
        <f t="shared" si="168"/>
        <v/>
      </c>
      <c r="AA633" s="22" t="str">
        <f t="shared" si="169"/>
        <v/>
      </c>
      <c r="AB633" s="1">
        <f t="shared" si="170"/>
        <v>609</v>
      </c>
      <c r="AC633" t="str">
        <f t="shared" si="171"/>
        <v>ITM_THETA</v>
      </c>
      <c r="AD633" s="125" t="str">
        <f>IF(ISNA(VLOOKUP(AA633,'XEQM Shortlist'!J:J,1,0)),"//","")</f>
        <v/>
      </c>
      <c r="AF633" s="88" t="str">
        <f t="shared" si="172"/>
        <v/>
      </c>
      <c r="AG633" t="b">
        <f t="shared" si="173"/>
        <v>1</v>
      </c>
    </row>
    <row r="634" spans="1:33">
      <c r="A634" s="45">
        <f t="shared" si="166"/>
        <v>634</v>
      </c>
      <c r="B634" s="44">
        <f t="shared" si="174"/>
        <v>610</v>
      </c>
      <c r="C634" s="193" t="s">
        <v>3643</v>
      </c>
      <c r="D634" s="193" t="s">
        <v>2787</v>
      </c>
      <c r="E634" s="188" t="s">
        <v>506</v>
      </c>
      <c r="F634" s="188" t="s">
        <v>514</v>
      </c>
      <c r="G634" s="197">
        <v>0</v>
      </c>
      <c r="H634" s="197">
        <v>0</v>
      </c>
      <c r="I634" s="188" t="s">
        <v>1</v>
      </c>
      <c r="J634" s="188" t="s">
        <v>1348</v>
      </c>
      <c r="K634" s="195" t="s">
        <v>3656</v>
      </c>
      <c r="L634" s="196" t="s">
        <v>4614</v>
      </c>
      <c r="M634" s="196" t="s">
        <v>4672</v>
      </c>
      <c r="N634" s="52" t="s">
        <v>2155</v>
      </c>
      <c r="O634" s="52"/>
      <c r="P634" s="254" t="s">
        <v>2787</v>
      </c>
      <c r="Q634" s="13"/>
      <c r="R634"/>
      <c r="S634" t="str">
        <f t="shared" si="175"/>
        <v>NOT EQUAL</v>
      </c>
      <c r="T634" s="41" t="str">
        <f>IF(ISNA(VLOOKUP(P634,'NEW XEQM.c'!E:F,2,0)),"--","PRESENT")</f>
        <v>--</v>
      </c>
      <c r="U634"/>
      <c r="V634">
        <f t="shared" si="167"/>
        <v>182</v>
      </c>
      <c r="W634" s="75" t="s">
        <v>2155</v>
      </c>
      <c r="X634" s="54" t="s">
        <v>2155</v>
      </c>
      <c r="Y634" s="54" t="s">
        <v>2155</v>
      </c>
      <c r="Z634" s="22" t="str">
        <f t="shared" si="168"/>
        <v/>
      </c>
      <c r="AA634" s="22" t="str">
        <f t="shared" si="169"/>
        <v/>
      </c>
      <c r="AB634" s="1">
        <f t="shared" si="170"/>
        <v>610</v>
      </c>
      <c r="AC634" t="str">
        <f t="shared" si="171"/>
        <v>ITM_IOTA</v>
      </c>
      <c r="AD634" s="125" t="str">
        <f>IF(ISNA(VLOOKUP(AA634,'XEQM Shortlist'!J:J,1,0)),"//","")</f>
        <v/>
      </c>
      <c r="AF634" s="88" t="str">
        <f t="shared" si="172"/>
        <v/>
      </c>
      <c r="AG634" t="b">
        <f t="shared" si="173"/>
        <v>1</v>
      </c>
    </row>
    <row r="635" spans="1:33" s="17" customFormat="1">
      <c r="A635" s="45">
        <f t="shared" si="166"/>
        <v>635</v>
      </c>
      <c r="B635" s="44">
        <f t="shared" si="174"/>
        <v>611</v>
      </c>
      <c r="C635" s="193" t="s">
        <v>3643</v>
      </c>
      <c r="D635" s="193" t="s">
        <v>2788</v>
      </c>
      <c r="E635" s="188" t="s">
        <v>506</v>
      </c>
      <c r="F635" s="189" t="s">
        <v>515</v>
      </c>
      <c r="G635" s="198">
        <v>0</v>
      </c>
      <c r="H635" s="198">
        <v>0</v>
      </c>
      <c r="I635" s="188" t="s">
        <v>1</v>
      </c>
      <c r="J635" s="188" t="s">
        <v>1348</v>
      </c>
      <c r="K635" s="195" t="s">
        <v>3656</v>
      </c>
      <c r="L635" s="196" t="s">
        <v>4614</v>
      </c>
      <c r="M635" s="196" t="s">
        <v>4672</v>
      </c>
      <c r="N635" s="52" t="s">
        <v>2155</v>
      </c>
      <c r="P635" s="254" t="s">
        <v>2788</v>
      </c>
      <c r="Q635" s="13"/>
      <c r="R635"/>
      <c r="S635" t="str">
        <f t="shared" si="175"/>
        <v>NOT EQUAL</v>
      </c>
      <c r="T635" s="41" t="str">
        <f>IF(ISNA(VLOOKUP(P635,'NEW XEQM.c'!E:F,2,0)),"--","PRESENT")</f>
        <v>--</v>
      </c>
      <c r="U635"/>
      <c r="V635">
        <f t="shared" si="167"/>
        <v>182</v>
      </c>
      <c r="W635" s="88" t="s">
        <v>2155</v>
      </c>
      <c r="X635" s="92" t="s">
        <v>2155</v>
      </c>
      <c r="Y635" s="92" t="s">
        <v>2155</v>
      </c>
      <c r="Z635" s="22" t="str">
        <f t="shared" si="168"/>
        <v/>
      </c>
      <c r="AA635" s="22" t="str">
        <f t="shared" si="169"/>
        <v/>
      </c>
      <c r="AB635" s="1">
        <f t="shared" si="170"/>
        <v>611</v>
      </c>
      <c r="AC635" t="str">
        <f t="shared" si="171"/>
        <v>ITM_IOTA_DIALYTIKA</v>
      </c>
      <c r="AD635" s="125" t="str">
        <f>IF(ISNA(VLOOKUP(AA635,'XEQM Shortlist'!J:J,1,0)),"//","")</f>
        <v/>
      </c>
      <c r="AE635"/>
      <c r="AF635" s="88" t="str">
        <f t="shared" si="172"/>
        <v/>
      </c>
      <c r="AG635" t="b">
        <f t="shared" si="173"/>
        <v>1</v>
      </c>
    </row>
    <row r="636" spans="1:33">
      <c r="A636" s="45">
        <f t="shared" si="166"/>
        <v>636</v>
      </c>
      <c r="B636" s="44">
        <f t="shared" si="174"/>
        <v>612</v>
      </c>
      <c r="C636" s="193" t="s">
        <v>3643</v>
      </c>
      <c r="D636" s="193" t="s">
        <v>2789</v>
      </c>
      <c r="E636" s="188" t="s">
        <v>506</v>
      </c>
      <c r="F636" s="188" t="s">
        <v>516</v>
      </c>
      <c r="G636" s="197">
        <v>0</v>
      </c>
      <c r="H636" s="197">
        <v>0</v>
      </c>
      <c r="I636" s="188" t="s">
        <v>1</v>
      </c>
      <c r="J636" s="188" t="s">
        <v>1348</v>
      </c>
      <c r="K636" s="195" t="s">
        <v>3656</v>
      </c>
      <c r="L636" s="196" t="s">
        <v>4614</v>
      </c>
      <c r="M636" s="196" t="s">
        <v>4672</v>
      </c>
      <c r="N636" s="52" t="s">
        <v>2155</v>
      </c>
      <c r="O636" s="52"/>
      <c r="P636" s="254" t="s">
        <v>2789</v>
      </c>
      <c r="Q636" s="13"/>
      <c r="R636"/>
      <c r="S636" t="str">
        <f t="shared" si="175"/>
        <v>NOT EQUAL</v>
      </c>
      <c r="T636" s="41" t="str">
        <f>IF(ISNA(VLOOKUP(P636,'NEW XEQM.c'!E:F,2,0)),"--","PRESENT")</f>
        <v>--</v>
      </c>
      <c r="U636"/>
      <c r="V636">
        <f t="shared" si="167"/>
        <v>182</v>
      </c>
      <c r="W636" s="75" t="s">
        <v>2155</v>
      </c>
      <c r="X636" s="54" t="s">
        <v>2155</v>
      </c>
      <c r="Y636" s="54" t="s">
        <v>2155</v>
      </c>
      <c r="Z636" s="22" t="str">
        <f t="shared" si="168"/>
        <v/>
      </c>
      <c r="AA636" s="22" t="str">
        <f t="shared" si="169"/>
        <v/>
      </c>
      <c r="AB636" s="1">
        <f t="shared" si="170"/>
        <v>612</v>
      </c>
      <c r="AC636" t="str">
        <f t="shared" si="171"/>
        <v>ITM_KAPPA</v>
      </c>
      <c r="AD636" s="125" t="str">
        <f>IF(ISNA(VLOOKUP(AA636,'XEQM Shortlist'!J:J,1,0)),"//","")</f>
        <v/>
      </c>
      <c r="AF636" s="88" t="str">
        <f t="shared" si="172"/>
        <v/>
      </c>
      <c r="AG636" t="b">
        <f t="shared" si="173"/>
        <v>1</v>
      </c>
    </row>
    <row r="637" spans="1:33">
      <c r="A637" s="45">
        <f t="shared" si="166"/>
        <v>637</v>
      </c>
      <c r="B637" s="44">
        <f t="shared" si="174"/>
        <v>613</v>
      </c>
      <c r="C637" s="193" t="s">
        <v>3643</v>
      </c>
      <c r="D637" s="193" t="s">
        <v>2790</v>
      </c>
      <c r="E637" s="188" t="s">
        <v>506</v>
      </c>
      <c r="F637" s="188" t="s">
        <v>517</v>
      </c>
      <c r="G637" s="197">
        <v>0</v>
      </c>
      <c r="H637" s="197">
        <v>0</v>
      </c>
      <c r="I637" s="188" t="s">
        <v>1</v>
      </c>
      <c r="J637" s="188" t="s">
        <v>1348</v>
      </c>
      <c r="K637" s="195" t="s">
        <v>3656</v>
      </c>
      <c r="L637" s="196" t="s">
        <v>4614</v>
      </c>
      <c r="M637" s="196" t="s">
        <v>4672</v>
      </c>
      <c r="N637" s="52" t="s">
        <v>2155</v>
      </c>
      <c r="O637" s="52"/>
      <c r="P637" s="254" t="s">
        <v>2790</v>
      </c>
      <c r="Q637" s="13"/>
      <c r="R637"/>
      <c r="S637" t="str">
        <f t="shared" si="175"/>
        <v>NOT EQUAL</v>
      </c>
      <c r="T637" s="41" t="str">
        <f>IF(ISNA(VLOOKUP(P637,'NEW XEQM.c'!E:F,2,0)),"--","PRESENT")</f>
        <v>--</v>
      </c>
      <c r="U637"/>
      <c r="V637">
        <f t="shared" si="167"/>
        <v>182</v>
      </c>
      <c r="W637" s="75" t="s">
        <v>2155</v>
      </c>
      <c r="X637" s="54" t="s">
        <v>2155</v>
      </c>
      <c r="Y637" s="54" t="s">
        <v>2155</v>
      </c>
      <c r="Z637" s="22" t="str">
        <f t="shared" si="168"/>
        <v/>
      </c>
      <c r="AA637" s="22" t="str">
        <f t="shared" si="169"/>
        <v/>
      </c>
      <c r="AB637" s="1">
        <f t="shared" si="170"/>
        <v>613</v>
      </c>
      <c r="AC637" t="str">
        <f t="shared" si="171"/>
        <v>ITM_LAMBDA</v>
      </c>
      <c r="AD637" s="125" t="str">
        <f>IF(ISNA(VLOOKUP(AA637,'XEQM Shortlist'!J:J,1,0)),"//","")</f>
        <v/>
      </c>
      <c r="AF637" s="88" t="str">
        <f t="shared" si="172"/>
        <v/>
      </c>
      <c r="AG637" t="b">
        <f t="shared" si="173"/>
        <v>1</v>
      </c>
    </row>
    <row r="638" spans="1:33">
      <c r="A638" s="45">
        <f t="shared" si="166"/>
        <v>638</v>
      </c>
      <c r="B638" s="44">
        <f t="shared" si="174"/>
        <v>614</v>
      </c>
      <c r="C638" s="193" t="s">
        <v>3643</v>
      </c>
      <c r="D638" s="193" t="s">
        <v>2791</v>
      </c>
      <c r="E638" s="188" t="s">
        <v>506</v>
      </c>
      <c r="F638" s="188" t="s">
        <v>518</v>
      </c>
      <c r="G638" s="197">
        <v>0</v>
      </c>
      <c r="H638" s="197">
        <v>0</v>
      </c>
      <c r="I638" s="188" t="s">
        <v>1</v>
      </c>
      <c r="J638" s="188" t="s">
        <v>1348</v>
      </c>
      <c r="K638" s="195" t="s">
        <v>3656</v>
      </c>
      <c r="L638" s="196" t="s">
        <v>4614</v>
      </c>
      <c r="M638" s="196" t="s">
        <v>4672</v>
      </c>
      <c r="N638" s="52" t="s">
        <v>2155</v>
      </c>
      <c r="O638" s="52"/>
      <c r="P638" s="254" t="s">
        <v>2791</v>
      </c>
      <c r="Q638" s="13"/>
      <c r="R638"/>
      <c r="S638" t="str">
        <f t="shared" si="175"/>
        <v>NOT EQUAL</v>
      </c>
      <c r="T638" s="41" t="str">
        <f>IF(ISNA(VLOOKUP(P638,'NEW XEQM.c'!E:F,2,0)),"--","PRESENT")</f>
        <v>--</v>
      </c>
      <c r="U638"/>
      <c r="V638">
        <f t="shared" si="167"/>
        <v>182</v>
      </c>
      <c r="W638" s="75" t="s">
        <v>2155</v>
      </c>
      <c r="X638" s="54" t="s">
        <v>2155</v>
      </c>
      <c r="Y638" s="54" t="s">
        <v>2155</v>
      </c>
      <c r="Z638" s="22" t="str">
        <f t="shared" si="168"/>
        <v/>
      </c>
      <c r="AA638" s="22" t="str">
        <f t="shared" si="169"/>
        <v/>
      </c>
      <c r="AB638" s="1">
        <f t="shared" si="170"/>
        <v>614</v>
      </c>
      <c r="AC638" t="str">
        <f t="shared" si="171"/>
        <v>ITM_MU</v>
      </c>
      <c r="AD638" s="125" t="str">
        <f>IF(ISNA(VLOOKUP(AA638,'XEQM Shortlist'!J:J,1,0)),"//","")</f>
        <v/>
      </c>
      <c r="AF638" s="88" t="str">
        <f t="shared" si="172"/>
        <v/>
      </c>
      <c r="AG638" t="b">
        <f t="shared" si="173"/>
        <v>1</v>
      </c>
    </row>
    <row r="639" spans="1:33">
      <c r="A639" s="45">
        <f t="shared" ref="A639:A702" si="176">IF(B639=INT(B639),ROW(),"")</f>
        <v>639</v>
      </c>
      <c r="B639" s="44">
        <f t="shared" si="174"/>
        <v>615</v>
      </c>
      <c r="C639" s="193" t="s">
        <v>3643</v>
      </c>
      <c r="D639" s="193" t="s">
        <v>2792</v>
      </c>
      <c r="E639" s="188" t="s">
        <v>506</v>
      </c>
      <c r="F639" s="188" t="s">
        <v>519</v>
      </c>
      <c r="G639" s="197">
        <v>0</v>
      </c>
      <c r="H639" s="197">
        <v>0</v>
      </c>
      <c r="I639" s="188" t="s">
        <v>1</v>
      </c>
      <c r="J639" s="188" t="s">
        <v>1348</v>
      </c>
      <c r="K639" s="195" t="s">
        <v>3656</v>
      </c>
      <c r="L639" s="196" t="s">
        <v>4614</v>
      </c>
      <c r="M639" s="196" t="s">
        <v>4672</v>
      </c>
      <c r="N639" s="52" t="s">
        <v>2155</v>
      </c>
      <c r="O639" s="52"/>
      <c r="P639" s="254" t="s">
        <v>2792</v>
      </c>
      <c r="Q639" s="13"/>
      <c r="R639"/>
      <c r="S639" t="str">
        <f t="shared" si="175"/>
        <v>NOT EQUAL</v>
      </c>
      <c r="T639" s="41" t="str">
        <f>IF(ISNA(VLOOKUP(P639,'NEW XEQM.c'!E:F,2,0)),"--","PRESENT")</f>
        <v>--</v>
      </c>
      <c r="U639"/>
      <c r="V639">
        <f t="shared" ref="V639:V702" si="177">IF(AA639&lt;&gt;"",V638+1,V638)</f>
        <v>182</v>
      </c>
      <c r="W639" s="75" t="s">
        <v>2155</v>
      </c>
      <c r="X639" s="54" t="s">
        <v>2155</v>
      </c>
      <c r="Y639" s="54" t="s">
        <v>2155</v>
      </c>
      <c r="Z639" s="22" t="str">
        <f t="shared" ref="Z639:Z702" si="178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79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80">B639</f>
        <v>615</v>
      </c>
      <c r="AC639" t="str">
        <f t="shared" ref="AC639:AC702" si="181">P639</f>
        <v>ITM_NU</v>
      </c>
      <c r="AD639" s="125" t="str">
        <f>IF(ISNA(VLOOKUP(AA639,'XEQM Shortlist'!J:J,1,0)),"//","")</f>
        <v/>
      </c>
      <c r="AF639" s="88" t="str">
        <f t="shared" ref="AF639:AF702" si="182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83">AA639=AF639</f>
        <v>1</v>
      </c>
    </row>
    <row r="640" spans="1:33" s="17" customFormat="1">
      <c r="A640" s="45">
        <f t="shared" si="176"/>
        <v>640</v>
      </c>
      <c r="B640" s="44">
        <f t="shared" si="174"/>
        <v>616</v>
      </c>
      <c r="C640" s="193" t="s">
        <v>3643</v>
      </c>
      <c r="D640" s="193" t="s">
        <v>2793</v>
      </c>
      <c r="E640" s="188" t="s">
        <v>506</v>
      </c>
      <c r="F640" s="189" t="s">
        <v>520</v>
      </c>
      <c r="G640" s="198">
        <v>0</v>
      </c>
      <c r="H640" s="198">
        <v>0</v>
      </c>
      <c r="I640" s="188" t="s">
        <v>1</v>
      </c>
      <c r="J640" s="188" t="s">
        <v>1348</v>
      </c>
      <c r="K640" s="195" t="s">
        <v>3656</v>
      </c>
      <c r="L640" s="196" t="s">
        <v>4614</v>
      </c>
      <c r="M640" s="196" t="s">
        <v>4672</v>
      </c>
      <c r="N640" s="52" t="s">
        <v>2155</v>
      </c>
      <c r="P640" s="254" t="s">
        <v>2793</v>
      </c>
      <c r="Q640" s="13"/>
      <c r="R640"/>
      <c r="S640" t="str">
        <f t="shared" si="175"/>
        <v>NOT EQUAL</v>
      </c>
      <c r="T640" s="41" t="str">
        <f>IF(ISNA(VLOOKUP(P640,'NEW XEQM.c'!E:F,2,0)),"--","PRESENT")</f>
        <v>--</v>
      </c>
      <c r="U640"/>
      <c r="V640">
        <f t="shared" si="177"/>
        <v>182</v>
      </c>
      <c r="W640" s="88" t="s">
        <v>2155</v>
      </c>
      <c r="X640" s="92" t="s">
        <v>2155</v>
      </c>
      <c r="Y640" s="92" t="s">
        <v>2155</v>
      </c>
      <c r="Z640" s="22" t="str">
        <f t="shared" si="178"/>
        <v/>
      </c>
      <c r="AA640" s="22" t="str">
        <f t="shared" si="179"/>
        <v/>
      </c>
      <c r="AB640" s="1">
        <f t="shared" si="180"/>
        <v>616</v>
      </c>
      <c r="AC640" t="str">
        <f t="shared" si="181"/>
        <v>ITM_XI</v>
      </c>
      <c r="AD640" s="125" t="str">
        <f>IF(ISNA(VLOOKUP(AA640,'XEQM Shortlist'!J:J,1,0)),"//","")</f>
        <v/>
      </c>
      <c r="AE640"/>
      <c r="AF640" s="88" t="str">
        <f t="shared" si="182"/>
        <v/>
      </c>
      <c r="AG640" t="b">
        <f t="shared" si="183"/>
        <v>1</v>
      </c>
    </row>
    <row r="641" spans="1:33">
      <c r="A641" s="45">
        <f t="shared" si="176"/>
        <v>641</v>
      </c>
      <c r="B641" s="44">
        <f t="shared" si="174"/>
        <v>617</v>
      </c>
      <c r="C641" s="193" t="s">
        <v>3643</v>
      </c>
      <c r="D641" s="193" t="s">
        <v>2794</v>
      </c>
      <c r="E641" s="188" t="s">
        <v>506</v>
      </c>
      <c r="F641" s="188" t="s">
        <v>521</v>
      </c>
      <c r="G641" s="197">
        <v>0</v>
      </c>
      <c r="H641" s="197">
        <v>0</v>
      </c>
      <c r="I641" s="188" t="s">
        <v>1</v>
      </c>
      <c r="J641" s="188" t="s">
        <v>1348</v>
      </c>
      <c r="K641" s="195" t="s">
        <v>3656</v>
      </c>
      <c r="L641" s="196" t="s">
        <v>4614</v>
      </c>
      <c r="M641" s="196" t="s">
        <v>4672</v>
      </c>
      <c r="N641" s="52" t="s">
        <v>2155</v>
      </c>
      <c r="O641" s="52"/>
      <c r="P641" s="254" t="s">
        <v>2794</v>
      </c>
      <c r="Q641" s="13"/>
      <c r="R641"/>
      <c r="S641" t="str">
        <f t="shared" si="175"/>
        <v>NOT EQUAL</v>
      </c>
      <c r="T641" s="41" t="str">
        <f>IF(ISNA(VLOOKUP(P641,'NEW XEQM.c'!E:F,2,0)),"--","PRESENT")</f>
        <v>--</v>
      </c>
      <c r="U641"/>
      <c r="V641">
        <f t="shared" si="177"/>
        <v>182</v>
      </c>
      <c r="W641" s="75" t="s">
        <v>2155</v>
      </c>
      <c r="X641" s="54" t="s">
        <v>2155</v>
      </c>
      <c r="Y641" s="54" t="s">
        <v>2155</v>
      </c>
      <c r="Z641" s="22" t="str">
        <f t="shared" si="178"/>
        <v/>
      </c>
      <c r="AA641" s="22" t="str">
        <f t="shared" si="179"/>
        <v/>
      </c>
      <c r="AB641" s="1">
        <f t="shared" si="180"/>
        <v>617</v>
      </c>
      <c r="AC641" t="str">
        <f t="shared" si="181"/>
        <v>ITM_OMICRON</v>
      </c>
      <c r="AD641" s="125" t="str">
        <f>IF(ISNA(VLOOKUP(AA641,'XEQM Shortlist'!J:J,1,0)),"//","")</f>
        <v/>
      </c>
      <c r="AF641" s="88" t="str">
        <f t="shared" si="182"/>
        <v/>
      </c>
      <c r="AG641" t="b">
        <f t="shared" si="183"/>
        <v>1</v>
      </c>
    </row>
    <row r="642" spans="1:33">
      <c r="A642" s="45">
        <f t="shared" si="176"/>
        <v>642</v>
      </c>
      <c r="B642" s="44">
        <f t="shared" si="174"/>
        <v>618</v>
      </c>
      <c r="C642" s="193" t="s">
        <v>3643</v>
      </c>
      <c r="D642" s="193" t="s">
        <v>1980</v>
      </c>
      <c r="E642" s="188" t="s">
        <v>506</v>
      </c>
      <c r="F642" s="188" t="s">
        <v>522</v>
      </c>
      <c r="G642" s="199">
        <v>0</v>
      </c>
      <c r="H642" s="199">
        <v>0</v>
      </c>
      <c r="I642" s="188" t="s">
        <v>1</v>
      </c>
      <c r="J642" s="188" t="s">
        <v>1348</v>
      </c>
      <c r="K642" s="195" t="s">
        <v>3656</v>
      </c>
      <c r="L642" s="196" t="s">
        <v>4614</v>
      </c>
      <c r="M642" s="196" t="s">
        <v>4672</v>
      </c>
      <c r="N642" s="52" t="s">
        <v>2155</v>
      </c>
      <c r="O642" s="52"/>
      <c r="P642" s="254" t="s">
        <v>1980</v>
      </c>
      <c r="Q642" s="13"/>
      <c r="R642"/>
      <c r="S642" t="str">
        <f t="shared" si="175"/>
        <v>NOT EQUAL</v>
      </c>
      <c r="T642" s="41" t="str">
        <f>IF(ISNA(VLOOKUP(P642,'NEW XEQM.c'!E:F,2,0)),"--","PRESENT")</f>
        <v>--</v>
      </c>
      <c r="U642"/>
      <c r="V642">
        <f t="shared" si="177"/>
        <v>182</v>
      </c>
      <c r="W642" s="75" t="s">
        <v>2155</v>
      </c>
      <c r="X642" s="54" t="s">
        <v>2155</v>
      </c>
      <c r="Y642" s="54" t="s">
        <v>2155</v>
      </c>
      <c r="Z642" s="22" t="str">
        <f t="shared" si="178"/>
        <v/>
      </c>
      <c r="AA642" s="22" t="str">
        <f t="shared" si="179"/>
        <v/>
      </c>
      <c r="AB642" s="1">
        <f t="shared" si="180"/>
        <v>618</v>
      </c>
      <c r="AC642" t="str">
        <f t="shared" si="181"/>
        <v>ITM_PI</v>
      </c>
      <c r="AD642" s="125" t="str">
        <f>IF(ISNA(VLOOKUP(AA642,'XEQM Shortlist'!J:J,1,0)),"//","")</f>
        <v/>
      </c>
      <c r="AF642" s="88" t="str">
        <f t="shared" si="182"/>
        <v/>
      </c>
      <c r="AG642" t="b">
        <f t="shared" si="183"/>
        <v>1</v>
      </c>
    </row>
    <row r="643" spans="1:33" s="17" customFormat="1">
      <c r="A643" s="45">
        <f t="shared" si="176"/>
        <v>643</v>
      </c>
      <c r="B643" s="44">
        <f t="shared" si="174"/>
        <v>619</v>
      </c>
      <c r="C643" s="193" t="s">
        <v>3643</v>
      </c>
      <c r="D643" s="193" t="s">
        <v>2795</v>
      </c>
      <c r="E643" s="188" t="s">
        <v>506</v>
      </c>
      <c r="F643" s="189" t="s">
        <v>523</v>
      </c>
      <c r="G643" s="198">
        <v>0</v>
      </c>
      <c r="H643" s="198">
        <v>0</v>
      </c>
      <c r="I643" s="188" t="s">
        <v>1</v>
      </c>
      <c r="J643" s="188" t="s">
        <v>1348</v>
      </c>
      <c r="K643" s="195" t="s">
        <v>3656</v>
      </c>
      <c r="L643" s="196" t="s">
        <v>4614</v>
      </c>
      <c r="M643" s="196" t="s">
        <v>4672</v>
      </c>
      <c r="N643" s="52" t="s">
        <v>2155</v>
      </c>
      <c r="P643" s="254" t="s">
        <v>2795</v>
      </c>
      <c r="Q643" s="13"/>
      <c r="R643"/>
      <c r="S643" t="str">
        <f t="shared" si="175"/>
        <v>NOT EQUAL</v>
      </c>
      <c r="T643" s="41" t="str">
        <f>IF(ISNA(VLOOKUP(P643,'NEW XEQM.c'!E:F,2,0)),"--","PRESENT")</f>
        <v>--</v>
      </c>
      <c r="U643"/>
      <c r="V643">
        <f t="shared" si="177"/>
        <v>182</v>
      </c>
      <c r="W643" s="88" t="s">
        <v>2155</v>
      </c>
      <c r="X643" s="92" t="s">
        <v>2155</v>
      </c>
      <c r="Y643" s="92" t="s">
        <v>2155</v>
      </c>
      <c r="Z643" s="22" t="str">
        <f t="shared" si="178"/>
        <v/>
      </c>
      <c r="AA643" s="22" t="str">
        <f t="shared" si="179"/>
        <v/>
      </c>
      <c r="AB643" s="1">
        <f t="shared" si="180"/>
        <v>619</v>
      </c>
      <c r="AC643" t="str">
        <f t="shared" si="181"/>
        <v>ITM_RHO</v>
      </c>
      <c r="AD643" s="125" t="str">
        <f>IF(ISNA(VLOOKUP(AA643,'XEQM Shortlist'!J:J,1,0)),"//","")</f>
        <v/>
      </c>
      <c r="AE643"/>
      <c r="AF643" s="88" t="str">
        <f t="shared" si="182"/>
        <v/>
      </c>
      <c r="AG643" t="b">
        <f t="shared" si="183"/>
        <v>1</v>
      </c>
    </row>
    <row r="644" spans="1:33">
      <c r="A644" s="45">
        <f t="shared" si="176"/>
        <v>644</v>
      </c>
      <c r="B644" s="44">
        <f t="shared" ref="B644:B707" si="184">IF(AND(MID(C644,2,1)&lt;&gt;"/",MID(C644,1,1)="/"),INT(B643)+1,B643+0.01)</f>
        <v>620</v>
      </c>
      <c r="C644" s="193" t="s">
        <v>3643</v>
      </c>
      <c r="D644" s="193" t="s">
        <v>1982</v>
      </c>
      <c r="E644" s="188" t="s">
        <v>506</v>
      </c>
      <c r="F644" s="188" t="s">
        <v>524</v>
      </c>
      <c r="G644" s="197">
        <v>0</v>
      </c>
      <c r="H644" s="197">
        <v>0</v>
      </c>
      <c r="I644" s="188" t="s">
        <v>1</v>
      </c>
      <c r="J644" s="188" t="s">
        <v>1348</v>
      </c>
      <c r="K644" s="195" t="s">
        <v>3656</v>
      </c>
      <c r="L644" s="196" t="s">
        <v>4614</v>
      </c>
      <c r="M644" s="196" t="s">
        <v>4672</v>
      </c>
      <c r="N644" s="52" t="s">
        <v>2155</v>
      </c>
      <c r="O644" s="52"/>
      <c r="P644" s="254" t="s">
        <v>1982</v>
      </c>
      <c r="Q644" s="13"/>
      <c r="R644"/>
      <c r="S644" t="str">
        <f t="shared" si="175"/>
        <v>NOT EQUAL</v>
      </c>
      <c r="T644" s="41" t="str">
        <f>IF(ISNA(VLOOKUP(P644,'NEW XEQM.c'!E:F,2,0)),"--","PRESENT")</f>
        <v>--</v>
      </c>
      <c r="U644"/>
      <c r="V644">
        <f t="shared" si="177"/>
        <v>182</v>
      </c>
      <c r="W644" s="75" t="s">
        <v>2155</v>
      </c>
      <c r="X644" s="54" t="s">
        <v>2155</v>
      </c>
      <c r="Y644" s="54" t="s">
        <v>2155</v>
      </c>
      <c r="Z644" s="22" t="str">
        <f t="shared" si="178"/>
        <v/>
      </c>
      <c r="AA644" s="22" t="str">
        <f t="shared" si="179"/>
        <v/>
      </c>
      <c r="AB644" s="1">
        <f t="shared" si="180"/>
        <v>620</v>
      </c>
      <c r="AC644" t="str">
        <f t="shared" si="181"/>
        <v>ITM_SIGMA</v>
      </c>
      <c r="AD644" s="125" t="str">
        <f>IF(ISNA(VLOOKUP(AA644,'XEQM Shortlist'!J:J,1,0)),"//","")</f>
        <v/>
      </c>
      <c r="AF644" s="88" t="str">
        <f t="shared" si="182"/>
        <v/>
      </c>
      <c r="AG644" t="b">
        <f t="shared" si="183"/>
        <v>1</v>
      </c>
    </row>
    <row r="645" spans="1:33">
      <c r="A645" s="45">
        <f t="shared" si="176"/>
        <v>645</v>
      </c>
      <c r="B645" s="44">
        <f t="shared" si="184"/>
        <v>621</v>
      </c>
      <c r="C645" s="193" t="s">
        <v>3643</v>
      </c>
      <c r="D645" s="193" t="s">
        <v>2796</v>
      </c>
      <c r="E645" s="188" t="s">
        <v>506</v>
      </c>
      <c r="F645" s="188" t="s">
        <v>525</v>
      </c>
      <c r="G645" s="197">
        <v>0</v>
      </c>
      <c r="H645" s="197">
        <v>0</v>
      </c>
      <c r="I645" s="188" t="s">
        <v>1</v>
      </c>
      <c r="J645" s="188" t="s">
        <v>1348</v>
      </c>
      <c r="K645" s="195" t="s">
        <v>3656</v>
      </c>
      <c r="L645" s="196" t="s">
        <v>4614</v>
      </c>
      <c r="M645" s="196" t="s">
        <v>4672</v>
      </c>
      <c r="N645" s="52" t="s">
        <v>2155</v>
      </c>
      <c r="O645" s="52"/>
      <c r="P645" s="254" t="s">
        <v>2796</v>
      </c>
      <c r="Q645" s="13"/>
      <c r="R645"/>
      <c r="S645" t="str">
        <f t="shared" si="175"/>
        <v>NOT EQUAL</v>
      </c>
      <c r="T645" s="41" t="str">
        <f>IF(ISNA(VLOOKUP(P645,'NEW XEQM.c'!E:F,2,0)),"--","PRESENT")</f>
        <v>--</v>
      </c>
      <c r="U645"/>
      <c r="V645">
        <f t="shared" si="177"/>
        <v>182</v>
      </c>
      <c r="W645" s="75" t="s">
        <v>2155</v>
      </c>
      <c r="X645" s="54" t="s">
        <v>2155</v>
      </c>
      <c r="Y645" s="54" t="s">
        <v>2155</v>
      </c>
      <c r="Z645" s="22" t="str">
        <f t="shared" si="178"/>
        <v/>
      </c>
      <c r="AA645" s="22" t="str">
        <f t="shared" si="179"/>
        <v/>
      </c>
      <c r="AB645" s="1">
        <f t="shared" si="180"/>
        <v>621</v>
      </c>
      <c r="AC645" t="str">
        <f t="shared" si="181"/>
        <v>ITM_TAU</v>
      </c>
      <c r="AD645" s="125" t="str">
        <f>IF(ISNA(VLOOKUP(AA645,'XEQM Shortlist'!J:J,1,0)),"//","")</f>
        <v/>
      </c>
      <c r="AF645" s="88" t="str">
        <f t="shared" si="182"/>
        <v/>
      </c>
      <c r="AG645" t="b">
        <f t="shared" si="183"/>
        <v>1</v>
      </c>
    </row>
    <row r="646" spans="1:33" s="17" customFormat="1">
      <c r="A646" s="45">
        <f t="shared" si="176"/>
        <v>646</v>
      </c>
      <c r="B646" s="44">
        <f t="shared" si="184"/>
        <v>622</v>
      </c>
      <c r="C646" s="193" t="s">
        <v>3643</v>
      </c>
      <c r="D646" s="193" t="s">
        <v>2797</v>
      </c>
      <c r="E646" s="188" t="s">
        <v>506</v>
      </c>
      <c r="F646" s="189" t="s">
        <v>526</v>
      </c>
      <c r="G646" s="198">
        <v>0</v>
      </c>
      <c r="H646" s="198">
        <v>0</v>
      </c>
      <c r="I646" s="188" t="s">
        <v>1</v>
      </c>
      <c r="J646" s="188" t="s">
        <v>1348</v>
      </c>
      <c r="K646" s="195" t="s">
        <v>3656</v>
      </c>
      <c r="L646" s="196" t="s">
        <v>4614</v>
      </c>
      <c r="M646" s="196" t="s">
        <v>4672</v>
      </c>
      <c r="N646" s="52" t="s">
        <v>2155</v>
      </c>
      <c r="P646" s="254" t="s">
        <v>2797</v>
      </c>
      <c r="Q646" s="13"/>
      <c r="R646"/>
      <c r="S646" t="str">
        <f t="shared" si="175"/>
        <v>NOT EQUAL</v>
      </c>
      <c r="T646" s="41" t="str">
        <f>IF(ISNA(VLOOKUP(P646,'NEW XEQM.c'!E:F,2,0)),"--","PRESENT")</f>
        <v>--</v>
      </c>
      <c r="U646"/>
      <c r="V646">
        <f t="shared" si="177"/>
        <v>182</v>
      </c>
      <c r="W646" s="88" t="s">
        <v>2155</v>
      </c>
      <c r="X646" s="92" t="s">
        <v>2155</v>
      </c>
      <c r="Y646" s="92" t="s">
        <v>2155</v>
      </c>
      <c r="Z646" s="22" t="str">
        <f t="shared" si="178"/>
        <v/>
      </c>
      <c r="AA646" s="22" t="str">
        <f t="shared" si="179"/>
        <v/>
      </c>
      <c r="AB646" s="1">
        <f t="shared" si="180"/>
        <v>622</v>
      </c>
      <c r="AC646" t="str">
        <f t="shared" si="181"/>
        <v>ITM_UPSILON</v>
      </c>
      <c r="AD646" s="125" t="str">
        <f>IF(ISNA(VLOOKUP(AA646,'XEQM Shortlist'!J:J,1,0)),"//","")</f>
        <v/>
      </c>
      <c r="AE646"/>
      <c r="AF646" s="88" t="str">
        <f t="shared" si="182"/>
        <v/>
      </c>
      <c r="AG646" t="b">
        <f t="shared" si="183"/>
        <v>1</v>
      </c>
    </row>
    <row r="647" spans="1:33" s="17" customFormat="1">
      <c r="A647" s="45">
        <f t="shared" si="176"/>
        <v>647</v>
      </c>
      <c r="B647" s="44">
        <f t="shared" si="184"/>
        <v>623</v>
      </c>
      <c r="C647" s="193" t="s">
        <v>3643</v>
      </c>
      <c r="D647" s="193" t="s">
        <v>2798</v>
      </c>
      <c r="E647" s="188" t="s">
        <v>506</v>
      </c>
      <c r="F647" s="189" t="s">
        <v>527</v>
      </c>
      <c r="G647" s="198">
        <v>0</v>
      </c>
      <c r="H647" s="198">
        <v>0</v>
      </c>
      <c r="I647" s="188" t="s">
        <v>1</v>
      </c>
      <c r="J647" s="188" t="s">
        <v>1348</v>
      </c>
      <c r="K647" s="195" t="s">
        <v>3656</v>
      </c>
      <c r="L647" s="196" t="s">
        <v>4614</v>
      </c>
      <c r="M647" s="196" t="s">
        <v>4672</v>
      </c>
      <c r="N647" s="52" t="s">
        <v>2155</v>
      </c>
      <c r="P647" s="254" t="s">
        <v>2798</v>
      </c>
      <c r="Q647" s="13"/>
      <c r="R647"/>
      <c r="S647" t="str">
        <f t="shared" si="175"/>
        <v>NOT EQUAL</v>
      </c>
      <c r="T647" s="41" t="str">
        <f>IF(ISNA(VLOOKUP(P647,'NEW XEQM.c'!E:F,2,0)),"--","PRESENT")</f>
        <v>--</v>
      </c>
      <c r="U647"/>
      <c r="V647">
        <f t="shared" si="177"/>
        <v>182</v>
      </c>
      <c r="W647" s="88" t="s">
        <v>2155</v>
      </c>
      <c r="X647" s="92" t="s">
        <v>2155</v>
      </c>
      <c r="Y647" s="92" t="s">
        <v>2155</v>
      </c>
      <c r="Z647" s="22" t="str">
        <f t="shared" si="178"/>
        <v/>
      </c>
      <c r="AA647" s="22" t="str">
        <f t="shared" si="179"/>
        <v/>
      </c>
      <c r="AB647" s="1">
        <f t="shared" si="180"/>
        <v>623</v>
      </c>
      <c r="AC647" t="str">
        <f t="shared" si="181"/>
        <v>ITM_UPSILON_DIALYTIKA</v>
      </c>
      <c r="AD647" s="125" t="str">
        <f>IF(ISNA(VLOOKUP(AA647,'XEQM Shortlist'!J:J,1,0)),"//","")</f>
        <v/>
      </c>
      <c r="AE647"/>
      <c r="AF647" s="88" t="str">
        <f t="shared" si="182"/>
        <v/>
      </c>
      <c r="AG647" t="b">
        <f t="shared" si="183"/>
        <v>1</v>
      </c>
    </row>
    <row r="648" spans="1:33">
      <c r="A648" s="45">
        <f t="shared" si="176"/>
        <v>648</v>
      </c>
      <c r="B648" s="44">
        <f t="shared" si="184"/>
        <v>624</v>
      </c>
      <c r="C648" s="193" t="s">
        <v>3643</v>
      </c>
      <c r="D648" s="193" t="s">
        <v>2799</v>
      </c>
      <c r="E648" s="188" t="s">
        <v>506</v>
      </c>
      <c r="F648" s="188" t="s">
        <v>418</v>
      </c>
      <c r="G648" s="197">
        <v>0</v>
      </c>
      <c r="H648" s="197">
        <v>0</v>
      </c>
      <c r="I648" s="188" t="s">
        <v>1</v>
      </c>
      <c r="J648" s="188" t="s">
        <v>1348</v>
      </c>
      <c r="K648" s="195" t="s">
        <v>3656</v>
      </c>
      <c r="L648" s="196" t="s">
        <v>4614</v>
      </c>
      <c r="M648" s="196" t="s">
        <v>4672</v>
      </c>
      <c r="N648" s="52" t="s">
        <v>2155</v>
      </c>
      <c r="O648" s="52"/>
      <c r="P648" s="254" t="s">
        <v>2799</v>
      </c>
      <c r="Q648" s="13"/>
      <c r="R648"/>
      <c r="S648" t="str">
        <f t="shared" si="175"/>
        <v>NOT EQUAL</v>
      </c>
      <c r="T648" s="41" t="str">
        <f>IF(ISNA(VLOOKUP(P648,'NEW XEQM.c'!E:F,2,0)),"--","PRESENT")</f>
        <v>--</v>
      </c>
      <c r="U648"/>
      <c r="V648">
        <f t="shared" si="177"/>
        <v>182</v>
      </c>
      <c r="W648" s="75" t="s">
        <v>2155</v>
      </c>
      <c r="X648" s="54" t="s">
        <v>2155</v>
      </c>
      <c r="Y648" s="54" t="s">
        <v>2155</v>
      </c>
      <c r="Z648" s="22" t="str">
        <f t="shared" si="178"/>
        <v/>
      </c>
      <c r="AA648" s="22" t="str">
        <f t="shared" si="179"/>
        <v/>
      </c>
      <c r="AB648" s="1">
        <f t="shared" si="180"/>
        <v>624</v>
      </c>
      <c r="AC648" t="str">
        <f t="shared" si="181"/>
        <v>ITM_PHI</v>
      </c>
      <c r="AD648" s="125" t="str">
        <f>IF(ISNA(VLOOKUP(AA648,'XEQM Shortlist'!J:J,1,0)),"//","")</f>
        <v/>
      </c>
      <c r="AF648" s="88" t="str">
        <f t="shared" si="182"/>
        <v/>
      </c>
      <c r="AG648" t="b">
        <f t="shared" si="183"/>
        <v>1</v>
      </c>
    </row>
    <row r="649" spans="1:33">
      <c r="A649" s="45">
        <f t="shared" si="176"/>
        <v>649</v>
      </c>
      <c r="B649" s="44">
        <f t="shared" si="184"/>
        <v>625</v>
      </c>
      <c r="C649" s="193" t="s">
        <v>3643</v>
      </c>
      <c r="D649" s="193" t="s">
        <v>2800</v>
      </c>
      <c r="E649" s="188" t="s">
        <v>506</v>
      </c>
      <c r="F649" s="188" t="s">
        <v>528</v>
      </c>
      <c r="G649" s="197">
        <v>0</v>
      </c>
      <c r="H649" s="197">
        <v>0</v>
      </c>
      <c r="I649" s="188" t="s">
        <v>1</v>
      </c>
      <c r="J649" s="188" t="s">
        <v>1348</v>
      </c>
      <c r="K649" s="195" t="s">
        <v>3656</v>
      </c>
      <c r="L649" s="196" t="s">
        <v>4614</v>
      </c>
      <c r="M649" s="196" t="s">
        <v>4672</v>
      </c>
      <c r="N649" s="52" t="s">
        <v>2155</v>
      </c>
      <c r="O649" s="52"/>
      <c r="P649" s="254" t="s">
        <v>2800</v>
      </c>
      <c r="Q649" s="13"/>
      <c r="R649"/>
      <c r="S649" t="str">
        <f t="shared" si="175"/>
        <v>NOT EQUAL</v>
      </c>
      <c r="T649" s="41" t="str">
        <f>IF(ISNA(VLOOKUP(P649,'NEW XEQM.c'!E:F,2,0)),"--","PRESENT")</f>
        <v>--</v>
      </c>
      <c r="U649"/>
      <c r="V649">
        <f t="shared" si="177"/>
        <v>182</v>
      </c>
      <c r="W649" s="75" t="s">
        <v>2155</v>
      </c>
      <c r="X649" s="54" t="s">
        <v>2155</v>
      </c>
      <c r="Y649" s="54" t="s">
        <v>2155</v>
      </c>
      <c r="Z649" s="22" t="str">
        <f t="shared" si="178"/>
        <v/>
      </c>
      <c r="AA649" s="22" t="str">
        <f t="shared" si="179"/>
        <v/>
      </c>
      <c r="AB649" s="1">
        <f t="shared" si="180"/>
        <v>625</v>
      </c>
      <c r="AC649" t="str">
        <f t="shared" si="181"/>
        <v>ITM_CHI</v>
      </c>
      <c r="AD649" s="125" t="str">
        <f>IF(ISNA(VLOOKUP(AA649,'XEQM Shortlist'!J:J,1,0)),"//","")</f>
        <v/>
      </c>
      <c r="AF649" s="88" t="str">
        <f t="shared" si="182"/>
        <v/>
      </c>
      <c r="AG649" t="b">
        <f t="shared" si="183"/>
        <v>1</v>
      </c>
    </row>
    <row r="650" spans="1:33">
      <c r="A650" s="45">
        <f t="shared" si="176"/>
        <v>650</v>
      </c>
      <c r="B650" s="44">
        <f t="shared" si="184"/>
        <v>626</v>
      </c>
      <c r="C650" s="193" t="s">
        <v>3643</v>
      </c>
      <c r="D650" s="193" t="s">
        <v>2801</v>
      </c>
      <c r="E650" s="188" t="s">
        <v>506</v>
      </c>
      <c r="F650" s="188" t="s">
        <v>529</v>
      </c>
      <c r="G650" s="197">
        <v>0</v>
      </c>
      <c r="H650" s="197">
        <v>0</v>
      </c>
      <c r="I650" s="188" t="s">
        <v>1</v>
      </c>
      <c r="J650" s="188" t="s">
        <v>1348</v>
      </c>
      <c r="K650" s="195" t="s">
        <v>3656</v>
      </c>
      <c r="L650" s="196" t="s">
        <v>4614</v>
      </c>
      <c r="M650" s="196" t="s">
        <v>4672</v>
      </c>
      <c r="N650" s="52" t="s">
        <v>2155</v>
      </c>
      <c r="O650" s="52"/>
      <c r="P650" s="254" t="s">
        <v>2801</v>
      </c>
      <c r="Q650" s="13"/>
      <c r="R650"/>
      <c r="S650" t="str">
        <f t="shared" si="175"/>
        <v>NOT EQUAL</v>
      </c>
      <c r="T650" s="41" t="str">
        <f>IF(ISNA(VLOOKUP(P650,'NEW XEQM.c'!E:F,2,0)),"--","PRESENT")</f>
        <v>--</v>
      </c>
      <c r="U650"/>
      <c r="V650">
        <f t="shared" si="177"/>
        <v>182</v>
      </c>
      <c r="W650" s="75" t="s">
        <v>2155</v>
      </c>
      <c r="X650" s="54" t="s">
        <v>2155</v>
      </c>
      <c r="Y650" s="54" t="s">
        <v>2155</v>
      </c>
      <c r="Z650" s="22" t="str">
        <f t="shared" si="178"/>
        <v/>
      </c>
      <c r="AA650" s="22" t="str">
        <f t="shared" si="179"/>
        <v/>
      </c>
      <c r="AB650" s="1">
        <f t="shared" si="180"/>
        <v>626</v>
      </c>
      <c r="AC650" t="str">
        <f t="shared" si="181"/>
        <v>ITM_PSI</v>
      </c>
      <c r="AD650" s="125" t="str">
        <f>IF(ISNA(VLOOKUP(AA650,'XEQM Shortlist'!J:J,1,0)),"//","")</f>
        <v/>
      </c>
      <c r="AF650" s="88" t="str">
        <f t="shared" si="182"/>
        <v/>
      </c>
      <c r="AG650" t="b">
        <f t="shared" si="183"/>
        <v>1</v>
      </c>
    </row>
    <row r="651" spans="1:33">
      <c r="A651" s="45">
        <f t="shared" si="176"/>
        <v>651</v>
      </c>
      <c r="B651" s="44">
        <f t="shared" si="184"/>
        <v>627</v>
      </c>
      <c r="C651" s="193" t="s">
        <v>3643</v>
      </c>
      <c r="D651" s="193" t="s">
        <v>2802</v>
      </c>
      <c r="E651" s="188" t="s">
        <v>506</v>
      </c>
      <c r="F651" s="188" t="s">
        <v>530</v>
      </c>
      <c r="G651" s="197">
        <v>0</v>
      </c>
      <c r="H651" s="197">
        <v>0</v>
      </c>
      <c r="I651" s="188" t="s">
        <v>1</v>
      </c>
      <c r="J651" s="188" t="s">
        <v>1348</v>
      </c>
      <c r="K651" s="195" t="s">
        <v>3656</v>
      </c>
      <c r="L651" s="196" t="s">
        <v>4614</v>
      </c>
      <c r="M651" s="196" t="s">
        <v>4672</v>
      </c>
      <c r="N651" s="52" t="s">
        <v>2155</v>
      </c>
      <c r="O651" s="52"/>
      <c r="P651" s="254" t="s">
        <v>2802</v>
      </c>
      <c r="Q651" s="13"/>
      <c r="R651"/>
      <c r="S651" t="str">
        <f t="shared" si="175"/>
        <v>NOT EQUAL</v>
      </c>
      <c r="T651" s="41" t="str">
        <f>IF(ISNA(VLOOKUP(P651,'NEW XEQM.c'!E:F,2,0)),"--","PRESENT")</f>
        <v>--</v>
      </c>
      <c r="U651"/>
      <c r="V651">
        <f t="shared" si="177"/>
        <v>182</v>
      </c>
      <c r="W651" s="75" t="s">
        <v>2155</v>
      </c>
      <c r="X651" s="54" t="s">
        <v>2155</v>
      </c>
      <c r="Y651" s="54" t="s">
        <v>2155</v>
      </c>
      <c r="Z651" s="22" t="str">
        <f t="shared" si="178"/>
        <v/>
      </c>
      <c r="AA651" s="22" t="str">
        <f t="shared" si="179"/>
        <v/>
      </c>
      <c r="AB651" s="1">
        <f t="shared" si="180"/>
        <v>627</v>
      </c>
      <c r="AC651" t="str">
        <f t="shared" si="181"/>
        <v>ITM_OMEGA</v>
      </c>
      <c r="AD651" s="125" t="str">
        <f>IF(ISNA(VLOOKUP(AA651,'XEQM Shortlist'!J:J,1,0)),"//","")</f>
        <v/>
      </c>
      <c r="AF651" s="88" t="str">
        <f t="shared" si="182"/>
        <v/>
      </c>
      <c r="AG651" t="b">
        <f t="shared" si="183"/>
        <v>1</v>
      </c>
    </row>
    <row r="652" spans="1:33">
      <c r="A652" s="45">
        <f t="shared" si="176"/>
        <v>652</v>
      </c>
      <c r="B652" s="44">
        <f t="shared" si="184"/>
        <v>628</v>
      </c>
      <c r="C652" s="193" t="s">
        <v>3643</v>
      </c>
      <c r="D652" s="193" t="s">
        <v>2803</v>
      </c>
      <c r="E652" s="188" t="s">
        <v>506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1348</v>
      </c>
      <c r="K652" s="195" t="s">
        <v>3656</v>
      </c>
      <c r="L652" s="196" t="s">
        <v>4614</v>
      </c>
      <c r="M652" s="196" t="s">
        <v>4672</v>
      </c>
      <c r="N652" s="52" t="s">
        <v>2155</v>
      </c>
      <c r="O652" s="52"/>
      <c r="P652" s="254" t="s">
        <v>2803</v>
      </c>
      <c r="Q652" s="13"/>
      <c r="R652"/>
      <c r="S652" t="str">
        <f t="shared" si="175"/>
        <v>NOT EQUAL</v>
      </c>
      <c r="T652" s="41" t="str">
        <f>IF(ISNA(VLOOKUP(P652,'NEW XEQM.c'!E:F,2,0)),"--","PRESENT")</f>
        <v>--</v>
      </c>
      <c r="U652"/>
      <c r="V652">
        <f t="shared" si="177"/>
        <v>182</v>
      </c>
      <c r="W652" s="75" t="s">
        <v>2155</v>
      </c>
      <c r="X652" s="54" t="s">
        <v>2155</v>
      </c>
      <c r="Y652" s="54" t="s">
        <v>2155</v>
      </c>
      <c r="Z652" s="22" t="str">
        <f t="shared" si="178"/>
        <v/>
      </c>
      <c r="AA652" s="22" t="str">
        <f t="shared" si="179"/>
        <v/>
      </c>
      <c r="AB652" s="1">
        <f t="shared" si="180"/>
        <v>628</v>
      </c>
      <c r="AC652" t="str">
        <f t="shared" si="181"/>
        <v>ITM_alpha</v>
      </c>
      <c r="AD652" s="125" t="str">
        <f>IF(ISNA(VLOOKUP(AA652,'XEQM Shortlist'!J:J,1,0)),"//","")</f>
        <v/>
      </c>
      <c r="AF652" s="88" t="str">
        <f t="shared" si="182"/>
        <v/>
      </c>
      <c r="AG652" t="b">
        <f t="shared" si="183"/>
        <v>1</v>
      </c>
    </row>
    <row r="653" spans="1:33">
      <c r="A653" s="45">
        <f t="shared" si="176"/>
        <v>653</v>
      </c>
      <c r="B653" s="44">
        <f t="shared" si="184"/>
        <v>629</v>
      </c>
      <c r="C653" s="193" t="s">
        <v>3643</v>
      </c>
      <c r="D653" s="193" t="s">
        <v>2805</v>
      </c>
      <c r="E653" s="188" t="s">
        <v>506</v>
      </c>
      <c r="F653" s="188" t="s">
        <v>532</v>
      </c>
      <c r="G653" s="199">
        <v>0</v>
      </c>
      <c r="H653" s="199">
        <v>0</v>
      </c>
      <c r="I653" s="188" t="s">
        <v>1</v>
      </c>
      <c r="J653" s="188" t="s">
        <v>1348</v>
      </c>
      <c r="K653" s="195" t="s">
        <v>3656</v>
      </c>
      <c r="L653" s="196" t="s">
        <v>4614</v>
      </c>
      <c r="M653" s="196" t="s">
        <v>4672</v>
      </c>
      <c r="N653" s="52" t="s">
        <v>2155</v>
      </c>
      <c r="O653" s="52"/>
      <c r="P653" s="254" t="s">
        <v>2805</v>
      </c>
      <c r="Q653" s="13"/>
      <c r="R653"/>
      <c r="S653" t="str">
        <f t="shared" si="175"/>
        <v>NOT EQUAL</v>
      </c>
      <c r="T653" s="41" t="str">
        <f>IF(ISNA(VLOOKUP(P653,'NEW XEQM.c'!E:F,2,0)),"--","PRESENT")</f>
        <v>--</v>
      </c>
      <c r="U653"/>
      <c r="V653">
        <f t="shared" si="177"/>
        <v>182</v>
      </c>
      <c r="W653" s="75" t="s">
        <v>2155</v>
      </c>
      <c r="X653" s="54" t="s">
        <v>2155</v>
      </c>
      <c r="Y653" s="54" t="s">
        <v>2155</v>
      </c>
      <c r="Z653" s="22" t="str">
        <f t="shared" si="178"/>
        <v/>
      </c>
      <c r="AA653" s="22" t="str">
        <f t="shared" si="179"/>
        <v/>
      </c>
      <c r="AB653" s="1">
        <f t="shared" si="180"/>
        <v>629</v>
      </c>
      <c r="AC653" t="str">
        <f t="shared" si="181"/>
        <v>ITM_beta</v>
      </c>
      <c r="AD653" s="125" t="str">
        <f>IF(ISNA(VLOOKUP(AA653,'XEQM Shortlist'!J:J,1,0)),"//","")</f>
        <v/>
      </c>
      <c r="AF653" s="88" t="str">
        <f t="shared" si="182"/>
        <v/>
      </c>
      <c r="AG653" t="b">
        <f t="shared" si="183"/>
        <v>1</v>
      </c>
    </row>
    <row r="654" spans="1:33" s="17" customFormat="1">
      <c r="A654" s="45">
        <f t="shared" si="176"/>
        <v>654</v>
      </c>
      <c r="B654" s="44">
        <f t="shared" si="184"/>
        <v>630</v>
      </c>
      <c r="C654" s="193" t="s">
        <v>3643</v>
      </c>
      <c r="D654" s="193" t="s">
        <v>2806</v>
      </c>
      <c r="E654" s="188" t="s">
        <v>506</v>
      </c>
      <c r="F654" s="189" t="s">
        <v>392</v>
      </c>
      <c r="G654" s="198">
        <v>0</v>
      </c>
      <c r="H654" s="198">
        <v>0</v>
      </c>
      <c r="I654" s="188" t="s">
        <v>1</v>
      </c>
      <c r="J654" s="188" t="s">
        <v>1348</v>
      </c>
      <c r="K654" s="195" t="s">
        <v>3656</v>
      </c>
      <c r="L654" s="196" t="s">
        <v>4614</v>
      </c>
      <c r="M654" s="196" t="s">
        <v>4672</v>
      </c>
      <c r="N654" s="52" t="s">
        <v>2155</v>
      </c>
      <c r="P654" s="254" t="s">
        <v>2806</v>
      </c>
      <c r="Q654" s="13"/>
      <c r="R654"/>
      <c r="S654" t="str">
        <f t="shared" si="175"/>
        <v>NOT EQUAL</v>
      </c>
      <c r="T654" s="41" t="str">
        <f>IF(ISNA(VLOOKUP(P654,'NEW XEQM.c'!E:F,2,0)),"--","PRESENT")</f>
        <v>--</v>
      </c>
      <c r="U654"/>
      <c r="V654">
        <f t="shared" si="177"/>
        <v>182</v>
      </c>
      <c r="W654" s="88" t="s">
        <v>2155</v>
      </c>
      <c r="X654" s="92" t="s">
        <v>2155</v>
      </c>
      <c r="Y654" s="92" t="s">
        <v>2155</v>
      </c>
      <c r="Z654" s="22" t="str">
        <f t="shared" si="178"/>
        <v/>
      </c>
      <c r="AA654" s="22" t="str">
        <f t="shared" si="179"/>
        <v/>
      </c>
      <c r="AB654" s="1">
        <f t="shared" si="180"/>
        <v>630</v>
      </c>
      <c r="AC654" t="str">
        <f t="shared" si="181"/>
        <v>ITM_gamma</v>
      </c>
      <c r="AD654" s="125" t="str">
        <f>IF(ISNA(VLOOKUP(AA654,'XEQM Shortlist'!J:J,1,0)),"//","")</f>
        <v/>
      </c>
      <c r="AE654"/>
      <c r="AF654" s="88" t="str">
        <f t="shared" si="182"/>
        <v/>
      </c>
      <c r="AG654" t="b">
        <f t="shared" si="183"/>
        <v>1</v>
      </c>
    </row>
    <row r="655" spans="1:33">
      <c r="A655" s="45">
        <f t="shared" si="176"/>
        <v>655</v>
      </c>
      <c r="B655" s="44">
        <f t="shared" si="184"/>
        <v>631</v>
      </c>
      <c r="C655" s="193" t="s">
        <v>3643</v>
      </c>
      <c r="D655" s="193" t="s">
        <v>2807</v>
      </c>
      <c r="E655" s="188" t="s">
        <v>506</v>
      </c>
      <c r="F655" s="188" t="s">
        <v>533</v>
      </c>
      <c r="G655" s="197">
        <v>0</v>
      </c>
      <c r="H655" s="197">
        <v>0</v>
      </c>
      <c r="I655" s="188" t="s">
        <v>1</v>
      </c>
      <c r="J655" s="188" t="s">
        <v>1348</v>
      </c>
      <c r="K655" s="195" t="s">
        <v>3656</v>
      </c>
      <c r="L655" s="196" t="s">
        <v>4614</v>
      </c>
      <c r="M655" s="196" t="s">
        <v>4672</v>
      </c>
      <c r="N655" s="52" t="s">
        <v>2155</v>
      </c>
      <c r="O655" s="52"/>
      <c r="P655" s="254" t="s">
        <v>2807</v>
      </c>
      <c r="Q655" s="13"/>
      <c r="R655"/>
      <c r="S655" t="str">
        <f t="shared" si="175"/>
        <v>NOT EQUAL</v>
      </c>
      <c r="T655" s="41" t="str">
        <f>IF(ISNA(VLOOKUP(P655,'NEW XEQM.c'!E:F,2,0)),"--","PRESENT")</f>
        <v>--</v>
      </c>
      <c r="U655"/>
      <c r="V655">
        <f t="shared" si="177"/>
        <v>182</v>
      </c>
      <c r="W655" s="75" t="s">
        <v>2155</v>
      </c>
      <c r="X655" s="54" t="s">
        <v>2155</v>
      </c>
      <c r="Y655" s="54" t="s">
        <v>2155</v>
      </c>
      <c r="Z655" s="22" t="str">
        <f t="shared" si="178"/>
        <v/>
      </c>
      <c r="AA655" s="22" t="str">
        <f t="shared" si="179"/>
        <v/>
      </c>
      <c r="AB655" s="1">
        <f t="shared" si="180"/>
        <v>631</v>
      </c>
      <c r="AC655" t="str">
        <f t="shared" si="181"/>
        <v>ITM_delta</v>
      </c>
      <c r="AD655" s="125" t="str">
        <f>IF(ISNA(VLOOKUP(AA655,'XEQM Shortlist'!J:J,1,0)),"//","")</f>
        <v/>
      </c>
      <c r="AF655" s="88" t="str">
        <f t="shared" si="182"/>
        <v/>
      </c>
      <c r="AG655" t="b">
        <f t="shared" si="183"/>
        <v>1</v>
      </c>
    </row>
    <row r="656" spans="1:33">
      <c r="A656" s="45">
        <f t="shared" si="176"/>
        <v>656</v>
      </c>
      <c r="B656" s="44">
        <f t="shared" si="184"/>
        <v>632</v>
      </c>
      <c r="C656" s="193" t="s">
        <v>3643</v>
      </c>
      <c r="D656" s="193" t="s">
        <v>1966</v>
      </c>
      <c r="E656" s="188" t="s">
        <v>506</v>
      </c>
      <c r="F656" s="188" t="s">
        <v>534</v>
      </c>
      <c r="G656" s="197">
        <v>0</v>
      </c>
      <c r="H656" s="197">
        <v>0</v>
      </c>
      <c r="I656" s="188" t="s">
        <v>1</v>
      </c>
      <c r="J656" s="188" t="s">
        <v>1348</v>
      </c>
      <c r="K656" s="195" t="s">
        <v>3656</v>
      </c>
      <c r="L656" s="196" t="s">
        <v>4614</v>
      </c>
      <c r="M656" s="196" t="s">
        <v>4672</v>
      </c>
      <c r="N656" s="52" t="s">
        <v>2155</v>
      </c>
      <c r="O656" s="52"/>
      <c r="P656" s="254" t="s">
        <v>1966</v>
      </c>
      <c r="Q656" s="13"/>
      <c r="R656"/>
      <c r="S656" t="str">
        <f t="shared" si="175"/>
        <v>NOT EQUAL</v>
      </c>
      <c r="T656" s="41" t="str">
        <f>IF(ISNA(VLOOKUP(P656,'NEW XEQM.c'!E:F,2,0)),"--","PRESENT")</f>
        <v>--</v>
      </c>
      <c r="U656"/>
      <c r="V656">
        <f t="shared" si="177"/>
        <v>182</v>
      </c>
      <c r="W656" s="75" t="s">
        <v>2155</v>
      </c>
      <c r="X656" s="54" t="s">
        <v>2155</v>
      </c>
      <c r="Y656" s="54" t="s">
        <v>2155</v>
      </c>
      <c r="Z656" s="22" t="str">
        <f t="shared" si="178"/>
        <v/>
      </c>
      <c r="AA656" s="22" t="str">
        <f t="shared" si="179"/>
        <v/>
      </c>
      <c r="AB656" s="1">
        <f t="shared" si="180"/>
        <v>632</v>
      </c>
      <c r="AC656" t="str">
        <f t="shared" si="181"/>
        <v>ITM_epsilon</v>
      </c>
      <c r="AD656" s="125" t="str">
        <f>IF(ISNA(VLOOKUP(AA656,'XEQM Shortlist'!J:J,1,0)),"//","")</f>
        <v/>
      </c>
      <c r="AF656" s="88" t="str">
        <f t="shared" si="182"/>
        <v/>
      </c>
      <c r="AG656" t="b">
        <f t="shared" si="183"/>
        <v>1</v>
      </c>
    </row>
    <row r="657" spans="1:33" s="17" customFormat="1">
      <c r="A657" s="45">
        <f t="shared" si="176"/>
        <v>657</v>
      </c>
      <c r="B657" s="44">
        <f t="shared" si="184"/>
        <v>633</v>
      </c>
      <c r="C657" s="193" t="s">
        <v>3643</v>
      </c>
      <c r="D657" s="193" t="s">
        <v>2809</v>
      </c>
      <c r="E657" s="188" t="s">
        <v>506</v>
      </c>
      <c r="F657" s="189" t="s">
        <v>536</v>
      </c>
      <c r="G657" s="198">
        <v>0</v>
      </c>
      <c r="H657" s="198">
        <v>0</v>
      </c>
      <c r="I657" s="188" t="s">
        <v>1</v>
      </c>
      <c r="J657" s="188" t="s">
        <v>1348</v>
      </c>
      <c r="K657" s="195" t="s">
        <v>3656</v>
      </c>
      <c r="L657" s="196" t="s">
        <v>4614</v>
      </c>
      <c r="M657" s="196" t="s">
        <v>4672</v>
      </c>
      <c r="N657" s="52" t="s">
        <v>2155</v>
      </c>
      <c r="P657" s="254" t="s">
        <v>2809</v>
      </c>
      <c r="Q657" s="13"/>
      <c r="R657"/>
      <c r="S657" t="str">
        <f t="shared" si="175"/>
        <v>NOT EQUAL</v>
      </c>
      <c r="T657" s="41" t="str">
        <f>IF(ISNA(VLOOKUP(P657,'NEW XEQM.c'!E:F,2,0)),"--","PRESENT")</f>
        <v>--</v>
      </c>
      <c r="U657"/>
      <c r="V657">
        <f t="shared" si="177"/>
        <v>182</v>
      </c>
      <c r="W657" s="88" t="s">
        <v>2155</v>
      </c>
      <c r="X657" s="92" t="s">
        <v>2155</v>
      </c>
      <c r="Y657" s="92" t="s">
        <v>2155</v>
      </c>
      <c r="Z657" s="22" t="str">
        <f t="shared" si="178"/>
        <v/>
      </c>
      <c r="AA657" s="22" t="str">
        <f t="shared" si="179"/>
        <v/>
      </c>
      <c r="AB657" s="1">
        <f t="shared" si="180"/>
        <v>633</v>
      </c>
      <c r="AC657" t="str">
        <f t="shared" si="181"/>
        <v>ITM_zeta</v>
      </c>
      <c r="AD657" s="125" t="str">
        <f>IF(ISNA(VLOOKUP(AA657,'XEQM Shortlist'!J:J,1,0)),"//","")</f>
        <v/>
      </c>
      <c r="AE657"/>
      <c r="AF657" s="88" t="str">
        <f t="shared" si="182"/>
        <v/>
      </c>
      <c r="AG657" t="b">
        <f t="shared" si="183"/>
        <v>1</v>
      </c>
    </row>
    <row r="658" spans="1:33">
      <c r="A658" s="45">
        <f t="shared" si="176"/>
        <v>658</v>
      </c>
      <c r="B658" s="44">
        <f t="shared" si="184"/>
        <v>634</v>
      </c>
      <c r="C658" s="193" t="s">
        <v>3643</v>
      </c>
      <c r="D658" s="193" t="s">
        <v>2810</v>
      </c>
      <c r="E658" s="188" t="s">
        <v>506</v>
      </c>
      <c r="F658" s="188" t="s">
        <v>537</v>
      </c>
      <c r="G658" s="197">
        <v>0</v>
      </c>
      <c r="H658" s="197">
        <v>0</v>
      </c>
      <c r="I658" s="188" t="s">
        <v>1</v>
      </c>
      <c r="J658" s="188" t="s">
        <v>1348</v>
      </c>
      <c r="K658" s="195" t="s">
        <v>3656</v>
      </c>
      <c r="L658" s="196" t="s">
        <v>4614</v>
      </c>
      <c r="M658" s="196" t="s">
        <v>4672</v>
      </c>
      <c r="N658" s="52" t="s">
        <v>2155</v>
      </c>
      <c r="O658" s="52"/>
      <c r="P658" s="254" t="s">
        <v>2810</v>
      </c>
      <c r="Q658" s="13"/>
      <c r="R658"/>
      <c r="S658" t="str">
        <f t="shared" si="175"/>
        <v>NOT EQUAL</v>
      </c>
      <c r="T658" s="41" t="str">
        <f>IF(ISNA(VLOOKUP(P658,'NEW XEQM.c'!E:F,2,0)),"--","PRESENT")</f>
        <v>--</v>
      </c>
      <c r="U658"/>
      <c r="V658">
        <f t="shared" si="177"/>
        <v>182</v>
      </c>
      <c r="W658" s="75" t="s">
        <v>2155</v>
      </c>
      <c r="X658" s="54" t="s">
        <v>2155</v>
      </c>
      <c r="Y658" s="54" t="s">
        <v>2155</v>
      </c>
      <c r="Z658" s="22" t="str">
        <f t="shared" si="178"/>
        <v/>
      </c>
      <c r="AA658" s="22" t="str">
        <f t="shared" si="179"/>
        <v/>
      </c>
      <c r="AB658" s="1">
        <f t="shared" si="180"/>
        <v>634</v>
      </c>
      <c r="AC658" t="str">
        <f t="shared" si="181"/>
        <v>ITM_eta</v>
      </c>
      <c r="AD658" s="125" t="str">
        <f>IF(ISNA(VLOOKUP(AA658,'XEQM Shortlist'!J:J,1,0)),"//","")</f>
        <v/>
      </c>
      <c r="AF658" s="88" t="str">
        <f t="shared" si="182"/>
        <v/>
      </c>
      <c r="AG658" t="b">
        <f t="shared" si="183"/>
        <v>1</v>
      </c>
    </row>
    <row r="659" spans="1:33" s="17" customFormat="1">
      <c r="A659" s="45">
        <f t="shared" si="176"/>
        <v>659</v>
      </c>
      <c r="B659" s="44">
        <f t="shared" si="184"/>
        <v>635</v>
      </c>
      <c r="C659" s="193" t="s">
        <v>3643</v>
      </c>
      <c r="D659" s="193" t="s">
        <v>2812</v>
      </c>
      <c r="E659" s="188" t="s">
        <v>506</v>
      </c>
      <c r="F659" s="189" t="s">
        <v>539</v>
      </c>
      <c r="G659" s="198">
        <v>0</v>
      </c>
      <c r="H659" s="198">
        <v>0</v>
      </c>
      <c r="I659" s="188" t="s">
        <v>1</v>
      </c>
      <c r="J659" s="188" t="s">
        <v>1348</v>
      </c>
      <c r="K659" s="195" t="s">
        <v>3656</v>
      </c>
      <c r="L659" s="196" t="s">
        <v>4614</v>
      </c>
      <c r="M659" s="196" t="s">
        <v>4672</v>
      </c>
      <c r="N659" s="52" t="s">
        <v>2155</v>
      </c>
      <c r="P659" s="254" t="s">
        <v>2812</v>
      </c>
      <c r="Q659" s="13"/>
      <c r="R659"/>
      <c r="S659" t="str">
        <f t="shared" si="175"/>
        <v>NOT EQUAL</v>
      </c>
      <c r="T659" s="41" t="str">
        <f>IF(ISNA(VLOOKUP(P659,'NEW XEQM.c'!E:F,2,0)),"--","PRESENT")</f>
        <v>--</v>
      </c>
      <c r="U659"/>
      <c r="V659">
        <f t="shared" si="177"/>
        <v>182</v>
      </c>
      <c r="W659" s="88" t="s">
        <v>2155</v>
      </c>
      <c r="X659" s="92" t="s">
        <v>2155</v>
      </c>
      <c r="Y659" s="92" t="s">
        <v>2155</v>
      </c>
      <c r="Z659" s="22" t="str">
        <f t="shared" si="178"/>
        <v/>
      </c>
      <c r="AA659" s="22" t="str">
        <f t="shared" si="179"/>
        <v/>
      </c>
      <c r="AB659" s="1">
        <f t="shared" si="180"/>
        <v>635</v>
      </c>
      <c r="AC659" t="str">
        <f t="shared" si="181"/>
        <v>ITM_theta</v>
      </c>
      <c r="AD659" s="125" t="str">
        <f>IF(ISNA(VLOOKUP(AA659,'XEQM Shortlist'!J:J,1,0)),"//","")</f>
        <v/>
      </c>
      <c r="AE659"/>
      <c r="AF659" s="88" t="str">
        <f t="shared" si="182"/>
        <v/>
      </c>
      <c r="AG659" t="b">
        <f t="shared" si="183"/>
        <v>1</v>
      </c>
    </row>
    <row r="660" spans="1:33">
      <c r="A660" s="45">
        <f t="shared" si="176"/>
        <v>660</v>
      </c>
      <c r="B660" s="44">
        <f t="shared" si="184"/>
        <v>636</v>
      </c>
      <c r="C660" s="193" t="s">
        <v>3643</v>
      </c>
      <c r="D660" s="193" t="s">
        <v>2813</v>
      </c>
      <c r="E660" s="188" t="s">
        <v>506</v>
      </c>
      <c r="F660" s="188" t="s">
        <v>540</v>
      </c>
      <c r="G660" s="197">
        <v>0</v>
      </c>
      <c r="H660" s="197">
        <v>0</v>
      </c>
      <c r="I660" s="188" t="s">
        <v>1</v>
      </c>
      <c r="J660" s="188" t="s">
        <v>1348</v>
      </c>
      <c r="K660" s="195" t="s">
        <v>3656</v>
      </c>
      <c r="L660" s="196" t="s">
        <v>4614</v>
      </c>
      <c r="M660" s="196" t="s">
        <v>4672</v>
      </c>
      <c r="N660" s="52" t="s">
        <v>2155</v>
      </c>
      <c r="O660" s="52"/>
      <c r="P660" s="254" t="s">
        <v>2813</v>
      </c>
      <c r="Q660" s="13"/>
      <c r="R660"/>
      <c r="S660" t="str">
        <f t="shared" si="175"/>
        <v>NOT EQUAL</v>
      </c>
      <c r="T660" s="41" t="str">
        <f>IF(ISNA(VLOOKUP(P660,'NEW XEQM.c'!E:F,2,0)),"--","PRESENT")</f>
        <v>--</v>
      </c>
      <c r="U660"/>
      <c r="V660">
        <f t="shared" si="177"/>
        <v>182</v>
      </c>
      <c r="W660" s="75" t="s">
        <v>2155</v>
      </c>
      <c r="X660" s="54" t="s">
        <v>2155</v>
      </c>
      <c r="Y660" s="54" t="s">
        <v>2155</v>
      </c>
      <c r="Z660" s="22" t="str">
        <f t="shared" si="178"/>
        <v/>
      </c>
      <c r="AA660" s="22" t="str">
        <f t="shared" si="179"/>
        <v/>
      </c>
      <c r="AB660" s="1">
        <f t="shared" si="180"/>
        <v>636</v>
      </c>
      <c r="AC660" t="str">
        <f t="shared" si="181"/>
        <v>ITM_iota</v>
      </c>
      <c r="AD660" s="125" t="str">
        <f>IF(ISNA(VLOOKUP(AA660,'XEQM Shortlist'!J:J,1,0)),"//","")</f>
        <v/>
      </c>
      <c r="AF660" s="88" t="str">
        <f t="shared" si="182"/>
        <v/>
      </c>
      <c r="AG660" t="b">
        <f t="shared" si="183"/>
        <v>1</v>
      </c>
    </row>
    <row r="661" spans="1:33">
      <c r="A661" s="45">
        <f t="shared" si="176"/>
        <v>661</v>
      </c>
      <c r="B661" s="44">
        <f t="shared" si="184"/>
        <v>637</v>
      </c>
      <c r="C661" s="193" t="s">
        <v>3643</v>
      </c>
      <c r="D661" s="193" t="s">
        <v>2816</v>
      </c>
      <c r="E661" s="188" t="s">
        <v>506</v>
      </c>
      <c r="F661" s="188" t="s">
        <v>543</v>
      </c>
      <c r="G661" s="197">
        <v>0</v>
      </c>
      <c r="H661" s="197">
        <v>0</v>
      </c>
      <c r="I661" s="188" t="s">
        <v>1</v>
      </c>
      <c r="J661" s="188" t="s">
        <v>1348</v>
      </c>
      <c r="K661" s="195" t="s">
        <v>3656</v>
      </c>
      <c r="L661" s="196" t="s">
        <v>4614</v>
      </c>
      <c r="M661" s="196" t="s">
        <v>4672</v>
      </c>
      <c r="N661" s="52" t="s">
        <v>2155</v>
      </c>
      <c r="O661" s="52"/>
      <c r="P661" s="254" t="s">
        <v>2816</v>
      </c>
      <c r="Q661" s="13"/>
      <c r="R661"/>
      <c r="S661" t="str">
        <f t="shared" si="175"/>
        <v>NOT EQUAL</v>
      </c>
      <c r="T661" s="41" t="str">
        <f>IF(ISNA(VLOOKUP(P661,'NEW XEQM.c'!E:F,2,0)),"--","PRESENT")</f>
        <v>--</v>
      </c>
      <c r="U661"/>
      <c r="V661">
        <f t="shared" si="177"/>
        <v>182</v>
      </c>
      <c r="W661" s="75" t="s">
        <v>2155</v>
      </c>
      <c r="X661" s="54" t="s">
        <v>2155</v>
      </c>
      <c r="Y661" s="54" t="s">
        <v>2155</v>
      </c>
      <c r="Z661" s="22" t="str">
        <f t="shared" si="178"/>
        <v/>
      </c>
      <c r="AA661" s="22" t="str">
        <f t="shared" si="179"/>
        <v/>
      </c>
      <c r="AB661" s="1">
        <f t="shared" si="180"/>
        <v>637</v>
      </c>
      <c r="AC661" t="str">
        <f t="shared" si="181"/>
        <v>ITM_iota_DIALYTIKA</v>
      </c>
      <c r="AD661" s="125" t="str">
        <f>IF(ISNA(VLOOKUP(AA661,'XEQM Shortlist'!J:J,1,0)),"//","")</f>
        <v/>
      </c>
      <c r="AF661" s="88" t="str">
        <f t="shared" si="182"/>
        <v/>
      </c>
      <c r="AG661" t="b">
        <f t="shared" si="183"/>
        <v>1</v>
      </c>
    </row>
    <row r="662" spans="1:33">
      <c r="A662" s="45">
        <f t="shared" si="176"/>
        <v>662</v>
      </c>
      <c r="B662" s="44">
        <f t="shared" si="184"/>
        <v>638</v>
      </c>
      <c r="C662" s="193" t="s">
        <v>3643</v>
      </c>
      <c r="D662" s="193" t="s">
        <v>2817</v>
      </c>
      <c r="E662" s="188" t="s">
        <v>506</v>
      </c>
      <c r="F662" s="188" t="s">
        <v>544</v>
      </c>
      <c r="G662" s="197">
        <v>0</v>
      </c>
      <c r="H662" s="197">
        <v>0</v>
      </c>
      <c r="I662" s="188" t="s">
        <v>1</v>
      </c>
      <c r="J662" s="188" t="s">
        <v>1348</v>
      </c>
      <c r="K662" s="195" t="s">
        <v>3656</v>
      </c>
      <c r="L662" s="196" t="s">
        <v>4614</v>
      </c>
      <c r="M662" s="196" t="s">
        <v>4672</v>
      </c>
      <c r="N662" s="52" t="s">
        <v>2155</v>
      </c>
      <c r="O662" s="52"/>
      <c r="P662" s="254" t="s">
        <v>2817</v>
      </c>
      <c r="Q662" s="13"/>
      <c r="R662"/>
      <c r="S662" t="str">
        <f t="shared" si="175"/>
        <v>NOT EQUAL</v>
      </c>
      <c r="T662" s="41" t="str">
        <f>IF(ISNA(VLOOKUP(P662,'NEW XEQM.c'!E:F,2,0)),"--","PRESENT")</f>
        <v>--</v>
      </c>
      <c r="U662"/>
      <c r="V662">
        <f t="shared" si="177"/>
        <v>182</v>
      </c>
      <c r="W662" s="75" t="s">
        <v>2155</v>
      </c>
      <c r="X662" s="54" t="s">
        <v>2155</v>
      </c>
      <c r="Y662" s="54" t="s">
        <v>2155</v>
      </c>
      <c r="Z662" s="22" t="str">
        <f t="shared" si="178"/>
        <v/>
      </c>
      <c r="AA662" s="22" t="str">
        <f t="shared" si="179"/>
        <v/>
      </c>
      <c r="AB662" s="1">
        <f t="shared" si="180"/>
        <v>638</v>
      </c>
      <c r="AC662" t="str">
        <f t="shared" si="181"/>
        <v>ITM_kappa</v>
      </c>
      <c r="AD662" s="125" t="str">
        <f>IF(ISNA(VLOOKUP(AA662,'XEQM Shortlist'!J:J,1,0)),"//","")</f>
        <v/>
      </c>
      <c r="AF662" s="88" t="str">
        <f t="shared" si="182"/>
        <v/>
      </c>
      <c r="AG662" t="b">
        <f t="shared" si="183"/>
        <v>1</v>
      </c>
    </row>
    <row r="663" spans="1:33">
      <c r="A663" s="45">
        <f t="shared" si="176"/>
        <v>663</v>
      </c>
      <c r="B663" s="44">
        <f t="shared" si="184"/>
        <v>639</v>
      </c>
      <c r="C663" s="193" t="s">
        <v>3643</v>
      </c>
      <c r="D663" s="193" t="s">
        <v>2818</v>
      </c>
      <c r="E663" s="188" t="s">
        <v>506</v>
      </c>
      <c r="F663" s="188" t="s">
        <v>545</v>
      </c>
      <c r="G663" s="197">
        <v>0</v>
      </c>
      <c r="H663" s="197">
        <v>0</v>
      </c>
      <c r="I663" s="188" t="s">
        <v>1</v>
      </c>
      <c r="J663" s="188" t="s">
        <v>1348</v>
      </c>
      <c r="K663" s="195" t="s">
        <v>3656</v>
      </c>
      <c r="L663" s="196" t="s">
        <v>4614</v>
      </c>
      <c r="M663" s="196" t="s">
        <v>4672</v>
      </c>
      <c r="N663" s="52" t="s">
        <v>2155</v>
      </c>
      <c r="O663" s="52"/>
      <c r="P663" s="254" t="s">
        <v>2818</v>
      </c>
      <c r="Q663" s="13"/>
      <c r="R663"/>
      <c r="S663" t="str">
        <f t="shared" si="175"/>
        <v>NOT EQUAL</v>
      </c>
      <c r="T663" s="41" t="str">
        <f>IF(ISNA(VLOOKUP(P663,'NEW XEQM.c'!E:F,2,0)),"--","PRESENT")</f>
        <v>--</v>
      </c>
      <c r="U663"/>
      <c r="V663">
        <f t="shared" si="177"/>
        <v>182</v>
      </c>
      <c r="W663" s="75" t="s">
        <v>2155</v>
      </c>
      <c r="X663" s="54" t="s">
        <v>2155</v>
      </c>
      <c r="Y663" s="54" t="s">
        <v>2155</v>
      </c>
      <c r="Z663" s="22" t="str">
        <f t="shared" si="178"/>
        <v/>
      </c>
      <c r="AA663" s="22" t="str">
        <f t="shared" si="179"/>
        <v/>
      </c>
      <c r="AB663" s="1">
        <f t="shared" si="180"/>
        <v>639</v>
      </c>
      <c r="AC663" t="str">
        <f t="shared" si="181"/>
        <v>ITM_lambda</v>
      </c>
      <c r="AD663" s="125" t="str">
        <f>IF(ISNA(VLOOKUP(AA663,'XEQM Shortlist'!J:J,1,0)),"//","")</f>
        <v/>
      </c>
      <c r="AF663" s="88" t="str">
        <f t="shared" si="182"/>
        <v/>
      </c>
      <c r="AG663" t="b">
        <f t="shared" si="183"/>
        <v>1</v>
      </c>
    </row>
    <row r="664" spans="1:33" s="17" customFormat="1">
      <c r="A664" s="45">
        <f t="shared" si="176"/>
        <v>664</v>
      </c>
      <c r="B664" s="44">
        <f t="shared" si="184"/>
        <v>640</v>
      </c>
      <c r="C664" s="193" t="s">
        <v>3643</v>
      </c>
      <c r="D664" s="193" t="s">
        <v>2819</v>
      </c>
      <c r="E664" s="188" t="s">
        <v>506</v>
      </c>
      <c r="F664" s="189" t="s">
        <v>546</v>
      </c>
      <c r="G664" s="198">
        <v>0</v>
      </c>
      <c r="H664" s="198">
        <v>0</v>
      </c>
      <c r="I664" s="188" t="s">
        <v>1</v>
      </c>
      <c r="J664" s="188" t="s">
        <v>1348</v>
      </c>
      <c r="K664" s="195" t="s">
        <v>3656</v>
      </c>
      <c r="L664" s="196" t="s">
        <v>4614</v>
      </c>
      <c r="M664" s="196" t="s">
        <v>4672</v>
      </c>
      <c r="N664" s="52" t="s">
        <v>2155</v>
      </c>
      <c r="P664" s="254" t="s">
        <v>2819</v>
      </c>
      <c r="Q664" s="13"/>
      <c r="R664"/>
      <c r="S664" t="str">
        <f t="shared" si="175"/>
        <v>NOT EQUAL</v>
      </c>
      <c r="T664" s="41" t="str">
        <f>IF(ISNA(VLOOKUP(P664,'NEW XEQM.c'!E:F,2,0)),"--","PRESENT")</f>
        <v>--</v>
      </c>
      <c r="U664"/>
      <c r="V664">
        <f t="shared" si="177"/>
        <v>182</v>
      </c>
      <c r="W664" s="88" t="s">
        <v>2155</v>
      </c>
      <c r="X664" s="92" t="s">
        <v>2155</v>
      </c>
      <c r="Y664" s="92" t="s">
        <v>2155</v>
      </c>
      <c r="Z664" s="22" t="str">
        <f t="shared" si="178"/>
        <v/>
      </c>
      <c r="AA664" s="22" t="str">
        <f t="shared" si="179"/>
        <v/>
      </c>
      <c r="AB664" s="1">
        <f t="shared" si="180"/>
        <v>640</v>
      </c>
      <c r="AC664" t="str">
        <f t="shared" si="181"/>
        <v>ITM_mu</v>
      </c>
      <c r="AD664" s="125" t="str">
        <f>IF(ISNA(VLOOKUP(AA664,'XEQM Shortlist'!J:J,1,0)),"//","")</f>
        <v/>
      </c>
      <c r="AE664"/>
      <c r="AF664" s="88" t="str">
        <f t="shared" si="182"/>
        <v/>
      </c>
      <c r="AG664" t="b">
        <f t="shared" si="183"/>
        <v>1</v>
      </c>
    </row>
    <row r="665" spans="1:33">
      <c r="A665" s="45">
        <f t="shared" si="176"/>
        <v>665</v>
      </c>
      <c r="B665" s="44">
        <f t="shared" si="184"/>
        <v>641</v>
      </c>
      <c r="C665" s="193" t="s">
        <v>3643</v>
      </c>
      <c r="D665" s="193" t="s">
        <v>2820</v>
      </c>
      <c r="E665" s="188" t="s">
        <v>506</v>
      </c>
      <c r="F665" s="188" t="s">
        <v>547</v>
      </c>
      <c r="G665" s="197">
        <v>0</v>
      </c>
      <c r="H665" s="197">
        <v>0</v>
      </c>
      <c r="I665" s="188" t="s">
        <v>1</v>
      </c>
      <c r="J665" s="188" t="s">
        <v>1348</v>
      </c>
      <c r="K665" s="195" t="s">
        <v>3656</v>
      </c>
      <c r="L665" s="196" t="s">
        <v>4614</v>
      </c>
      <c r="M665" s="196" t="s">
        <v>4672</v>
      </c>
      <c r="N665" s="52" t="s">
        <v>2155</v>
      </c>
      <c r="O665" s="52"/>
      <c r="P665" s="254" t="s">
        <v>2820</v>
      </c>
      <c r="Q665" s="13"/>
      <c r="R665"/>
      <c r="S665" t="str">
        <f t="shared" si="175"/>
        <v>NOT EQUAL</v>
      </c>
      <c r="T665" s="41" t="str">
        <f>IF(ISNA(VLOOKUP(P665,'NEW XEQM.c'!E:F,2,0)),"--","PRESENT")</f>
        <v>--</v>
      </c>
      <c r="U665"/>
      <c r="V665">
        <f t="shared" si="177"/>
        <v>182</v>
      </c>
      <c r="W665" s="75" t="s">
        <v>2155</v>
      </c>
      <c r="X665" s="54" t="s">
        <v>2155</v>
      </c>
      <c r="Y665" s="54" t="s">
        <v>2155</v>
      </c>
      <c r="Z665" s="22" t="str">
        <f t="shared" si="178"/>
        <v/>
      </c>
      <c r="AA665" s="22" t="str">
        <f t="shared" si="179"/>
        <v/>
      </c>
      <c r="AB665" s="1">
        <f t="shared" si="180"/>
        <v>641</v>
      </c>
      <c r="AC665" t="str">
        <f t="shared" si="181"/>
        <v>ITM_nu</v>
      </c>
      <c r="AD665" s="125" t="str">
        <f>IF(ISNA(VLOOKUP(AA665,'XEQM Shortlist'!J:J,1,0)),"//","")</f>
        <v/>
      </c>
      <c r="AF665" s="88" t="str">
        <f t="shared" si="182"/>
        <v/>
      </c>
      <c r="AG665" t="b">
        <f t="shared" si="183"/>
        <v>1</v>
      </c>
    </row>
    <row r="666" spans="1:33">
      <c r="A666" s="45">
        <f t="shared" si="176"/>
        <v>666</v>
      </c>
      <c r="B666" s="44">
        <f t="shared" si="184"/>
        <v>642</v>
      </c>
      <c r="C666" s="193" t="s">
        <v>3643</v>
      </c>
      <c r="D666" s="193" t="s">
        <v>2821</v>
      </c>
      <c r="E666" s="188" t="s">
        <v>506</v>
      </c>
      <c r="F666" s="188" t="s">
        <v>548</v>
      </c>
      <c r="G666" s="197">
        <v>0</v>
      </c>
      <c r="H666" s="197">
        <v>0</v>
      </c>
      <c r="I666" s="188" t="s">
        <v>1</v>
      </c>
      <c r="J666" s="188" t="s">
        <v>1348</v>
      </c>
      <c r="K666" s="195" t="s">
        <v>3656</v>
      </c>
      <c r="L666" s="196" t="s">
        <v>4614</v>
      </c>
      <c r="M666" s="196" t="s">
        <v>4672</v>
      </c>
      <c r="N666" s="52" t="s">
        <v>2155</v>
      </c>
      <c r="O666" s="52"/>
      <c r="P666" s="254" t="s">
        <v>2821</v>
      </c>
      <c r="Q666" s="13"/>
      <c r="R666"/>
      <c r="S666" t="str">
        <f t="shared" si="175"/>
        <v>NOT EQUAL</v>
      </c>
      <c r="T666" s="41" t="str">
        <f>IF(ISNA(VLOOKUP(P666,'NEW XEQM.c'!E:F,2,0)),"--","PRESENT")</f>
        <v>--</v>
      </c>
      <c r="U666"/>
      <c r="V666">
        <f t="shared" si="177"/>
        <v>182</v>
      </c>
      <c r="W666" s="75" t="s">
        <v>2155</v>
      </c>
      <c r="X666" s="54" t="s">
        <v>2155</v>
      </c>
      <c r="Y666" s="54" t="s">
        <v>2155</v>
      </c>
      <c r="Z666" s="22" t="str">
        <f t="shared" si="178"/>
        <v/>
      </c>
      <c r="AA666" s="22" t="str">
        <f t="shared" si="179"/>
        <v/>
      </c>
      <c r="AB666" s="1">
        <f t="shared" si="180"/>
        <v>642</v>
      </c>
      <c r="AC666" t="str">
        <f t="shared" si="181"/>
        <v>ITM_xi</v>
      </c>
      <c r="AD666" s="125" t="str">
        <f>IF(ISNA(VLOOKUP(AA666,'XEQM Shortlist'!J:J,1,0)),"//","")</f>
        <v/>
      </c>
      <c r="AF666" s="88" t="str">
        <f t="shared" si="182"/>
        <v/>
      </c>
      <c r="AG666" t="b">
        <f t="shared" si="183"/>
        <v>1</v>
      </c>
    </row>
    <row r="667" spans="1:33">
      <c r="A667" s="45">
        <f t="shared" si="176"/>
        <v>667</v>
      </c>
      <c r="B667" s="44">
        <f t="shared" si="184"/>
        <v>643</v>
      </c>
      <c r="C667" s="193" t="s">
        <v>3643</v>
      </c>
      <c r="D667" s="193" t="s">
        <v>2822</v>
      </c>
      <c r="E667" s="188" t="s">
        <v>506</v>
      </c>
      <c r="F667" s="188" t="s">
        <v>549</v>
      </c>
      <c r="G667" s="197">
        <v>0</v>
      </c>
      <c r="H667" s="197">
        <v>0</v>
      </c>
      <c r="I667" s="188" t="s">
        <v>1</v>
      </c>
      <c r="J667" s="188" t="s">
        <v>1348</v>
      </c>
      <c r="K667" s="195" t="s">
        <v>3656</v>
      </c>
      <c r="L667" s="196" t="s">
        <v>4614</v>
      </c>
      <c r="M667" s="196" t="s">
        <v>4672</v>
      </c>
      <c r="N667" s="52" t="s">
        <v>2155</v>
      </c>
      <c r="O667" s="52"/>
      <c r="P667" s="254" t="s">
        <v>2822</v>
      </c>
      <c r="Q667" s="13"/>
      <c r="R667"/>
      <c r="S667" t="str">
        <f t="shared" si="175"/>
        <v>NOT EQUAL</v>
      </c>
      <c r="T667" s="41" t="str">
        <f>IF(ISNA(VLOOKUP(P667,'NEW XEQM.c'!E:F,2,0)),"--","PRESENT")</f>
        <v>--</v>
      </c>
      <c r="U667"/>
      <c r="V667">
        <f t="shared" si="177"/>
        <v>182</v>
      </c>
      <c r="W667" s="75" t="s">
        <v>2155</v>
      </c>
      <c r="X667" s="54" t="s">
        <v>2155</v>
      </c>
      <c r="Y667" s="54" t="s">
        <v>2155</v>
      </c>
      <c r="Z667" s="22" t="str">
        <f t="shared" si="178"/>
        <v/>
      </c>
      <c r="AA667" s="22" t="str">
        <f t="shared" si="179"/>
        <v/>
      </c>
      <c r="AB667" s="1">
        <f t="shared" si="180"/>
        <v>643</v>
      </c>
      <c r="AC667" t="str">
        <f t="shared" si="181"/>
        <v>ITM_omicron</v>
      </c>
      <c r="AD667" s="125" t="str">
        <f>IF(ISNA(VLOOKUP(AA667,'XEQM Shortlist'!J:J,1,0)),"//","")</f>
        <v/>
      </c>
      <c r="AF667" s="88" t="str">
        <f t="shared" si="182"/>
        <v/>
      </c>
      <c r="AG667" t="b">
        <f t="shared" si="183"/>
        <v>1</v>
      </c>
    </row>
    <row r="668" spans="1:33">
      <c r="A668" s="45">
        <f t="shared" si="176"/>
        <v>668</v>
      </c>
      <c r="B668" s="44">
        <f t="shared" si="184"/>
        <v>644</v>
      </c>
      <c r="C668" s="193" t="s">
        <v>3643</v>
      </c>
      <c r="D668" s="193" t="s">
        <v>1981</v>
      </c>
      <c r="E668" s="188" t="s">
        <v>506</v>
      </c>
      <c r="F668" s="188" t="s">
        <v>409</v>
      </c>
      <c r="G668" s="197">
        <v>0</v>
      </c>
      <c r="H668" s="197">
        <v>0</v>
      </c>
      <c r="I668" s="188" t="s">
        <v>1</v>
      </c>
      <c r="J668" s="188" t="s">
        <v>1348</v>
      </c>
      <c r="K668" s="195" t="s">
        <v>3656</v>
      </c>
      <c r="L668" s="196" t="s">
        <v>4614</v>
      </c>
      <c r="M668" s="196" t="s">
        <v>4672</v>
      </c>
      <c r="N668" s="52" t="s">
        <v>2155</v>
      </c>
      <c r="O668" s="52"/>
      <c r="P668" s="254" t="s">
        <v>1981</v>
      </c>
      <c r="Q668" s="13"/>
      <c r="R668"/>
      <c r="S668" t="str">
        <f t="shared" si="175"/>
        <v>NOT EQUAL</v>
      </c>
      <c r="T668" s="41" t="str">
        <f>IF(ISNA(VLOOKUP(P668,'NEW XEQM.c'!E:F,2,0)),"--","PRESENT")</f>
        <v>--</v>
      </c>
      <c r="U668"/>
      <c r="V668">
        <f t="shared" si="177"/>
        <v>182</v>
      </c>
      <c r="W668" s="75" t="s">
        <v>2155</v>
      </c>
      <c r="X668" s="54" t="s">
        <v>2155</v>
      </c>
      <c r="Y668" s="54" t="s">
        <v>2155</v>
      </c>
      <c r="Z668" s="22" t="str">
        <f t="shared" si="178"/>
        <v/>
      </c>
      <c r="AA668" s="22" t="str">
        <f t="shared" si="179"/>
        <v/>
      </c>
      <c r="AB668" s="1">
        <f t="shared" si="180"/>
        <v>644</v>
      </c>
      <c r="AC668" t="str">
        <f t="shared" si="181"/>
        <v>ITM_pi</v>
      </c>
      <c r="AD668" s="125" t="str">
        <f>IF(ISNA(VLOOKUP(AA668,'XEQM Shortlist'!J:J,1,0)),"//","")</f>
        <v/>
      </c>
      <c r="AF668" s="88" t="str">
        <f t="shared" si="182"/>
        <v/>
      </c>
      <c r="AG668" t="b">
        <f t="shared" si="183"/>
        <v>1</v>
      </c>
    </row>
    <row r="669" spans="1:33">
      <c r="A669" s="45">
        <f t="shared" si="176"/>
        <v>669</v>
      </c>
      <c r="B669" s="44">
        <f t="shared" si="184"/>
        <v>645</v>
      </c>
      <c r="C669" s="193" t="s">
        <v>3643</v>
      </c>
      <c r="D669" s="193" t="s">
        <v>2824</v>
      </c>
      <c r="E669" s="188" t="s">
        <v>506</v>
      </c>
      <c r="F669" s="188" t="s">
        <v>551</v>
      </c>
      <c r="G669" s="197">
        <v>0</v>
      </c>
      <c r="H669" s="197">
        <v>0</v>
      </c>
      <c r="I669" s="188" t="s">
        <v>1</v>
      </c>
      <c r="J669" s="188" t="s">
        <v>1348</v>
      </c>
      <c r="K669" s="195" t="s">
        <v>3656</v>
      </c>
      <c r="L669" s="196" t="s">
        <v>4614</v>
      </c>
      <c r="M669" s="196" t="s">
        <v>4672</v>
      </c>
      <c r="N669" s="52" t="s">
        <v>2155</v>
      </c>
      <c r="O669" s="52"/>
      <c r="P669" s="254" t="s">
        <v>2824</v>
      </c>
      <c r="Q669" s="13"/>
      <c r="R669"/>
      <c r="S669" t="str">
        <f t="shared" si="175"/>
        <v>NOT EQUAL</v>
      </c>
      <c r="T669" s="41" t="str">
        <f>IF(ISNA(VLOOKUP(P669,'NEW XEQM.c'!E:F,2,0)),"--","PRESENT")</f>
        <v>--</v>
      </c>
      <c r="U669"/>
      <c r="V669">
        <f t="shared" si="177"/>
        <v>182</v>
      </c>
      <c r="W669" s="75" t="s">
        <v>2155</v>
      </c>
      <c r="X669" s="54" t="s">
        <v>2155</v>
      </c>
      <c r="Y669" s="54" t="s">
        <v>2155</v>
      </c>
      <c r="Z669" s="22" t="str">
        <f t="shared" si="178"/>
        <v/>
      </c>
      <c r="AA669" s="22" t="str">
        <f t="shared" si="179"/>
        <v/>
      </c>
      <c r="AB669" s="1">
        <f t="shared" si="180"/>
        <v>645</v>
      </c>
      <c r="AC669" t="str">
        <f t="shared" si="181"/>
        <v>ITM_rho</v>
      </c>
      <c r="AD669" s="125" t="str">
        <f>IF(ISNA(VLOOKUP(AA669,'XEQM Shortlist'!J:J,1,0)),"//","")</f>
        <v/>
      </c>
      <c r="AF669" s="88" t="str">
        <f t="shared" si="182"/>
        <v/>
      </c>
      <c r="AG669" t="b">
        <f t="shared" si="183"/>
        <v>1</v>
      </c>
    </row>
    <row r="670" spans="1:33">
      <c r="A670" s="45">
        <f t="shared" si="176"/>
        <v>670</v>
      </c>
      <c r="B670" s="44">
        <f t="shared" si="184"/>
        <v>646</v>
      </c>
      <c r="C670" s="193" t="s">
        <v>3643</v>
      </c>
      <c r="D670" s="193" t="s">
        <v>1983</v>
      </c>
      <c r="E670" s="188" t="s">
        <v>506</v>
      </c>
      <c r="F670" s="188" t="s">
        <v>552</v>
      </c>
      <c r="G670" s="197">
        <v>0</v>
      </c>
      <c r="H670" s="197">
        <v>0</v>
      </c>
      <c r="I670" s="188" t="s">
        <v>1</v>
      </c>
      <c r="J670" s="188" t="s">
        <v>1348</v>
      </c>
      <c r="K670" s="195" t="s">
        <v>3656</v>
      </c>
      <c r="L670" s="196" t="s">
        <v>4614</v>
      </c>
      <c r="M670" s="196" t="s">
        <v>4672</v>
      </c>
      <c r="N670" s="52" t="s">
        <v>2155</v>
      </c>
      <c r="O670" s="52"/>
      <c r="P670" s="254" t="s">
        <v>1983</v>
      </c>
      <c r="Q670" s="13"/>
      <c r="R670"/>
      <c r="S670" t="str">
        <f t="shared" si="175"/>
        <v>NOT EQUAL</v>
      </c>
      <c r="T670" s="41" t="str">
        <f>IF(ISNA(VLOOKUP(P670,'NEW XEQM.c'!E:F,2,0)),"--","PRESENT")</f>
        <v>--</v>
      </c>
      <c r="U670"/>
      <c r="V670">
        <f t="shared" si="177"/>
        <v>182</v>
      </c>
      <c r="W670" s="75" t="s">
        <v>2155</v>
      </c>
      <c r="X670" s="54" t="s">
        <v>2155</v>
      </c>
      <c r="Y670" s="54" t="s">
        <v>2155</v>
      </c>
      <c r="Z670" s="22" t="str">
        <f t="shared" si="178"/>
        <v/>
      </c>
      <c r="AA670" s="22" t="str">
        <f t="shared" si="179"/>
        <v/>
      </c>
      <c r="AB670" s="1">
        <f t="shared" si="180"/>
        <v>646</v>
      </c>
      <c r="AC670" t="str">
        <f t="shared" si="181"/>
        <v>ITM_sigma</v>
      </c>
      <c r="AD670" s="125" t="str">
        <f>IF(ISNA(VLOOKUP(AA670,'XEQM Shortlist'!J:J,1,0)),"//","")</f>
        <v/>
      </c>
      <c r="AF670" s="88" t="str">
        <f t="shared" si="182"/>
        <v/>
      </c>
      <c r="AG670" t="b">
        <f t="shared" si="183"/>
        <v>1</v>
      </c>
    </row>
    <row r="671" spans="1:33">
      <c r="A671" s="45">
        <f t="shared" si="176"/>
        <v>671</v>
      </c>
      <c r="B671" s="44">
        <f t="shared" si="184"/>
        <v>647</v>
      </c>
      <c r="C671" s="193" t="s">
        <v>3643</v>
      </c>
      <c r="D671" s="193" t="s">
        <v>2826</v>
      </c>
      <c r="E671" s="188" t="s">
        <v>506</v>
      </c>
      <c r="F671" s="188" t="s">
        <v>554</v>
      </c>
      <c r="G671" s="197">
        <v>0</v>
      </c>
      <c r="H671" s="197">
        <v>0</v>
      </c>
      <c r="I671" s="188" t="s">
        <v>1</v>
      </c>
      <c r="J671" s="188" t="s">
        <v>1348</v>
      </c>
      <c r="K671" s="195" t="s">
        <v>3656</v>
      </c>
      <c r="L671" s="196" t="s">
        <v>4614</v>
      </c>
      <c r="M671" s="196" t="s">
        <v>4672</v>
      </c>
      <c r="N671" s="52" t="s">
        <v>2155</v>
      </c>
      <c r="O671" s="52"/>
      <c r="P671" s="254" t="s">
        <v>2826</v>
      </c>
      <c r="Q671" s="13"/>
      <c r="R671"/>
      <c r="S671" t="str">
        <f t="shared" si="175"/>
        <v>NOT EQUAL</v>
      </c>
      <c r="T671" s="41" t="str">
        <f>IF(ISNA(VLOOKUP(P671,'NEW XEQM.c'!E:F,2,0)),"--","PRESENT")</f>
        <v>--</v>
      </c>
      <c r="U671"/>
      <c r="V671">
        <f t="shared" si="177"/>
        <v>182</v>
      </c>
      <c r="W671" s="75" t="s">
        <v>2155</v>
      </c>
      <c r="X671" s="54" t="s">
        <v>2155</v>
      </c>
      <c r="Y671" s="54" t="s">
        <v>2155</v>
      </c>
      <c r="Z671" s="22" t="str">
        <f t="shared" si="178"/>
        <v/>
      </c>
      <c r="AA671" s="22" t="str">
        <f t="shared" si="179"/>
        <v/>
      </c>
      <c r="AB671" s="1">
        <f t="shared" si="180"/>
        <v>647</v>
      </c>
      <c r="AC671" t="str">
        <f t="shared" si="181"/>
        <v>ITM_tau</v>
      </c>
      <c r="AD671" s="125" t="str">
        <f>IF(ISNA(VLOOKUP(AA671,'XEQM Shortlist'!J:J,1,0)),"//","")</f>
        <v/>
      </c>
      <c r="AF671" s="88" t="str">
        <f t="shared" si="182"/>
        <v/>
      </c>
      <c r="AG671" t="b">
        <f t="shared" si="183"/>
        <v>1</v>
      </c>
    </row>
    <row r="672" spans="1:33">
      <c r="A672" s="45">
        <f t="shared" si="176"/>
        <v>672</v>
      </c>
      <c r="B672" s="44">
        <f t="shared" si="184"/>
        <v>648</v>
      </c>
      <c r="C672" s="193" t="s">
        <v>3643</v>
      </c>
      <c r="D672" s="193" t="s">
        <v>2827</v>
      </c>
      <c r="E672" s="188" t="s">
        <v>506</v>
      </c>
      <c r="F672" s="188" t="s">
        <v>555</v>
      </c>
      <c r="G672" s="197">
        <v>0</v>
      </c>
      <c r="H672" s="197">
        <v>0</v>
      </c>
      <c r="I672" s="188" t="s">
        <v>1</v>
      </c>
      <c r="J672" s="188" t="s">
        <v>1348</v>
      </c>
      <c r="K672" s="195" t="s">
        <v>3656</v>
      </c>
      <c r="L672" s="196" t="s">
        <v>4614</v>
      </c>
      <c r="M672" s="196" t="s">
        <v>4672</v>
      </c>
      <c r="N672" s="52" t="s">
        <v>2155</v>
      </c>
      <c r="O672" s="52"/>
      <c r="P672" s="254" t="s">
        <v>2827</v>
      </c>
      <c r="Q672" s="13"/>
      <c r="R672"/>
      <c r="S672" t="str">
        <f t="shared" si="175"/>
        <v>NOT EQUAL</v>
      </c>
      <c r="T672" s="41" t="str">
        <f>IF(ISNA(VLOOKUP(P672,'NEW XEQM.c'!E:F,2,0)),"--","PRESENT")</f>
        <v>--</v>
      </c>
      <c r="U672"/>
      <c r="V672">
        <f t="shared" si="177"/>
        <v>182</v>
      </c>
      <c r="W672" s="75" t="s">
        <v>2155</v>
      </c>
      <c r="X672" s="54" t="s">
        <v>2155</v>
      </c>
      <c r="Y672" s="54" t="s">
        <v>2155</v>
      </c>
      <c r="Z672" s="22" t="str">
        <f t="shared" si="178"/>
        <v/>
      </c>
      <c r="AA672" s="22" t="str">
        <f t="shared" si="179"/>
        <v/>
      </c>
      <c r="AB672" s="1">
        <f t="shared" si="180"/>
        <v>648</v>
      </c>
      <c r="AC672" t="str">
        <f t="shared" si="181"/>
        <v>ITM_upsilon</v>
      </c>
      <c r="AD672" s="125" t="str">
        <f>IF(ISNA(VLOOKUP(AA672,'XEQM Shortlist'!J:J,1,0)),"//","")</f>
        <v/>
      </c>
      <c r="AF672" s="88" t="str">
        <f t="shared" si="182"/>
        <v/>
      </c>
      <c r="AG672" t="b">
        <f t="shared" si="183"/>
        <v>1</v>
      </c>
    </row>
    <row r="673" spans="1:33">
      <c r="A673" s="45">
        <f t="shared" si="176"/>
        <v>673</v>
      </c>
      <c r="B673" s="44">
        <f t="shared" si="184"/>
        <v>649</v>
      </c>
      <c r="C673" s="193" t="s">
        <v>3643</v>
      </c>
      <c r="D673" s="193" t="s">
        <v>2829</v>
      </c>
      <c r="E673" s="188" t="s">
        <v>506</v>
      </c>
      <c r="F673" s="188" t="s">
        <v>557</v>
      </c>
      <c r="G673" s="197">
        <v>0</v>
      </c>
      <c r="H673" s="197">
        <v>0</v>
      </c>
      <c r="I673" s="188" t="s">
        <v>1</v>
      </c>
      <c r="J673" s="188" t="s">
        <v>1348</v>
      </c>
      <c r="K673" s="195" t="s">
        <v>3656</v>
      </c>
      <c r="L673" s="196" t="s">
        <v>4614</v>
      </c>
      <c r="M673" s="196" t="s">
        <v>4672</v>
      </c>
      <c r="N673" s="52" t="s">
        <v>2155</v>
      </c>
      <c r="O673" s="52"/>
      <c r="P673" s="254" t="s">
        <v>2829</v>
      </c>
      <c r="Q673" s="13"/>
      <c r="R673"/>
      <c r="S673" t="str">
        <f t="shared" si="175"/>
        <v>NOT EQUAL</v>
      </c>
      <c r="T673" s="41" t="str">
        <f>IF(ISNA(VLOOKUP(P673,'NEW XEQM.c'!E:F,2,0)),"--","PRESENT")</f>
        <v>--</v>
      </c>
      <c r="U673"/>
      <c r="V673">
        <f t="shared" si="177"/>
        <v>182</v>
      </c>
      <c r="W673" s="75" t="s">
        <v>2155</v>
      </c>
      <c r="X673" s="54" t="s">
        <v>2155</v>
      </c>
      <c r="Y673" s="54" t="s">
        <v>2155</v>
      </c>
      <c r="Z673" s="22" t="str">
        <f t="shared" si="178"/>
        <v/>
      </c>
      <c r="AA673" s="22" t="str">
        <f t="shared" si="179"/>
        <v/>
      </c>
      <c r="AB673" s="1">
        <f t="shared" si="180"/>
        <v>649</v>
      </c>
      <c r="AC673" t="str">
        <f t="shared" si="181"/>
        <v>ITM_upsilon_DIALYTIKA</v>
      </c>
      <c r="AD673" s="125" t="str">
        <f>IF(ISNA(VLOOKUP(AA673,'XEQM Shortlist'!J:J,1,0)),"//","")</f>
        <v/>
      </c>
      <c r="AF673" s="88" t="str">
        <f t="shared" si="182"/>
        <v/>
      </c>
      <c r="AG673" t="b">
        <f t="shared" si="183"/>
        <v>1</v>
      </c>
    </row>
    <row r="674" spans="1:33">
      <c r="A674" s="45">
        <f t="shared" si="176"/>
        <v>674</v>
      </c>
      <c r="B674" s="44">
        <f t="shared" si="184"/>
        <v>650</v>
      </c>
      <c r="C674" s="193" t="s">
        <v>3643</v>
      </c>
      <c r="D674" s="193" t="s">
        <v>2831</v>
      </c>
      <c r="E674" s="188" t="s">
        <v>506</v>
      </c>
      <c r="F674" s="188" t="s">
        <v>559</v>
      </c>
      <c r="G674" s="197">
        <v>0</v>
      </c>
      <c r="H674" s="197">
        <v>0</v>
      </c>
      <c r="I674" s="188" t="s">
        <v>1</v>
      </c>
      <c r="J674" s="188" t="s">
        <v>1348</v>
      </c>
      <c r="K674" s="195" t="s">
        <v>3656</v>
      </c>
      <c r="L674" s="196" t="s">
        <v>4614</v>
      </c>
      <c r="M674" s="196" t="s">
        <v>4672</v>
      </c>
      <c r="N674" s="52" t="s">
        <v>2155</v>
      </c>
      <c r="O674" s="52"/>
      <c r="P674" s="254" t="s">
        <v>2831</v>
      </c>
      <c r="Q674" s="13"/>
      <c r="R674"/>
      <c r="S674" t="str">
        <f t="shared" si="175"/>
        <v>NOT EQUAL</v>
      </c>
      <c r="T674" s="41" t="str">
        <f>IF(ISNA(VLOOKUP(P674,'NEW XEQM.c'!E:F,2,0)),"--","PRESENT")</f>
        <v>--</v>
      </c>
      <c r="U674"/>
      <c r="V674">
        <f t="shared" si="177"/>
        <v>182</v>
      </c>
      <c r="W674" s="75" t="s">
        <v>2155</v>
      </c>
      <c r="X674" s="54" t="s">
        <v>2155</v>
      </c>
      <c r="Y674" s="54" t="s">
        <v>2155</v>
      </c>
      <c r="Z674" s="22" t="str">
        <f t="shared" si="178"/>
        <v/>
      </c>
      <c r="AA674" s="22" t="str">
        <f t="shared" si="179"/>
        <v/>
      </c>
      <c r="AB674" s="1">
        <f t="shared" si="180"/>
        <v>650</v>
      </c>
      <c r="AC674" t="str">
        <f t="shared" si="181"/>
        <v>ITM_phi</v>
      </c>
      <c r="AD674" s="125" t="str">
        <f>IF(ISNA(VLOOKUP(AA674,'XEQM Shortlist'!J:J,1,0)),"//","")</f>
        <v/>
      </c>
      <c r="AF674" s="88" t="str">
        <f t="shared" si="182"/>
        <v/>
      </c>
      <c r="AG674" t="b">
        <f t="shared" si="183"/>
        <v>1</v>
      </c>
    </row>
    <row r="675" spans="1:33">
      <c r="A675" s="45">
        <f t="shared" si="176"/>
        <v>675</v>
      </c>
      <c r="B675" s="44">
        <f t="shared" si="184"/>
        <v>651</v>
      </c>
      <c r="C675" s="193" t="s">
        <v>3643</v>
      </c>
      <c r="D675" s="193" t="s">
        <v>2832</v>
      </c>
      <c r="E675" s="188" t="s">
        <v>506</v>
      </c>
      <c r="F675" s="188" t="s">
        <v>560</v>
      </c>
      <c r="G675" s="197">
        <v>0</v>
      </c>
      <c r="H675" s="197">
        <v>0</v>
      </c>
      <c r="I675" s="188" t="s">
        <v>1</v>
      </c>
      <c r="J675" s="188" t="s">
        <v>1348</v>
      </c>
      <c r="K675" s="195" t="s">
        <v>3656</v>
      </c>
      <c r="L675" s="196" t="s">
        <v>4614</v>
      </c>
      <c r="M675" s="196" t="s">
        <v>4672</v>
      </c>
      <c r="N675" s="52" t="s">
        <v>2155</v>
      </c>
      <c r="O675" s="52"/>
      <c r="P675" s="254" t="s">
        <v>2832</v>
      </c>
      <c r="Q675" s="13"/>
      <c r="R675"/>
      <c r="S675" t="str">
        <f t="shared" si="175"/>
        <v>NOT EQUAL</v>
      </c>
      <c r="T675" s="41" t="str">
        <f>IF(ISNA(VLOOKUP(P675,'NEW XEQM.c'!E:F,2,0)),"--","PRESENT")</f>
        <v>--</v>
      </c>
      <c r="U675"/>
      <c r="V675">
        <f t="shared" si="177"/>
        <v>182</v>
      </c>
      <c r="W675" s="75" t="s">
        <v>2155</v>
      </c>
      <c r="X675" s="54" t="s">
        <v>2155</v>
      </c>
      <c r="Y675" s="54" t="s">
        <v>2155</v>
      </c>
      <c r="Z675" s="22" t="str">
        <f t="shared" si="178"/>
        <v/>
      </c>
      <c r="AA675" s="22" t="str">
        <f t="shared" si="179"/>
        <v/>
      </c>
      <c r="AB675" s="1">
        <f t="shared" si="180"/>
        <v>651</v>
      </c>
      <c r="AC675" t="str">
        <f t="shared" si="181"/>
        <v>ITM_chi</v>
      </c>
      <c r="AD675" s="125" t="str">
        <f>IF(ISNA(VLOOKUP(AA675,'XEQM Shortlist'!J:J,1,0)),"//","")</f>
        <v/>
      </c>
      <c r="AF675" s="88" t="str">
        <f t="shared" si="182"/>
        <v/>
      </c>
      <c r="AG675" t="b">
        <f t="shared" si="183"/>
        <v>1</v>
      </c>
    </row>
    <row r="676" spans="1:33">
      <c r="A676" s="45">
        <f t="shared" si="176"/>
        <v>676</v>
      </c>
      <c r="B676" s="44">
        <f t="shared" si="184"/>
        <v>652</v>
      </c>
      <c r="C676" s="193" t="s">
        <v>3643</v>
      </c>
      <c r="D676" s="193" t="s">
        <v>2833</v>
      </c>
      <c r="E676" s="188" t="s">
        <v>506</v>
      </c>
      <c r="F676" s="188" t="s">
        <v>561</v>
      </c>
      <c r="G676" s="197">
        <v>0</v>
      </c>
      <c r="H676" s="197">
        <v>0</v>
      </c>
      <c r="I676" s="188" t="s">
        <v>1</v>
      </c>
      <c r="J676" s="188" t="s">
        <v>1348</v>
      </c>
      <c r="K676" s="195" t="s">
        <v>3656</v>
      </c>
      <c r="L676" s="196" t="s">
        <v>4614</v>
      </c>
      <c r="M676" s="196" t="s">
        <v>4672</v>
      </c>
      <c r="N676" s="52" t="s">
        <v>2155</v>
      </c>
      <c r="O676" s="52"/>
      <c r="P676" s="254" t="s">
        <v>2833</v>
      </c>
      <c r="Q676" s="13"/>
      <c r="R676"/>
      <c r="S676" t="str">
        <f t="shared" si="175"/>
        <v>NOT EQUAL</v>
      </c>
      <c r="T676" s="41" t="str">
        <f>IF(ISNA(VLOOKUP(P676,'NEW XEQM.c'!E:F,2,0)),"--","PRESENT")</f>
        <v>--</v>
      </c>
      <c r="U676"/>
      <c r="V676">
        <f t="shared" si="177"/>
        <v>182</v>
      </c>
      <c r="W676" s="75" t="s">
        <v>2155</v>
      </c>
      <c r="X676" s="54" t="s">
        <v>2155</v>
      </c>
      <c r="Y676" s="54" t="s">
        <v>2155</v>
      </c>
      <c r="Z676" s="22" t="str">
        <f t="shared" si="178"/>
        <v/>
      </c>
      <c r="AA676" s="22" t="str">
        <f t="shared" si="179"/>
        <v/>
      </c>
      <c r="AB676" s="1">
        <f t="shared" si="180"/>
        <v>652</v>
      </c>
      <c r="AC676" t="str">
        <f t="shared" si="181"/>
        <v>ITM_psi</v>
      </c>
      <c r="AD676" s="125" t="str">
        <f>IF(ISNA(VLOOKUP(AA676,'XEQM Shortlist'!J:J,1,0)),"//","")</f>
        <v/>
      </c>
      <c r="AF676" s="88" t="str">
        <f t="shared" si="182"/>
        <v/>
      </c>
      <c r="AG676" t="b">
        <f t="shared" si="183"/>
        <v>1</v>
      </c>
    </row>
    <row r="677" spans="1:33">
      <c r="A677" s="45">
        <f t="shared" si="176"/>
        <v>677</v>
      </c>
      <c r="B677" s="44">
        <f t="shared" si="184"/>
        <v>653</v>
      </c>
      <c r="C677" s="193" t="s">
        <v>3643</v>
      </c>
      <c r="D677" s="193" t="s">
        <v>2834</v>
      </c>
      <c r="E677" s="188" t="s">
        <v>506</v>
      </c>
      <c r="F677" s="188" t="s">
        <v>419</v>
      </c>
      <c r="G677" s="197">
        <v>0</v>
      </c>
      <c r="H677" s="197">
        <v>0</v>
      </c>
      <c r="I677" s="188" t="s">
        <v>1</v>
      </c>
      <c r="J677" s="188" t="s">
        <v>1348</v>
      </c>
      <c r="K677" s="195" t="s">
        <v>3656</v>
      </c>
      <c r="L677" s="196" t="s">
        <v>4614</v>
      </c>
      <c r="M677" s="196" t="s">
        <v>4672</v>
      </c>
      <c r="N677" s="52" t="s">
        <v>2155</v>
      </c>
      <c r="O677" s="52"/>
      <c r="P677" s="254" t="s">
        <v>2834</v>
      </c>
      <c r="Q677" s="13"/>
      <c r="R677"/>
      <c r="S677" t="str">
        <f t="shared" si="175"/>
        <v>NOT EQUAL</v>
      </c>
      <c r="T677" s="41" t="str">
        <f>IF(ISNA(VLOOKUP(P677,'NEW XEQM.c'!E:F,2,0)),"--","PRESENT")</f>
        <v>--</v>
      </c>
      <c r="U677"/>
      <c r="V677">
        <f t="shared" si="177"/>
        <v>182</v>
      </c>
      <c r="W677" s="75" t="s">
        <v>2155</v>
      </c>
      <c r="X677" s="54" t="s">
        <v>2155</v>
      </c>
      <c r="Y677" s="54" t="s">
        <v>2155</v>
      </c>
      <c r="Z677" s="22" t="str">
        <f t="shared" si="178"/>
        <v/>
      </c>
      <c r="AA677" s="22" t="str">
        <f t="shared" si="179"/>
        <v/>
      </c>
      <c r="AB677" s="1">
        <f t="shared" si="180"/>
        <v>653</v>
      </c>
      <c r="AC677" t="str">
        <f t="shared" si="181"/>
        <v>ITM_omega</v>
      </c>
      <c r="AD677" s="125" t="str">
        <f>IF(ISNA(VLOOKUP(AA677,'XEQM Shortlist'!J:J,1,0)),"//","")</f>
        <v/>
      </c>
      <c r="AF677" s="88" t="str">
        <f t="shared" si="182"/>
        <v/>
      </c>
      <c r="AG677" t="b">
        <f t="shared" si="183"/>
        <v>1</v>
      </c>
    </row>
    <row r="678" spans="1:33" s="112" customFormat="1">
      <c r="A678" s="212">
        <f t="shared" si="176"/>
        <v>678</v>
      </c>
      <c r="B678" s="44">
        <f t="shared" si="184"/>
        <v>654</v>
      </c>
      <c r="C678" s="213" t="s">
        <v>3643</v>
      </c>
      <c r="D678" s="213" t="s">
        <v>2804</v>
      </c>
      <c r="E678" s="214" t="s">
        <v>506</v>
      </c>
      <c r="F678" s="214" t="s">
        <v>531</v>
      </c>
      <c r="G678" s="215">
        <v>0</v>
      </c>
      <c r="H678" s="215">
        <v>0</v>
      </c>
      <c r="I678" s="214" t="s">
        <v>1</v>
      </c>
      <c r="J678" s="214" t="s">
        <v>1348</v>
      </c>
      <c r="K678" s="216" t="s">
        <v>3656</v>
      </c>
      <c r="L678" s="217" t="s">
        <v>4614</v>
      </c>
      <c r="M678" s="217" t="s">
        <v>4672</v>
      </c>
      <c r="N678" s="52" t="s">
        <v>2155</v>
      </c>
      <c r="O678" s="218"/>
      <c r="P678" s="257" t="s">
        <v>2804</v>
      </c>
      <c r="Q678" s="13"/>
      <c r="R678"/>
      <c r="S678" t="str">
        <f t="shared" si="175"/>
        <v>NOT EQUAL</v>
      </c>
      <c r="T678" s="41" t="str">
        <f>IF(ISNA(VLOOKUP(P678,'NEW XEQM.c'!E:F,2,0)),"--","PRESENT")</f>
        <v>--</v>
      </c>
      <c r="U678"/>
      <c r="V678">
        <f t="shared" si="177"/>
        <v>182</v>
      </c>
      <c r="W678" s="219" t="s">
        <v>2155</v>
      </c>
      <c r="X678" s="220" t="s">
        <v>2155</v>
      </c>
      <c r="Y678" s="220" t="s">
        <v>2155</v>
      </c>
      <c r="Z678" s="22" t="str">
        <f t="shared" si="178"/>
        <v/>
      </c>
      <c r="AA678" s="22" t="str">
        <f t="shared" si="179"/>
        <v/>
      </c>
      <c r="AB678" s="1">
        <f t="shared" si="180"/>
        <v>654</v>
      </c>
      <c r="AC678" t="str">
        <f t="shared" si="181"/>
        <v>ITM_alpha_TONOS</v>
      </c>
      <c r="AD678" s="125" t="str">
        <f>IF(ISNA(VLOOKUP(AA678,'XEQM Shortlist'!J:J,1,0)),"//","")</f>
        <v/>
      </c>
      <c r="AE678"/>
      <c r="AF678" s="88" t="str">
        <f t="shared" si="182"/>
        <v/>
      </c>
      <c r="AG678" t="b">
        <f t="shared" si="183"/>
        <v>1</v>
      </c>
    </row>
    <row r="679" spans="1:33" s="110" customFormat="1">
      <c r="A679" s="201">
        <f t="shared" si="176"/>
        <v>679</v>
      </c>
      <c r="B679" s="44">
        <f t="shared" si="184"/>
        <v>655</v>
      </c>
      <c r="C679" s="202" t="s">
        <v>3643</v>
      </c>
      <c r="D679" s="202" t="s">
        <v>2808</v>
      </c>
      <c r="E679" s="203" t="s">
        <v>506</v>
      </c>
      <c r="F679" s="203" t="s">
        <v>535</v>
      </c>
      <c r="G679" s="204">
        <v>0</v>
      </c>
      <c r="H679" s="204">
        <v>0</v>
      </c>
      <c r="I679" s="203" t="s">
        <v>1</v>
      </c>
      <c r="J679" s="203" t="s">
        <v>1348</v>
      </c>
      <c r="K679" s="205" t="s">
        <v>3656</v>
      </c>
      <c r="L679" s="206" t="s">
        <v>4614</v>
      </c>
      <c r="M679" s="206" t="s">
        <v>4672</v>
      </c>
      <c r="N679" s="52" t="s">
        <v>2155</v>
      </c>
      <c r="O679" s="207"/>
      <c r="P679" s="255" t="s">
        <v>2808</v>
      </c>
      <c r="Q679" s="13"/>
      <c r="R679"/>
      <c r="S679" t="str">
        <f t="shared" ref="S679:S742" si="185">IF(E679=F679,"","NOT EQUAL")</f>
        <v>NOT EQUAL</v>
      </c>
      <c r="T679" s="41" t="str">
        <f>IF(ISNA(VLOOKUP(P679,'NEW XEQM.c'!E:F,2,0)),"--","PRESENT")</f>
        <v>--</v>
      </c>
      <c r="U679"/>
      <c r="V679">
        <f t="shared" si="177"/>
        <v>182</v>
      </c>
      <c r="W679" s="208" t="s">
        <v>2155</v>
      </c>
      <c r="X679" s="73" t="s">
        <v>2155</v>
      </c>
      <c r="Y679" s="73" t="s">
        <v>2155</v>
      </c>
      <c r="Z679" s="22" t="str">
        <f t="shared" si="178"/>
        <v/>
      </c>
      <c r="AA679" s="22" t="str">
        <f t="shared" si="179"/>
        <v/>
      </c>
      <c r="AB679" s="1">
        <f t="shared" si="180"/>
        <v>655</v>
      </c>
      <c r="AC679" t="str">
        <f t="shared" si="181"/>
        <v>ITM_epsilon_TONOS</v>
      </c>
      <c r="AD679" s="125" t="str">
        <f>IF(ISNA(VLOOKUP(AA679,'XEQM Shortlist'!J:J,1,0)),"//","")</f>
        <v/>
      </c>
      <c r="AE679"/>
      <c r="AF679" s="88" t="str">
        <f t="shared" si="182"/>
        <v/>
      </c>
      <c r="AG679" t="b">
        <f t="shared" si="183"/>
        <v>1</v>
      </c>
    </row>
    <row r="680" spans="1:33" s="110" customFormat="1">
      <c r="A680" s="201">
        <f t="shared" si="176"/>
        <v>680</v>
      </c>
      <c r="B680" s="44">
        <f t="shared" si="184"/>
        <v>656</v>
      </c>
      <c r="C680" s="202" t="s">
        <v>3643</v>
      </c>
      <c r="D680" s="202" t="s">
        <v>2811</v>
      </c>
      <c r="E680" s="203" t="s">
        <v>506</v>
      </c>
      <c r="F680" s="203" t="s">
        <v>538</v>
      </c>
      <c r="G680" s="204">
        <v>0</v>
      </c>
      <c r="H680" s="204">
        <v>0</v>
      </c>
      <c r="I680" s="203" t="s">
        <v>1</v>
      </c>
      <c r="J680" s="203" t="s">
        <v>1348</v>
      </c>
      <c r="K680" s="205" t="s">
        <v>3656</v>
      </c>
      <c r="L680" s="206" t="s">
        <v>4614</v>
      </c>
      <c r="M680" s="206" t="s">
        <v>4672</v>
      </c>
      <c r="N680" s="52" t="s">
        <v>2155</v>
      </c>
      <c r="O680" s="207"/>
      <c r="P680" s="255" t="s">
        <v>2811</v>
      </c>
      <c r="Q680" s="13"/>
      <c r="R680"/>
      <c r="S680" t="str">
        <f t="shared" si="185"/>
        <v>NOT EQUAL</v>
      </c>
      <c r="T680" s="41" t="str">
        <f>IF(ISNA(VLOOKUP(P680,'NEW XEQM.c'!E:F,2,0)),"--","PRESENT")</f>
        <v>--</v>
      </c>
      <c r="U680"/>
      <c r="V680">
        <f t="shared" si="177"/>
        <v>182</v>
      </c>
      <c r="W680" s="208" t="s">
        <v>2155</v>
      </c>
      <c r="X680" s="73" t="s">
        <v>2155</v>
      </c>
      <c r="Y680" s="73" t="s">
        <v>2155</v>
      </c>
      <c r="Z680" s="22" t="str">
        <f t="shared" si="178"/>
        <v/>
      </c>
      <c r="AA680" s="22" t="str">
        <f t="shared" si="179"/>
        <v/>
      </c>
      <c r="AB680" s="1">
        <f t="shared" si="180"/>
        <v>656</v>
      </c>
      <c r="AC680" t="str">
        <f t="shared" si="181"/>
        <v>ITM_eta_TONOS</v>
      </c>
      <c r="AD680" s="125" t="str">
        <f>IF(ISNA(VLOOKUP(AA680,'XEQM Shortlist'!J:J,1,0)),"//","")</f>
        <v/>
      </c>
      <c r="AE680"/>
      <c r="AF680" s="88" t="str">
        <f t="shared" si="182"/>
        <v/>
      </c>
      <c r="AG680" t="b">
        <f t="shared" si="183"/>
        <v>1</v>
      </c>
    </row>
    <row r="681" spans="1:33" s="211" customFormat="1">
      <c r="A681" s="201">
        <f t="shared" si="176"/>
        <v>681</v>
      </c>
      <c r="B681" s="44">
        <f t="shared" si="184"/>
        <v>657</v>
      </c>
      <c r="C681" s="202" t="s">
        <v>3643</v>
      </c>
      <c r="D681" s="202" t="s">
        <v>2814</v>
      </c>
      <c r="E681" s="203" t="s">
        <v>506</v>
      </c>
      <c r="F681" s="205" t="s">
        <v>541</v>
      </c>
      <c r="G681" s="210">
        <v>0</v>
      </c>
      <c r="H681" s="210">
        <v>0</v>
      </c>
      <c r="I681" s="203" t="s">
        <v>1</v>
      </c>
      <c r="J681" s="203" t="s">
        <v>1348</v>
      </c>
      <c r="K681" s="205" t="s">
        <v>3656</v>
      </c>
      <c r="L681" s="206" t="s">
        <v>4614</v>
      </c>
      <c r="M681" s="206" t="s">
        <v>4672</v>
      </c>
      <c r="N681" s="52" t="s">
        <v>2155</v>
      </c>
      <c r="P681" s="255" t="s">
        <v>2814</v>
      </c>
      <c r="Q681" s="13"/>
      <c r="R681"/>
      <c r="S681" t="str">
        <f t="shared" si="185"/>
        <v>NOT EQUAL</v>
      </c>
      <c r="T681" s="41" t="str">
        <f>IF(ISNA(VLOOKUP(P681,'NEW XEQM.c'!E:F,2,0)),"--","PRESENT")</f>
        <v>--</v>
      </c>
      <c r="U681"/>
      <c r="V681">
        <f t="shared" si="177"/>
        <v>182</v>
      </c>
      <c r="W681" s="209" t="s">
        <v>2155</v>
      </c>
      <c r="X681" s="116" t="s">
        <v>2155</v>
      </c>
      <c r="Y681" s="116" t="s">
        <v>2155</v>
      </c>
      <c r="Z681" s="22" t="str">
        <f t="shared" si="178"/>
        <v/>
      </c>
      <c r="AA681" s="22" t="str">
        <f t="shared" si="179"/>
        <v/>
      </c>
      <c r="AB681" s="1">
        <f t="shared" si="180"/>
        <v>657</v>
      </c>
      <c r="AC681" t="str">
        <f t="shared" si="181"/>
        <v>ITM_iotaTON</v>
      </c>
      <c r="AD681" s="125" t="str">
        <f>IF(ISNA(VLOOKUP(AA681,'XEQM Shortlist'!J:J,1,0)),"//","")</f>
        <v/>
      </c>
      <c r="AE681"/>
      <c r="AF681" s="88" t="str">
        <f t="shared" si="182"/>
        <v/>
      </c>
      <c r="AG681" t="b">
        <f t="shared" si="183"/>
        <v>1</v>
      </c>
    </row>
    <row r="682" spans="1:33" s="110" customFormat="1">
      <c r="A682" s="201">
        <f t="shared" si="176"/>
        <v>682</v>
      </c>
      <c r="B682" s="44">
        <f t="shared" si="184"/>
        <v>658</v>
      </c>
      <c r="C682" s="202" t="s">
        <v>3643</v>
      </c>
      <c r="D682" s="202" t="s">
        <v>2815</v>
      </c>
      <c r="E682" s="203" t="s">
        <v>506</v>
      </c>
      <c r="F682" s="203" t="s">
        <v>542</v>
      </c>
      <c r="G682" s="204">
        <v>0</v>
      </c>
      <c r="H682" s="204">
        <v>0</v>
      </c>
      <c r="I682" s="203" t="s">
        <v>1</v>
      </c>
      <c r="J682" s="203" t="s">
        <v>1348</v>
      </c>
      <c r="K682" s="205" t="s">
        <v>3656</v>
      </c>
      <c r="L682" s="206" t="s">
        <v>4614</v>
      </c>
      <c r="M682" s="206" t="s">
        <v>4672</v>
      </c>
      <c r="N682" s="52" t="s">
        <v>2155</v>
      </c>
      <c r="O682" s="207"/>
      <c r="P682" s="255" t="s">
        <v>2815</v>
      </c>
      <c r="Q682" s="13"/>
      <c r="R682"/>
      <c r="S682" t="str">
        <f t="shared" si="185"/>
        <v>NOT EQUAL</v>
      </c>
      <c r="T682" s="41" t="str">
        <f>IF(ISNA(VLOOKUP(P682,'NEW XEQM.c'!E:F,2,0)),"--","PRESENT")</f>
        <v>--</v>
      </c>
      <c r="U682"/>
      <c r="V682">
        <f t="shared" si="177"/>
        <v>182</v>
      </c>
      <c r="W682" s="208" t="s">
        <v>2155</v>
      </c>
      <c r="X682" s="73" t="s">
        <v>2155</v>
      </c>
      <c r="Y682" s="73" t="s">
        <v>2155</v>
      </c>
      <c r="Z682" s="22" t="str">
        <f t="shared" si="178"/>
        <v/>
      </c>
      <c r="AA682" s="22" t="str">
        <f t="shared" si="179"/>
        <v/>
      </c>
      <c r="AB682" s="1">
        <f t="shared" si="180"/>
        <v>658</v>
      </c>
      <c r="AC682" t="str">
        <f t="shared" si="181"/>
        <v>ITM_iota_DIALYTIKA_TONOS</v>
      </c>
      <c r="AD682" s="125" t="str">
        <f>IF(ISNA(VLOOKUP(AA682,'XEQM Shortlist'!J:J,1,0)),"//","")</f>
        <v/>
      </c>
      <c r="AE682"/>
      <c r="AF682" s="88" t="str">
        <f t="shared" si="182"/>
        <v/>
      </c>
      <c r="AG682" t="b">
        <f t="shared" si="183"/>
        <v>1</v>
      </c>
    </row>
    <row r="683" spans="1:33" s="110" customFormat="1">
      <c r="A683" s="201">
        <f t="shared" si="176"/>
        <v>683</v>
      </c>
      <c r="B683" s="44">
        <f t="shared" si="184"/>
        <v>659</v>
      </c>
      <c r="C683" s="202" t="s">
        <v>3643</v>
      </c>
      <c r="D683" s="202" t="s">
        <v>2823</v>
      </c>
      <c r="E683" s="203" t="s">
        <v>506</v>
      </c>
      <c r="F683" s="203" t="s">
        <v>550</v>
      </c>
      <c r="G683" s="204">
        <v>0</v>
      </c>
      <c r="H683" s="204">
        <v>0</v>
      </c>
      <c r="I683" s="203" t="s">
        <v>1</v>
      </c>
      <c r="J683" s="203" t="s">
        <v>1348</v>
      </c>
      <c r="K683" s="205" t="s">
        <v>3656</v>
      </c>
      <c r="L683" s="206" t="s">
        <v>4614</v>
      </c>
      <c r="M683" s="206" t="s">
        <v>4672</v>
      </c>
      <c r="N683" s="52" t="s">
        <v>2155</v>
      </c>
      <c r="O683" s="207"/>
      <c r="P683" s="255" t="s">
        <v>2823</v>
      </c>
      <c r="Q683" s="13"/>
      <c r="R683"/>
      <c r="S683" t="str">
        <f t="shared" si="185"/>
        <v>NOT EQUAL</v>
      </c>
      <c r="T683" s="41" t="str">
        <f>IF(ISNA(VLOOKUP(P683,'NEW XEQM.c'!E:F,2,0)),"--","PRESENT")</f>
        <v>--</v>
      </c>
      <c r="U683"/>
      <c r="V683">
        <f t="shared" si="177"/>
        <v>182</v>
      </c>
      <c r="W683" s="208" t="s">
        <v>2155</v>
      </c>
      <c r="X683" s="73" t="s">
        <v>2155</v>
      </c>
      <c r="Y683" s="73" t="s">
        <v>2155</v>
      </c>
      <c r="Z683" s="22" t="str">
        <f t="shared" si="178"/>
        <v/>
      </c>
      <c r="AA683" s="22" t="str">
        <f t="shared" si="179"/>
        <v/>
      </c>
      <c r="AB683" s="1">
        <f t="shared" si="180"/>
        <v>659</v>
      </c>
      <c r="AC683" t="str">
        <f t="shared" si="181"/>
        <v>ITM_omicron_TONOS</v>
      </c>
      <c r="AD683" s="125" t="str">
        <f>IF(ISNA(VLOOKUP(AA683,'XEQM Shortlist'!J:J,1,0)),"//","")</f>
        <v/>
      </c>
      <c r="AE683"/>
      <c r="AF683" s="88" t="str">
        <f t="shared" si="182"/>
        <v/>
      </c>
      <c r="AG683" t="b">
        <f t="shared" si="183"/>
        <v>1</v>
      </c>
    </row>
    <row r="684" spans="1:33" s="110" customFormat="1">
      <c r="A684" s="201">
        <f t="shared" si="176"/>
        <v>684</v>
      </c>
      <c r="B684" s="44">
        <f t="shared" si="184"/>
        <v>660</v>
      </c>
      <c r="C684" s="202" t="s">
        <v>3643</v>
      </c>
      <c r="D684" s="202" t="s">
        <v>2825</v>
      </c>
      <c r="E684" s="203" t="s">
        <v>506</v>
      </c>
      <c r="F684" s="203" t="s">
        <v>553</v>
      </c>
      <c r="G684" s="204">
        <v>0</v>
      </c>
      <c r="H684" s="204">
        <v>0</v>
      </c>
      <c r="I684" s="203" t="s">
        <v>1</v>
      </c>
      <c r="J684" s="203" t="s">
        <v>1348</v>
      </c>
      <c r="K684" s="205" t="s">
        <v>3656</v>
      </c>
      <c r="L684" s="206" t="s">
        <v>4614</v>
      </c>
      <c r="M684" s="206" t="s">
        <v>4672</v>
      </c>
      <c r="N684" s="52" t="s">
        <v>2155</v>
      </c>
      <c r="O684" s="207"/>
      <c r="P684" s="255" t="s">
        <v>2825</v>
      </c>
      <c r="Q684" s="13"/>
      <c r="R684"/>
      <c r="S684" t="str">
        <f t="shared" si="185"/>
        <v>NOT EQUAL</v>
      </c>
      <c r="T684" s="41" t="str">
        <f>IF(ISNA(VLOOKUP(P684,'NEW XEQM.c'!E:F,2,0)),"--","PRESENT")</f>
        <v>--</v>
      </c>
      <c r="U684"/>
      <c r="V684">
        <f t="shared" si="177"/>
        <v>182</v>
      </c>
      <c r="W684" s="208" t="s">
        <v>2155</v>
      </c>
      <c r="X684" s="73" t="s">
        <v>2155</v>
      </c>
      <c r="Y684" s="73" t="s">
        <v>2155</v>
      </c>
      <c r="Z684" s="22" t="str">
        <f t="shared" si="178"/>
        <v/>
      </c>
      <c r="AA684" s="22" t="str">
        <f t="shared" si="179"/>
        <v/>
      </c>
      <c r="AB684" s="1">
        <f t="shared" si="180"/>
        <v>660</v>
      </c>
      <c r="AC684" t="str">
        <f t="shared" si="181"/>
        <v>ITM_sigma_end</v>
      </c>
      <c r="AD684" s="125" t="str">
        <f>IF(ISNA(VLOOKUP(AA684,'XEQM Shortlist'!J:J,1,0)),"//","")</f>
        <v/>
      </c>
      <c r="AE684"/>
      <c r="AF684" s="88" t="str">
        <f t="shared" si="182"/>
        <v/>
      </c>
      <c r="AG684" t="b">
        <f t="shared" si="183"/>
        <v>1</v>
      </c>
    </row>
    <row r="685" spans="1:33" s="110" customFormat="1">
      <c r="A685" s="201">
        <f t="shared" si="176"/>
        <v>685</v>
      </c>
      <c r="B685" s="44">
        <f t="shared" si="184"/>
        <v>661</v>
      </c>
      <c r="C685" s="202" t="s">
        <v>3643</v>
      </c>
      <c r="D685" s="202" t="s">
        <v>2828</v>
      </c>
      <c r="E685" s="203" t="s">
        <v>506</v>
      </c>
      <c r="F685" s="203" t="s">
        <v>556</v>
      </c>
      <c r="G685" s="204">
        <v>0</v>
      </c>
      <c r="H685" s="204">
        <v>0</v>
      </c>
      <c r="I685" s="203" t="s">
        <v>1</v>
      </c>
      <c r="J685" s="203" t="s">
        <v>1348</v>
      </c>
      <c r="K685" s="205" t="s">
        <v>3656</v>
      </c>
      <c r="L685" s="206" t="s">
        <v>4614</v>
      </c>
      <c r="M685" s="206" t="s">
        <v>4672</v>
      </c>
      <c r="N685" s="52" t="s">
        <v>2155</v>
      </c>
      <c r="O685" s="207"/>
      <c r="P685" s="255" t="s">
        <v>2828</v>
      </c>
      <c r="Q685" s="13"/>
      <c r="R685"/>
      <c r="S685" t="str">
        <f t="shared" si="185"/>
        <v>NOT EQUAL</v>
      </c>
      <c r="T685" s="41" t="str">
        <f>IF(ISNA(VLOOKUP(P685,'NEW XEQM.c'!E:F,2,0)),"--","PRESENT")</f>
        <v>--</v>
      </c>
      <c r="U685"/>
      <c r="V685">
        <f t="shared" si="177"/>
        <v>182</v>
      </c>
      <c r="W685" s="208" t="s">
        <v>2155</v>
      </c>
      <c r="X685" s="73" t="s">
        <v>2155</v>
      </c>
      <c r="Y685" s="73" t="s">
        <v>2155</v>
      </c>
      <c r="Z685" s="22" t="str">
        <f t="shared" si="178"/>
        <v/>
      </c>
      <c r="AA685" s="22" t="str">
        <f t="shared" si="179"/>
        <v/>
      </c>
      <c r="AB685" s="1">
        <f t="shared" si="180"/>
        <v>661</v>
      </c>
      <c r="AC685" t="str">
        <f t="shared" si="181"/>
        <v>ITM_upsilon_TONOS</v>
      </c>
      <c r="AD685" s="125" t="str">
        <f>IF(ISNA(VLOOKUP(AA685,'XEQM Shortlist'!J:J,1,0)),"//","")</f>
        <v/>
      </c>
      <c r="AE685"/>
      <c r="AF685" s="88" t="str">
        <f t="shared" si="182"/>
        <v/>
      </c>
      <c r="AG685" t="b">
        <f t="shared" si="183"/>
        <v>1</v>
      </c>
    </row>
    <row r="686" spans="1:33" s="110" customFormat="1">
      <c r="A686" s="201">
        <f t="shared" si="176"/>
        <v>686</v>
      </c>
      <c r="B686" s="44">
        <f t="shared" si="184"/>
        <v>662</v>
      </c>
      <c r="C686" s="202" t="s">
        <v>3643</v>
      </c>
      <c r="D686" s="202" t="s">
        <v>2830</v>
      </c>
      <c r="E686" s="203" t="s">
        <v>506</v>
      </c>
      <c r="F686" s="203" t="s">
        <v>558</v>
      </c>
      <c r="G686" s="204">
        <v>0</v>
      </c>
      <c r="H686" s="204">
        <v>0</v>
      </c>
      <c r="I686" s="203" t="s">
        <v>1</v>
      </c>
      <c r="J686" s="203" t="s">
        <v>1348</v>
      </c>
      <c r="K686" s="205" t="s">
        <v>3656</v>
      </c>
      <c r="L686" s="206" t="s">
        <v>4614</v>
      </c>
      <c r="M686" s="206" t="s">
        <v>4672</v>
      </c>
      <c r="N686" s="52" t="s">
        <v>2155</v>
      </c>
      <c r="O686" s="207"/>
      <c r="P686" s="255" t="s">
        <v>2830</v>
      </c>
      <c r="Q686" s="13"/>
      <c r="R686"/>
      <c r="S686" t="str">
        <f t="shared" si="185"/>
        <v>NOT EQUAL</v>
      </c>
      <c r="T686" s="41" t="str">
        <f>IF(ISNA(VLOOKUP(P686,'NEW XEQM.c'!E:F,2,0)),"--","PRESENT")</f>
        <v>--</v>
      </c>
      <c r="U686"/>
      <c r="V686">
        <f t="shared" si="177"/>
        <v>182</v>
      </c>
      <c r="W686" s="208" t="s">
        <v>2155</v>
      </c>
      <c r="X686" s="73" t="s">
        <v>2155</v>
      </c>
      <c r="Y686" s="73" t="s">
        <v>2155</v>
      </c>
      <c r="Z686" s="22" t="str">
        <f t="shared" si="178"/>
        <v/>
      </c>
      <c r="AA686" s="22" t="str">
        <f t="shared" si="179"/>
        <v/>
      </c>
      <c r="AB686" s="1">
        <f t="shared" si="180"/>
        <v>662</v>
      </c>
      <c r="AC686" t="str">
        <f t="shared" si="181"/>
        <v>ITM_upsilon_DIALYTIKA_TONOS</v>
      </c>
      <c r="AD686" s="125" t="str">
        <f>IF(ISNA(VLOOKUP(AA686,'XEQM Shortlist'!J:J,1,0)),"//","")</f>
        <v/>
      </c>
      <c r="AE686"/>
      <c r="AF686" s="88" t="str">
        <f t="shared" si="182"/>
        <v/>
      </c>
      <c r="AG686" t="b">
        <f t="shared" si="183"/>
        <v>1</v>
      </c>
    </row>
    <row r="687" spans="1:33" s="110" customFormat="1">
      <c r="A687" s="201">
        <f t="shared" si="176"/>
        <v>687</v>
      </c>
      <c r="B687" s="44">
        <f t="shared" si="184"/>
        <v>663</v>
      </c>
      <c r="C687" s="202" t="s">
        <v>3643</v>
      </c>
      <c r="D687" s="202" t="s">
        <v>2835</v>
      </c>
      <c r="E687" s="203" t="s">
        <v>506</v>
      </c>
      <c r="F687" s="203" t="s">
        <v>562</v>
      </c>
      <c r="G687" s="204">
        <v>0</v>
      </c>
      <c r="H687" s="204">
        <v>0</v>
      </c>
      <c r="I687" s="203" t="s">
        <v>1</v>
      </c>
      <c r="J687" s="203" t="s">
        <v>1348</v>
      </c>
      <c r="K687" s="205" t="s">
        <v>3656</v>
      </c>
      <c r="L687" s="206" t="s">
        <v>4614</v>
      </c>
      <c r="M687" s="206" t="s">
        <v>4672</v>
      </c>
      <c r="N687" s="52" t="s">
        <v>2155</v>
      </c>
      <c r="O687" s="207"/>
      <c r="P687" s="255" t="s">
        <v>2835</v>
      </c>
      <c r="Q687" s="13"/>
      <c r="R687"/>
      <c r="S687" t="str">
        <f t="shared" si="185"/>
        <v>NOT EQUAL</v>
      </c>
      <c r="T687" s="41" t="str">
        <f>IF(ISNA(VLOOKUP(P687,'NEW XEQM.c'!E:F,2,0)),"--","PRESENT")</f>
        <v>--</v>
      </c>
      <c r="U687"/>
      <c r="V687">
        <f t="shared" si="177"/>
        <v>182</v>
      </c>
      <c r="W687" s="208" t="s">
        <v>2155</v>
      </c>
      <c r="X687" s="73" t="s">
        <v>2155</v>
      </c>
      <c r="Y687" s="73" t="s">
        <v>2155</v>
      </c>
      <c r="Z687" s="22" t="str">
        <f t="shared" si="178"/>
        <v/>
      </c>
      <c r="AA687" s="22" t="str">
        <f t="shared" si="179"/>
        <v/>
      </c>
      <c r="AB687" s="1">
        <f t="shared" si="180"/>
        <v>663</v>
      </c>
      <c r="AC687" t="str">
        <f t="shared" si="181"/>
        <v>ITM_omega_TONOS</v>
      </c>
      <c r="AD687" s="125" t="str">
        <f>IF(ISNA(VLOOKUP(AA687,'XEQM Shortlist'!J:J,1,0)),"//","")</f>
        <v/>
      </c>
      <c r="AE687"/>
      <c r="AF687" s="88" t="str">
        <f t="shared" si="182"/>
        <v/>
      </c>
      <c r="AG687" t="b">
        <f t="shared" si="183"/>
        <v>1</v>
      </c>
    </row>
    <row r="688" spans="1:33">
      <c r="A688" s="45">
        <f t="shared" si="176"/>
        <v>688</v>
      </c>
      <c r="B688" s="44">
        <f t="shared" si="184"/>
        <v>664</v>
      </c>
      <c r="C688" s="193" t="s">
        <v>3643</v>
      </c>
      <c r="D688" s="193" t="s">
        <v>2836</v>
      </c>
      <c r="E688" s="188" t="s">
        <v>563</v>
      </c>
      <c r="F688" s="188" t="s">
        <v>563</v>
      </c>
      <c r="G688" s="197">
        <v>0</v>
      </c>
      <c r="H688" s="197">
        <v>0</v>
      </c>
      <c r="I688" s="188" t="s">
        <v>2389</v>
      </c>
      <c r="J688" s="188" t="s">
        <v>1348</v>
      </c>
      <c r="K688" s="195" t="s">
        <v>3656</v>
      </c>
      <c r="L688" s="196" t="s">
        <v>4614</v>
      </c>
      <c r="M688" s="196" t="s">
        <v>4672</v>
      </c>
      <c r="N688" s="52" t="s">
        <v>2155</v>
      </c>
      <c r="O688" s="52"/>
      <c r="P688" s="254" t="s">
        <v>2836</v>
      </c>
      <c r="Q688" s="13"/>
      <c r="R688"/>
      <c r="S688" t="str">
        <f t="shared" si="185"/>
        <v/>
      </c>
      <c r="T688" s="41" t="str">
        <f>IF(ISNA(VLOOKUP(P688,'NEW XEQM.c'!E:F,2,0)),"--","PRESENT")</f>
        <v>--</v>
      </c>
      <c r="U688"/>
      <c r="V688">
        <f t="shared" si="177"/>
        <v>182</v>
      </c>
      <c r="W688" s="75" t="s">
        <v>2155</v>
      </c>
      <c r="X688" s="54" t="s">
        <v>2155</v>
      </c>
      <c r="Y688" s="54" t="s">
        <v>2155</v>
      </c>
      <c r="Z688" s="22" t="str">
        <f t="shared" si="178"/>
        <v/>
      </c>
      <c r="AA688" s="22" t="str">
        <f t="shared" si="179"/>
        <v/>
      </c>
      <c r="AB688" s="1">
        <f t="shared" si="180"/>
        <v>664</v>
      </c>
      <c r="AC688" t="str">
        <f t="shared" si="181"/>
        <v>ITM_A_MACRON</v>
      </c>
      <c r="AD688" s="125" t="str">
        <f>IF(ISNA(VLOOKUP(AA688,'XEQM Shortlist'!J:J,1,0)),"//","")</f>
        <v/>
      </c>
      <c r="AF688" s="88" t="str">
        <f t="shared" si="182"/>
        <v/>
      </c>
      <c r="AG688" t="b">
        <f t="shared" si="183"/>
        <v>1</v>
      </c>
    </row>
    <row r="689" spans="1:33">
      <c r="A689" s="45">
        <f t="shared" si="176"/>
        <v>689</v>
      </c>
      <c r="B689" s="44">
        <f t="shared" si="184"/>
        <v>665</v>
      </c>
      <c r="C689" s="193" t="s">
        <v>3643</v>
      </c>
      <c r="D689" s="193" t="s">
        <v>2837</v>
      </c>
      <c r="E689" s="188" t="s">
        <v>564</v>
      </c>
      <c r="F689" s="188" t="s">
        <v>564</v>
      </c>
      <c r="G689" s="197">
        <v>0</v>
      </c>
      <c r="H689" s="197">
        <v>0</v>
      </c>
      <c r="I689" s="188" t="s">
        <v>2389</v>
      </c>
      <c r="J689" s="188" t="s">
        <v>1348</v>
      </c>
      <c r="K689" s="195" t="s">
        <v>3656</v>
      </c>
      <c r="L689" s="196" t="s">
        <v>4614</v>
      </c>
      <c r="M689" s="196" t="s">
        <v>4672</v>
      </c>
      <c r="N689" s="52" t="s">
        <v>2155</v>
      </c>
      <c r="O689" s="52"/>
      <c r="P689" s="254" t="s">
        <v>2837</v>
      </c>
      <c r="Q689" s="13"/>
      <c r="R689"/>
      <c r="S689" t="str">
        <f t="shared" si="185"/>
        <v/>
      </c>
      <c r="T689" s="41" t="str">
        <f>IF(ISNA(VLOOKUP(P689,'NEW XEQM.c'!E:F,2,0)),"--","PRESENT")</f>
        <v>--</v>
      </c>
      <c r="U689"/>
      <c r="V689">
        <f t="shared" si="177"/>
        <v>182</v>
      </c>
      <c r="W689" s="75" t="s">
        <v>2155</v>
      </c>
      <c r="X689" s="54" t="s">
        <v>2155</v>
      </c>
      <c r="Y689" s="54" t="s">
        <v>2155</v>
      </c>
      <c r="Z689" s="22" t="str">
        <f t="shared" si="178"/>
        <v/>
      </c>
      <c r="AA689" s="22" t="str">
        <f t="shared" si="179"/>
        <v/>
      </c>
      <c r="AB689" s="1">
        <f t="shared" si="180"/>
        <v>665</v>
      </c>
      <c r="AC689" t="str">
        <f t="shared" si="181"/>
        <v>ITM_A_ACUTE</v>
      </c>
      <c r="AD689" s="125" t="str">
        <f>IF(ISNA(VLOOKUP(AA689,'XEQM Shortlist'!J:J,1,0)),"//","")</f>
        <v/>
      </c>
      <c r="AF689" s="88" t="str">
        <f t="shared" si="182"/>
        <v/>
      </c>
      <c r="AG689" t="b">
        <f t="shared" si="183"/>
        <v>1</v>
      </c>
    </row>
    <row r="690" spans="1:33">
      <c r="A690" s="45">
        <f t="shared" si="176"/>
        <v>690</v>
      </c>
      <c r="B690" s="44">
        <f t="shared" si="184"/>
        <v>666</v>
      </c>
      <c r="C690" s="193" t="s">
        <v>3643</v>
      </c>
      <c r="D690" s="193" t="s">
        <v>2838</v>
      </c>
      <c r="E690" s="188" t="s">
        <v>565</v>
      </c>
      <c r="F690" s="188" t="s">
        <v>565</v>
      </c>
      <c r="G690" s="197">
        <v>0</v>
      </c>
      <c r="H690" s="197">
        <v>0</v>
      </c>
      <c r="I690" s="188" t="s">
        <v>2389</v>
      </c>
      <c r="J690" s="188" t="s">
        <v>1348</v>
      </c>
      <c r="K690" s="195" t="s">
        <v>3656</v>
      </c>
      <c r="L690" s="196" t="s">
        <v>4614</v>
      </c>
      <c r="M690" s="196" t="s">
        <v>4672</v>
      </c>
      <c r="N690" s="52" t="s">
        <v>2155</v>
      </c>
      <c r="O690" s="52"/>
      <c r="P690" s="254" t="s">
        <v>2838</v>
      </c>
      <c r="Q690" s="13"/>
      <c r="R690"/>
      <c r="S690" t="str">
        <f t="shared" si="185"/>
        <v/>
      </c>
      <c r="T690" s="41" t="str">
        <f>IF(ISNA(VLOOKUP(P690,'NEW XEQM.c'!E:F,2,0)),"--","PRESENT")</f>
        <v>--</v>
      </c>
      <c r="U690"/>
      <c r="V690">
        <f t="shared" si="177"/>
        <v>182</v>
      </c>
      <c r="W690" s="75" t="s">
        <v>2155</v>
      </c>
      <c r="X690" s="54" t="s">
        <v>2155</v>
      </c>
      <c r="Y690" s="54" t="s">
        <v>2155</v>
      </c>
      <c r="Z690" s="22" t="str">
        <f t="shared" si="178"/>
        <v/>
      </c>
      <c r="AA690" s="22" t="str">
        <f t="shared" si="179"/>
        <v/>
      </c>
      <c r="AB690" s="1">
        <f t="shared" si="180"/>
        <v>666</v>
      </c>
      <c r="AC690" t="str">
        <f t="shared" si="181"/>
        <v>ITM_A_BREVE</v>
      </c>
      <c r="AD690" s="125" t="str">
        <f>IF(ISNA(VLOOKUP(AA690,'XEQM Shortlist'!J:J,1,0)),"//","")</f>
        <v/>
      </c>
      <c r="AF690" s="88" t="str">
        <f t="shared" si="182"/>
        <v/>
      </c>
      <c r="AG690" t="b">
        <f t="shared" si="183"/>
        <v>1</v>
      </c>
    </row>
    <row r="691" spans="1:33">
      <c r="A691" s="45">
        <f t="shared" si="176"/>
        <v>691</v>
      </c>
      <c r="B691" s="44">
        <f t="shared" si="184"/>
        <v>667</v>
      </c>
      <c r="C691" s="193" t="s">
        <v>3643</v>
      </c>
      <c r="D691" s="193" t="s">
        <v>2839</v>
      </c>
      <c r="E691" s="188" t="s">
        <v>566</v>
      </c>
      <c r="F691" s="188" t="s">
        <v>566</v>
      </c>
      <c r="G691" s="197">
        <v>0</v>
      </c>
      <c r="H691" s="197">
        <v>0</v>
      </c>
      <c r="I691" s="188" t="s">
        <v>2389</v>
      </c>
      <c r="J691" s="188" t="s">
        <v>1348</v>
      </c>
      <c r="K691" s="195" t="s">
        <v>3656</v>
      </c>
      <c r="L691" s="196" t="s">
        <v>4614</v>
      </c>
      <c r="M691" s="196" t="s">
        <v>4672</v>
      </c>
      <c r="N691" s="52" t="s">
        <v>2155</v>
      </c>
      <c r="O691" s="52"/>
      <c r="P691" s="254" t="s">
        <v>2839</v>
      </c>
      <c r="Q691" s="13"/>
      <c r="R691"/>
      <c r="S691" t="str">
        <f t="shared" si="185"/>
        <v/>
      </c>
      <c r="T691" s="41" t="str">
        <f>IF(ISNA(VLOOKUP(P691,'NEW XEQM.c'!E:F,2,0)),"--","PRESENT")</f>
        <v>--</v>
      </c>
      <c r="U691"/>
      <c r="V691">
        <f t="shared" si="177"/>
        <v>182</v>
      </c>
      <c r="W691" s="75" t="s">
        <v>2155</v>
      </c>
      <c r="X691" s="54" t="s">
        <v>2155</v>
      </c>
      <c r="Y691" s="54" t="s">
        <v>2155</v>
      </c>
      <c r="Z691" s="22" t="str">
        <f t="shared" si="178"/>
        <v/>
      </c>
      <c r="AA691" s="22" t="str">
        <f t="shared" si="179"/>
        <v/>
      </c>
      <c r="AB691" s="1">
        <f t="shared" si="180"/>
        <v>667</v>
      </c>
      <c r="AC691" t="str">
        <f t="shared" si="181"/>
        <v>ITM_A_GRAVE</v>
      </c>
      <c r="AD691" s="125" t="str">
        <f>IF(ISNA(VLOOKUP(AA691,'XEQM Shortlist'!J:J,1,0)),"//","")</f>
        <v/>
      </c>
      <c r="AF691" s="88" t="str">
        <f t="shared" si="182"/>
        <v/>
      </c>
      <c r="AG691" t="b">
        <f t="shared" si="183"/>
        <v>1</v>
      </c>
    </row>
    <row r="692" spans="1:33">
      <c r="A692" s="45">
        <f t="shared" si="176"/>
        <v>692</v>
      </c>
      <c r="B692" s="44">
        <f t="shared" si="184"/>
        <v>668</v>
      </c>
      <c r="C692" s="193" t="s">
        <v>3643</v>
      </c>
      <c r="D692" s="193" t="s">
        <v>2840</v>
      </c>
      <c r="E692" s="188" t="s">
        <v>567</v>
      </c>
      <c r="F692" s="188" t="s">
        <v>567</v>
      </c>
      <c r="G692" s="197">
        <v>0</v>
      </c>
      <c r="H692" s="197">
        <v>0</v>
      </c>
      <c r="I692" s="188" t="s">
        <v>2389</v>
      </c>
      <c r="J692" s="188" t="s">
        <v>1348</v>
      </c>
      <c r="K692" s="195" t="s">
        <v>3656</v>
      </c>
      <c r="L692" s="196" t="s">
        <v>4614</v>
      </c>
      <c r="M692" s="196" t="s">
        <v>4672</v>
      </c>
      <c r="N692" s="52" t="s">
        <v>2155</v>
      </c>
      <c r="O692" s="52"/>
      <c r="P692" s="254" t="s">
        <v>2840</v>
      </c>
      <c r="Q692" s="13"/>
      <c r="R692"/>
      <c r="S692" t="str">
        <f t="shared" si="185"/>
        <v/>
      </c>
      <c r="T692" s="41" t="str">
        <f>IF(ISNA(VLOOKUP(P692,'NEW XEQM.c'!E:F,2,0)),"--","PRESENT")</f>
        <v>--</v>
      </c>
      <c r="U692"/>
      <c r="V692">
        <f t="shared" si="177"/>
        <v>182</v>
      </c>
      <c r="W692" s="75" t="s">
        <v>2155</v>
      </c>
      <c r="X692" s="54" t="s">
        <v>2155</v>
      </c>
      <c r="Y692" s="54" t="s">
        <v>2155</v>
      </c>
      <c r="Z692" s="22" t="str">
        <f t="shared" si="178"/>
        <v/>
      </c>
      <c r="AA692" s="22" t="str">
        <f t="shared" si="179"/>
        <v/>
      </c>
      <c r="AB692" s="1">
        <f t="shared" si="180"/>
        <v>668</v>
      </c>
      <c r="AC692" t="str">
        <f t="shared" si="181"/>
        <v>ITM_A_DIARESIS</v>
      </c>
      <c r="AD692" s="125" t="str">
        <f>IF(ISNA(VLOOKUP(AA692,'XEQM Shortlist'!J:J,1,0)),"//","")</f>
        <v/>
      </c>
      <c r="AF692" s="88" t="str">
        <f t="shared" si="182"/>
        <v/>
      </c>
      <c r="AG692" t="b">
        <f t="shared" si="183"/>
        <v>1</v>
      </c>
    </row>
    <row r="693" spans="1:33">
      <c r="A693" s="45">
        <f t="shared" si="176"/>
        <v>693</v>
      </c>
      <c r="B693" s="44">
        <f t="shared" si="184"/>
        <v>669</v>
      </c>
      <c r="C693" s="193" t="s">
        <v>3643</v>
      </c>
      <c r="D693" s="193" t="s">
        <v>2841</v>
      </c>
      <c r="E693" s="188" t="s">
        <v>568</v>
      </c>
      <c r="F693" s="188" t="s">
        <v>568</v>
      </c>
      <c r="G693" s="197">
        <v>0</v>
      </c>
      <c r="H693" s="197">
        <v>0</v>
      </c>
      <c r="I693" s="188" t="s">
        <v>2389</v>
      </c>
      <c r="J693" s="188" t="s">
        <v>1348</v>
      </c>
      <c r="K693" s="195" t="s">
        <v>3656</v>
      </c>
      <c r="L693" s="196" t="s">
        <v>4614</v>
      </c>
      <c r="M693" s="196" t="s">
        <v>4672</v>
      </c>
      <c r="N693" s="52" t="s">
        <v>2155</v>
      </c>
      <c r="O693" s="52"/>
      <c r="P693" s="254" t="s">
        <v>2841</v>
      </c>
      <c r="Q693" s="13"/>
      <c r="R693"/>
      <c r="S693" t="str">
        <f t="shared" si="185"/>
        <v/>
      </c>
      <c r="T693" s="41" t="str">
        <f>IF(ISNA(VLOOKUP(P693,'NEW XEQM.c'!E:F,2,0)),"--","PRESENT")</f>
        <v>--</v>
      </c>
      <c r="U693"/>
      <c r="V693">
        <f t="shared" si="177"/>
        <v>182</v>
      </c>
      <c r="W693" s="75" t="s">
        <v>2155</v>
      </c>
      <c r="X693" s="54" t="s">
        <v>2155</v>
      </c>
      <c r="Y693" s="54" t="s">
        <v>2155</v>
      </c>
      <c r="Z693" s="22" t="str">
        <f t="shared" si="178"/>
        <v/>
      </c>
      <c r="AA693" s="22" t="str">
        <f t="shared" si="179"/>
        <v/>
      </c>
      <c r="AB693" s="1">
        <f t="shared" si="180"/>
        <v>669</v>
      </c>
      <c r="AC693" t="str">
        <f t="shared" si="181"/>
        <v>ITM_A_TILDE</v>
      </c>
      <c r="AD693" s="125" t="str">
        <f>IF(ISNA(VLOOKUP(AA693,'XEQM Shortlist'!J:J,1,0)),"//","")</f>
        <v/>
      </c>
      <c r="AF693" s="88" t="str">
        <f t="shared" si="182"/>
        <v/>
      </c>
      <c r="AG693" t="b">
        <f t="shared" si="183"/>
        <v>1</v>
      </c>
    </row>
    <row r="694" spans="1:33">
      <c r="A694" s="45">
        <f t="shared" si="176"/>
        <v>694</v>
      </c>
      <c r="B694" s="44">
        <f t="shared" si="184"/>
        <v>670</v>
      </c>
      <c r="C694" s="193" t="s">
        <v>3643</v>
      </c>
      <c r="D694" s="193" t="s">
        <v>2842</v>
      </c>
      <c r="E694" s="188" t="s">
        <v>569</v>
      </c>
      <c r="F694" s="188" t="s">
        <v>569</v>
      </c>
      <c r="G694" s="197">
        <v>0</v>
      </c>
      <c r="H694" s="197">
        <v>0</v>
      </c>
      <c r="I694" s="188" t="s">
        <v>2389</v>
      </c>
      <c r="J694" s="188" t="s">
        <v>1348</v>
      </c>
      <c r="K694" s="195" t="s">
        <v>3656</v>
      </c>
      <c r="L694" s="196" t="s">
        <v>4614</v>
      </c>
      <c r="M694" s="196" t="s">
        <v>4672</v>
      </c>
      <c r="N694" s="52" t="s">
        <v>2155</v>
      </c>
      <c r="O694" s="52"/>
      <c r="P694" s="254" t="s">
        <v>2842</v>
      </c>
      <c r="Q694" s="13"/>
      <c r="R694"/>
      <c r="S694" t="str">
        <f t="shared" si="185"/>
        <v/>
      </c>
      <c r="T694" s="41" t="str">
        <f>IF(ISNA(VLOOKUP(P694,'NEW XEQM.c'!E:F,2,0)),"--","PRESENT")</f>
        <v>--</v>
      </c>
      <c r="U694"/>
      <c r="V694">
        <f t="shared" si="177"/>
        <v>182</v>
      </c>
      <c r="W694" s="75" t="s">
        <v>2155</v>
      </c>
      <c r="X694" s="54" t="s">
        <v>2155</v>
      </c>
      <c r="Y694" s="54" t="s">
        <v>2155</v>
      </c>
      <c r="Z694" s="22" t="str">
        <f t="shared" si="178"/>
        <v/>
      </c>
      <c r="AA694" s="22" t="str">
        <f t="shared" si="179"/>
        <v/>
      </c>
      <c r="AB694" s="1">
        <f t="shared" si="180"/>
        <v>670</v>
      </c>
      <c r="AC694" t="str">
        <f t="shared" si="181"/>
        <v>ITM_A_CIRC</v>
      </c>
      <c r="AD694" s="125" t="str">
        <f>IF(ISNA(VLOOKUP(AA694,'XEQM Shortlist'!J:J,1,0)),"//","")</f>
        <v/>
      </c>
      <c r="AF694" s="88" t="str">
        <f t="shared" si="182"/>
        <v/>
      </c>
      <c r="AG694" t="b">
        <f t="shared" si="183"/>
        <v>1</v>
      </c>
    </row>
    <row r="695" spans="1:33">
      <c r="A695" s="45">
        <f t="shared" si="176"/>
        <v>695</v>
      </c>
      <c r="B695" s="44">
        <f t="shared" si="184"/>
        <v>671</v>
      </c>
      <c r="C695" s="193" t="s">
        <v>3643</v>
      </c>
      <c r="D695" s="193" t="s">
        <v>2843</v>
      </c>
      <c r="E695" s="188" t="s">
        <v>570</v>
      </c>
      <c r="F695" s="188" t="s">
        <v>570</v>
      </c>
      <c r="G695" s="197">
        <v>0</v>
      </c>
      <c r="H695" s="197">
        <v>0</v>
      </c>
      <c r="I695" s="188" t="s">
        <v>2389</v>
      </c>
      <c r="J695" s="188" t="s">
        <v>1348</v>
      </c>
      <c r="K695" s="195" t="s">
        <v>3656</v>
      </c>
      <c r="L695" s="196" t="s">
        <v>4614</v>
      </c>
      <c r="M695" s="196" t="s">
        <v>4672</v>
      </c>
      <c r="N695" s="52" t="s">
        <v>2155</v>
      </c>
      <c r="O695" s="52"/>
      <c r="P695" s="254" t="s">
        <v>2843</v>
      </c>
      <c r="Q695" s="13"/>
      <c r="R695"/>
      <c r="S695" t="str">
        <f t="shared" si="185"/>
        <v/>
      </c>
      <c r="T695" s="41" t="str">
        <f>IF(ISNA(VLOOKUP(P695,'NEW XEQM.c'!E:F,2,0)),"--","PRESENT")</f>
        <v>--</v>
      </c>
      <c r="U695"/>
      <c r="V695">
        <f t="shared" si="177"/>
        <v>182</v>
      </c>
      <c r="W695" s="75" t="s">
        <v>2155</v>
      </c>
      <c r="X695" s="54" t="s">
        <v>2155</v>
      </c>
      <c r="Y695" s="54" t="s">
        <v>2155</v>
      </c>
      <c r="Z695" s="22" t="str">
        <f t="shared" si="178"/>
        <v/>
      </c>
      <c r="AA695" s="22" t="str">
        <f t="shared" si="179"/>
        <v/>
      </c>
      <c r="AB695" s="1">
        <f t="shared" si="180"/>
        <v>671</v>
      </c>
      <c r="AC695" t="str">
        <f t="shared" si="181"/>
        <v>ITM_A_RING</v>
      </c>
      <c r="AD695" s="125" t="str">
        <f>IF(ISNA(VLOOKUP(AA695,'XEQM Shortlist'!J:J,1,0)),"//","")</f>
        <v/>
      </c>
      <c r="AF695" s="88" t="str">
        <f t="shared" si="182"/>
        <v/>
      </c>
      <c r="AG695" t="b">
        <f t="shared" si="183"/>
        <v>1</v>
      </c>
    </row>
    <row r="696" spans="1:33">
      <c r="A696" s="45">
        <f t="shared" si="176"/>
        <v>696</v>
      </c>
      <c r="B696" s="44">
        <f t="shared" si="184"/>
        <v>672</v>
      </c>
      <c r="C696" s="193" t="s">
        <v>3643</v>
      </c>
      <c r="D696" s="193" t="s">
        <v>2844</v>
      </c>
      <c r="E696" s="188" t="s">
        <v>571</v>
      </c>
      <c r="F696" s="188" t="s">
        <v>571</v>
      </c>
      <c r="G696" s="197">
        <v>0</v>
      </c>
      <c r="H696" s="197">
        <v>0</v>
      </c>
      <c r="I696" s="188" t="s">
        <v>2389</v>
      </c>
      <c r="J696" s="188" t="s">
        <v>1348</v>
      </c>
      <c r="K696" s="195" t="s">
        <v>3656</v>
      </c>
      <c r="L696" s="196" t="s">
        <v>4614</v>
      </c>
      <c r="M696" s="196" t="s">
        <v>4672</v>
      </c>
      <c r="N696" s="52" t="s">
        <v>2155</v>
      </c>
      <c r="O696" s="52"/>
      <c r="P696" s="254" t="s">
        <v>2844</v>
      </c>
      <c r="Q696" s="13"/>
      <c r="R696"/>
      <c r="S696" t="str">
        <f t="shared" si="185"/>
        <v/>
      </c>
      <c r="T696" s="41" t="str">
        <f>IF(ISNA(VLOOKUP(P696,'NEW XEQM.c'!E:F,2,0)),"--","PRESENT")</f>
        <v>--</v>
      </c>
      <c r="U696"/>
      <c r="V696">
        <f t="shared" si="177"/>
        <v>182</v>
      </c>
      <c r="W696" s="75" t="s">
        <v>2155</v>
      </c>
      <c r="X696" s="54" t="s">
        <v>2155</v>
      </c>
      <c r="Y696" s="54" t="s">
        <v>2155</v>
      </c>
      <c r="Z696" s="22" t="str">
        <f t="shared" si="178"/>
        <v/>
      </c>
      <c r="AA696" s="22" t="str">
        <f t="shared" si="179"/>
        <v/>
      </c>
      <c r="AB696" s="1">
        <f t="shared" si="180"/>
        <v>672</v>
      </c>
      <c r="AC696" t="str">
        <f t="shared" si="181"/>
        <v>ITM_AE</v>
      </c>
      <c r="AD696" s="125" t="str">
        <f>IF(ISNA(VLOOKUP(AA696,'XEQM Shortlist'!J:J,1,0)),"//","")</f>
        <v/>
      </c>
      <c r="AF696" s="88" t="str">
        <f t="shared" si="182"/>
        <v/>
      </c>
      <c r="AG696" t="b">
        <f t="shared" si="183"/>
        <v>1</v>
      </c>
    </row>
    <row r="697" spans="1:33">
      <c r="A697" s="45">
        <f t="shared" si="176"/>
        <v>697</v>
      </c>
      <c r="B697" s="44">
        <f t="shared" si="184"/>
        <v>673</v>
      </c>
      <c r="C697" s="193" t="s">
        <v>3643</v>
      </c>
      <c r="D697" s="193" t="s">
        <v>2845</v>
      </c>
      <c r="E697" s="188" t="s">
        <v>572</v>
      </c>
      <c r="F697" s="188" t="s">
        <v>572</v>
      </c>
      <c r="G697" s="197">
        <v>0</v>
      </c>
      <c r="H697" s="197">
        <v>0</v>
      </c>
      <c r="I697" s="188" t="s">
        <v>2389</v>
      </c>
      <c r="J697" s="188" t="s">
        <v>1348</v>
      </c>
      <c r="K697" s="195" t="s">
        <v>3656</v>
      </c>
      <c r="L697" s="196" t="s">
        <v>4614</v>
      </c>
      <c r="M697" s="196" t="s">
        <v>4672</v>
      </c>
      <c r="N697" s="52" t="s">
        <v>2155</v>
      </c>
      <c r="O697" s="52"/>
      <c r="P697" s="254" t="s">
        <v>2845</v>
      </c>
      <c r="Q697" s="13"/>
      <c r="R697"/>
      <c r="S697" t="str">
        <f t="shared" si="185"/>
        <v/>
      </c>
      <c r="T697" s="41" t="str">
        <f>IF(ISNA(VLOOKUP(P697,'NEW XEQM.c'!E:F,2,0)),"--","PRESENT")</f>
        <v>--</v>
      </c>
      <c r="U697"/>
      <c r="V697">
        <f t="shared" si="177"/>
        <v>182</v>
      </c>
      <c r="W697" s="75" t="s">
        <v>2155</v>
      </c>
      <c r="X697" s="54" t="s">
        <v>2155</v>
      </c>
      <c r="Y697" s="54" t="s">
        <v>2155</v>
      </c>
      <c r="Z697" s="22" t="str">
        <f t="shared" si="178"/>
        <v/>
      </c>
      <c r="AA697" s="22" t="str">
        <f t="shared" si="179"/>
        <v/>
      </c>
      <c r="AB697" s="1">
        <f t="shared" si="180"/>
        <v>673</v>
      </c>
      <c r="AC697" t="str">
        <f t="shared" si="181"/>
        <v>ITM_A_OGONEK</v>
      </c>
      <c r="AD697" s="125" t="str">
        <f>IF(ISNA(VLOOKUP(AA697,'XEQM Shortlist'!J:J,1,0)),"//","")</f>
        <v/>
      </c>
      <c r="AF697" s="88" t="str">
        <f t="shared" si="182"/>
        <v/>
      </c>
      <c r="AG697" t="b">
        <f t="shared" si="183"/>
        <v>1</v>
      </c>
    </row>
    <row r="698" spans="1:33">
      <c r="A698" s="45">
        <f t="shared" si="176"/>
        <v>698</v>
      </c>
      <c r="B698" s="44">
        <f t="shared" si="184"/>
        <v>674</v>
      </c>
      <c r="C698" s="193" t="s">
        <v>3643</v>
      </c>
      <c r="D698" s="193" t="s">
        <v>2846</v>
      </c>
      <c r="E698" s="188" t="s">
        <v>573</v>
      </c>
      <c r="F698" s="188" t="s">
        <v>573</v>
      </c>
      <c r="G698" s="197">
        <v>0</v>
      </c>
      <c r="H698" s="197">
        <v>0</v>
      </c>
      <c r="I698" s="188" t="s">
        <v>2389</v>
      </c>
      <c r="J698" s="188" t="s">
        <v>1348</v>
      </c>
      <c r="K698" s="195" t="s">
        <v>3656</v>
      </c>
      <c r="L698" s="196" t="s">
        <v>4614</v>
      </c>
      <c r="M698" s="196" t="s">
        <v>4672</v>
      </c>
      <c r="N698" s="52" t="s">
        <v>2155</v>
      </c>
      <c r="O698" s="52"/>
      <c r="P698" s="254" t="s">
        <v>2846</v>
      </c>
      <c r="Q698" s="13"/>
      <c r="R698"/>
      <c r="S698" t="str">
        <f t="shared" si="185"/>
        <v/>
      </c>
      <c r="T698" s="41" t="str">
        <f>IF(ISNA(VLOOKUP(P698,'NEW XEQM.c'!E:F,2,0)),"--","PRESENT")</f>
        <v>--</v>
      </c>
      <c r="U698"/>
      <c r="V698">
        <f t="shared" si="177"/>
        <v>182</v>
      </c>
      <c r="W698" s="75" t="s">
        <v>2155</v>
      </c>
      <c r="X698" s="54" t="s">
        <v>2155</v>
      </c>
      <c r="Y698" s="54" t="s">
        <v>2155</v>
      </c>
      <c r="Z698" s="22" t="str">
        <f t="shared" si="178"/>
        <v/>
      </c>
      <c r="AA698" s="22" t="str">
        <f t="shared" si="179"/>
        <v/>
      </c>
      <c r="AB698" s="1">
        <f t="shared" si="180"/>
        <v>674</v>
      </c>
      <c r="AC698" t="str">
        <f t="shared" si="181"/>
        <v>ITM_C_ACUTE</v>
      </c>
      <c r="AD698" s="125" t="str">
        <f>IF(ISNA(VLOOKUP(AA698,'XEQM Shortlist'!J:J,1,0)),"//","")</f>
        <v/>
      </c>
      <c r="AF698" s="88" t="str">
        <f t="shared" si="182"/>
        <v/>
      </c>
      <c r="AG698" t="b">
        <f t="shared" si="183"/>
        <v>1</v>
      </c>
    </row>
    <row r="699" spans="1:33">
      <c r="A699" s="45">
        <f t="shared" si="176"/>
        <v>699</v>
      </c>
      <c r="B699" s="44">
        <f t="shared" si="184"/>
        <v>675</v>
      </c>
      <c r="C699" s="193" t="s">
        <v>3643</v>
      </c>
      <c r="D699" s="193" t="s">
        <v>2847</v>
      </c>
      <c r="E699" s="188" t="s">
        <v>574</v>
      </c>
      <c r="F699" s="188" t="s">
        <v>574</v>
      </c>
      <c r="G699" s="197">
        <v>0</v>
      </c>
      <c r="H699" s="197">
        <v>0</v>
      </c>
      <c r="I699" s="188" t="s">
        <v>2389</v>
      </c>
      <c r="J699" s="188" t="s">
        <v>1348</v>
      </c>
      <c r="K699" s="195" t="s">
        <v>3656</v>
      </c>
      <c r="L699" s="196" t="s">
        <v>4614</v>
      </c>
      <c r="M699" s="196" t="s">
        <v>4672</v>
      </c>
      <c r="N699" s="52" t="s">
        <v>2155</v>
      </c>
      <c r="O699" s="52"/>
      <c r="P699" s="254" t="s">
        <v>2847</v>
      </c>
      <c r="Q699" s="13"/>
      <c r="R699"/>
      <c r="S699" t="str">
        <f t="shared" si="185"/>
        <v/>
      </c>
      <c r="T699" s="41" t="str">
        <f>IF(ISNA(VLOOKUP(P699,'NEW XEQM.c'!E:F,2,0)),"--","PRESENT")</f>
        <v>--</v>
      </c>
      <c r="U699"/>
      <c r="V699">
        <f t="shared" si="177"/>
        <v>182</v>
      </c>
      <c r="W699" s="75" t="s">
        <v>2155</v>
      </c>
      <c r="X699" s="54" t="s">
        <v>2155</v>
      </c>
      <c r="Y699" s="54" t="s">
        <v>2155</v>
      </c>
      <c r="Z699" s="22" t="str">
        <f t="shared" si="178"/>
        <v/>
      </c>
      <c r="AA699" s="22" t="str">
        <f t="shared" si="179"/>
        <v/>
      </c>
      <c r="AB699" s="1">
        <f t="shared" si="180"/>
        <v>675</v>
      </c>
      <c r="AC699" t="str">
        <f t="shared" si="181"/>
        <v>ITM_C_CARON</v>
      </c>
      <c r="AD699" s="125" t="str">
        <f>IF(ISNA(VLOOKUP(AA699,'XEQM Shortlist'!J:J,1,0)),"//","")</f>
        <v/>
      </c>
      <c r="AF699" s="88" t="str">
        <f t="shared" si="182"/>
        <v/>
      </c>
      <c r="AG699" t="b">
        <f t="shared" si="183"/>
        <v>1</v>
      </c>
    </row>
    <row r="700" spans="1:33">
      <c r="A700" s="45">
        <f t="shared" si="176"/>
        <v>700</v>
      </c>
      <c r="B700" s="44">
        <f t="shared" si="184"/>
        <v>676</v>
      </c>
      <c r="C700" s="193" t="s">
        <v>3643</v>
      </c>
      <c r="D700" s="193" t="s">
        <v>2848</v>
      </c>
      <c r="E700" s="188" t="s">
        <v>575</v>
      </c>
      <c r="F700" s="188" t="s">
        <v>575</v>
      </c>
      <c r="G700" s="197">
        <v>0</v>
      </c>
      <c r="H700" s="197">
        <v>0</v>
      </c>
      <c r="I700" s="188" t="s">
        <v>2389</v>
      </c>
      <c r="J700" s="188" t="s">
        <v>1348</v>
      </c>
      <c r="K700" s="195" t="s">
        <v>3656</v>
      </c>
      <c r="L700" s="196" t="s">
        <v>4614</v>
      </c>
      <c r="M700" s="196" t="s">
        <v>4672</v>
      </c>
      <c r="N700" s="52" t="s">
        <v>2155</v>
      </c>
      <c r="O700" s="52"/>
      <c r="P700" s="254" t="s">
        <v>2848</v>
      </c>
      <c r="Q700" s="13"/>
      <c r="R700"/>
      <c r="S700" t="str">
        <f t="shared" si="185"/>
        <v/>
      </c>
      <c r="T700" s="41" t="str">
        <f>IF(ISNA(VLOOKUP(P700,'NEW XEQM.c'!E:F,2,0)),"--","PRESENT")</f>
        <v>--</v>
      </c>
      <c r="U700"/>
      <c r="V700">
        <f t="shared" si="177"/>
        <v>182</v>
      </c>
      <c r="W700" s="75" t="s">
        <v>2155</v>
      </c>
      <c r="X700" s="54" t="s">
        <v>2155</v>
      </c>
      <c r="Y700" s="54" t="s">
        <v>2155</v>
      </c>
      <c r="Z700" s="22" t="str">
        <f t="shared" si="178"/>
        <v/>
      </c>
      <c r="AA700" s="22" t="str">
        <f t="shared" si="179"/>
        <v/>
      </c>
      <c r="AB700" s="1">
        <f t="shared" si="180"/>
        <v>676</v>
      </c>
      <c r="AC700" t="str">
        <f t="shared" si="181"/>
        <v>ITM_C_CEDILLA</v>
      </c>
      <c r="AD700" s="125" t="str">
        <f>IF(ISNA(VLOOKUP(AA700,'XEQM Shortlist'!J:J,1,0)),"//","")</f>
        <v/>
      </c>
      <c r="AF700" s="88" t="str">
        <f t="shared" si="182"/>
        <v/>
      </c>
      <c r="AG700" t="b">
        <f t="shared" si="183"/>
        <v>1</v>
      </c>
    </row>
    <row r="701" spans="1:33">
      <c r="A701" s="45">
        <f t="shared" si="176"/>
        <v>701</v>
      </c>
      <c r="B701" s="44">
        <f t="shared" si="184"/>
        <v>677</v>
      </c>
      <c r="C701" s="193" t="s">
        <v>3643</v>
      </c>
      <c r="D701" s="193" t="s">
        <v>2849</v>
      </c>
      <c r="E701" s="188" t="s">
        <v>576</v>
      </c>
      <c r="F701" s="188" t="s">
        <v>576</v>
      </c>
      <c r="G701" s="197">
        <v>0</v>
      </c>
      <c r="H701" s="197">
        <v>0</v>
      </c>
      <c r="I701" s="188" t="s">
        <v>2389</v>
      </c>
      <c r="J701" s="188" t="s">
        <v>1348</v>
      </c>
      <c r="K701" s="195" t="s">
        <v>3656</v>
      </c>
      <c r="L701" s="196" t="s">
        <v>4614</v>
      </c>
      <c r="M701" s="196" t="s">
        <v>4672</v>
      </c>
      <c r="N701" s="52" t="s">
        <v>2155</v>
      </c>
      <c r="O701" s="52"/>
      <c r="P701" s="254" t="s">
        <v>2849</v>
      </c>
      <c r="Q701" s="13"/>
      <c r="R701"/>
      <c r="S701" t="str">
        <f t="shared" si="185"/>
        <v/>
      </c>
      <c r="T701" s="41" t="str">
        <f>IF(ISNA(VLOOKUP(P701,'NEW XEQM.c'!E:F,2,0)),"--","PRESENT")</f>
        <v>--</v>
      </c>
      <c r="U701"/>
      <c r="V701">
        <f t="shared" si="177"/>
        <v>182</v>
      </c>
      <c r="W701" s="75" t="s">
        <v>2155</v>
      </c>
      <c r="X701" s="54" t="s">
        <v>2155</v>
      </c>
      <c r="Y701" s="54" t="s">
        <v>2155</v>
      </c>
      <c r="Z701" s="22" t="str">
        <f t="shared" si="178"/>
        <v/>
      </c>
      <c r="AA701" s="22" t="str">
        <f t="shared" si="179"/>
        <v/>
      </c>
      <c r="AB701" s="1">
        <f t="shared" si="180"/>
        <v>677</v>
      </c>
      <c r="AC701" t="str">
        <f t="shared" si="181"/>
        <v>ITM_D_STROKE</v>
      </c>
      <c r="AD701" s="125" t="str">
        <f>IF(ISNA(VLOOKUP(AA701,'XEQM Shortlist'!J:J,1,0)),"//","")</f>
        <v/>
      </c>
      <c r="AF701" s="88" t="str">
        <f t="shared" si="182"/>
        <v/>
      </c>
      <c r="AG701" t="b">
        <f t="shared" si="183"/>
        <v>1</v>
      </c>
    </row>
    <row r="702" spans="1:33">
      <c r="A702" s="45">
        <f t="shared" si="176"/>
        <v>702</v>
      </c>
      <c r="B702" s="44">
        <f t="shared" si="184"/>
        <v>678</v>
      </c>
      <c r="C702" s="193" t="s">
        <v>3643</v>
      </c>
      <c r="D702" s="193" t="s">
        <v>2850</v>
      </c>
      <c r="E702" s="188" t="s">
        <v>577</v>
      </c>
      <c r="F702" s="188" t="s">
        <v>577</v>
      </c>
      <c r="G702" s="197">
        <v>0</v>
      </c>
      <c r="H702" s="197">
        <v>0</v>
      </c>
      <c r="I702" s="188" t="s">
        <v>2389</v>
      </c>
      <c r="J702" s="188" t="s">
        <v>1348</v>
      </c>
      <c r="K702" s="195" t="s">
        <v>3656</v>
      </c>
      <c r="L702" s="196" t="s">
        <v>4614</v>
      </c>
      <c r="M702" s="196" t="s">
        <v>4672</v>
      </c>
      <c r="N702" s="52" t="s">
        <v>2155</v>
      </c>
      <c r="O702" s="52"/>
      <c r="P702" s="254" t="s">
        <v>2850</v>
      </c>
      <c r="Q702" s="13"/>
      <c r="R702"/>
      <c r="S702" t="str">
        <f t="shared" si="185"/>
        <v/>
      </c>
      <c r="T702" s="41" t="str">
        <f>IF(ISNA(VLOOKUP(P702,'NEW XEQM.c'!E:F,2,0)),"--","PRESENT")</f>
        <v>--</v>
      </c>
      <c r="U702"/>
      <c r="V702">
        <f t="shared" si="177"/>
        <v>182</v>
      </c>
      <c r="W702" s="75" t="s">
        <v>2155</v>
      </c>
      <c r="X702" s="54" t="s">
        <v>2155</v>
      </c>
      <c r="Y702" s="54" t="s">
        <v>2155</v>
      </c>
      <c r="Z702" s="22" t="str">
        <f t="shared" si="178"/>
        <v/>
      </c>
      <c r="AA702" s="22" t="str">
        <f t="shared" si="179"/>
        <v/>
      </c>
      <c r="AB702" s="1">
        <f t="shared" si="180"/>
        <v>678</v>
      </c>
      <c r="AC702" t="str">
        <f t="shared" si="181"/>
        <v>ITM_D_CARON</v>
      </c>
      <c r="AD702" s="125" t="str">
        <f>IF(ISNA(VLOOKUP(AA702,'XEQM Shortlist'!J:J,1,0)),"//","")</f>
        <v/>
      </c>
      <c r="AF702" s="88" t="str">
        <f t="shared" si="182"/>
        <v/>
      </c>
      <c r="AG702" t="b">
        <f t="shared" si="183"/>
        <v>1</v>
      </c>
    </row>
    <row r="703" spans="1:33">
      <c r="A703" s="45">
        <f t="shared" ref="A703:A766" si="186">IF(B703=INT(B703),ROW(),"")</f>
        <v>703</v>
      </c>
      <c r="B703" s="44">
        <f t="shared" si="184"/>
        <v>679</v>
      </c>
      <c r="C703" s="193" t="s">
        <v>3643</v>
      </c>
      <c r="D703" s="193" t="s">
        <v>2851</v>
      </c>
      <c r="E703" s="188" t="s">
        <v>578</v>
      </c>
      <c r="F703" s="188" t="s">
        <v>578</v>
      </c>
      <c r="G703" s="197">
        <v>0</v>
      </c>
      <c r="H703" s="197">
        <v>0</v>
      </c>
      <c r="I703" s="188" t="s">
        <v>2389</v>
      </c>
      <c r="J703" s="188" t="s">
        <v>1348</v>
      </c>
      <c r="K703" s="195" t="s">
        <v>3656</v>
      </c>
      <c r="L703" s="196" t="s">
        <v>4614</v>
      </c>
      <c r="M703" s="196" t="s">
        <v>4672</v>
      </c>
      <c r="N703" s="52" t="s">
        <v>2155</v>
      </c>
      <c r="O703" s="52"/>
      <c r="P703" s="254" t="s">
        <v>2851</v>
      </c>
      <c r="Q703" s="13"/>
      <c r="R703"/>
      <c r="S703" t="str">
        <f t="shared" si="185"/>
        <v/>
      </c>
      <c r="T703" s="41" t="str">
        <f>IF(ISNA(VLOOKUP(P703,'NEW XEQM.c'!E:F,2,0)),"--","PRESENT")</f>
        <v>--</v>
      </c>
      <c r="U703"/>
      <c r="V703">
        <f t="shared" ref="V703:V766" si="187">IF(AA703&lt;&gt;"",V702+1,V702)</f>
        <v>182</v>
      </c>
      <c r="W703" s="75" t="s">
        <v>2155</v>
      </c>
      <c r="X703" s="54" t="s">
        <v>2155</v>
      </c>
      <c r="Y703" s="54" t="s">
        <v>2155</v>
      </c>
      <c r="Z703" s="22" t="str">
        <f t="shared" ref="Z703:Z766" si="188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89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90">B703</f>
        <v>679</v>
      </c>
      <c r="AC703" t="str">
        <f t="shared" ref="AC703:AC766" si="191">P703</f>
        <v>ITM_E_MACRON</v>
      </c>
      <c r="AD703" s="125" t="str">
        <f>IF(ISNA(VLOOKUP(AA703,'XEQM Shortlist'!J:J,1,0)),"//","")</f>
        <v/>
      </c>
      <c r="AF703" s="88" t="str">
        <f t="shared" ref="AF703:AF766" si="192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93">AA703=AF703</f>
        <v>1</v>
      </c>
    </row>
    <row r="704" spans="1:33">
      <c r="A704" s="45">
        <f t="shared" si="186"/>
        <v>704</v>
      </c>
      <c r="B704" s="44">
        <f t="shared" si="184"/>
        <v>680</v>
      </c>
      <c r="C704" s="193" t="s">
        <v>3643</v>
      </c>
      <c r="D704" s="193" t="s">
        <v>2852</v>
      </c>
      <c r="E704" s="188" t="s">
        <v>579</v>
      </c>
      <c r="F704" s="188" t="s">
        <v>579</v>
      </c>
      <c r="G704" s="197">
        <v>0</v>
      </c>
      <c r="H704" s="197">
        <v>0</v>
      </c>
      <c r="I704" s="188" t="s">
        <v>2389</v>
      </c>
      <c r="J704" s="188" t="s">
        <v>1348</v>
      </c>
      <c r="K704" s="195" t="s">
        <v>3656</v>
      </c>
      <c r="L704" s="196" t="s">
        <v>4614</v>
      </c>
      <c r="M704" s="196" t="s">
        <v>4672</v>
      </c>
      <c r="N704" s="52" t="s">
        <v>2155</v>
      </c>
      <c r="O704" s="52"/>
      <c r="P704" s="254" t="s">
        <v>2852</v>
      </c>
      <c r="Q704" s="13"/>
      <c r="R704"/>
      <c r="S704" t="str">
        <f t="shared" si="185"/>
        <v/>
      </c>
      <c r="T704" s="41" t="str">
        <f>IF(ISNA(VLOOKUP(P704,'NEW XEQM.c'!E:F,2,0)),"--","PRESENT")</f>
        <v>--</v>
      </c>
      <c r="U704"/>
      <c r="V704">
        <f t="shared" si="187"/>
        <v>182</v>
      </c>
      <c r="W704" s="75" t="s">
        <v>2155</v>
      </c>
      <c r="X704" s="54" t="s">
        <v>2155</v>
      </c>
      <c r="Y704" s="54" t="s">
        <v>2155</v>
      </c>
      <c r="Z704" s="22" t="str">
        <f t="shared" si="188"/>
        <v/>
      </c>
      <c r="AA704" s="22" t="str">
        <f t="shared" si="189"/>
        <v/>
      </c>
      <c r="AB704" s="1">
        <f t="shared" si="190"/>
        <v>680</v>
      </c>
      <c r="AC704" t="str">
        <f t="shared" si="191"/>
        <v>ITM_E_ACUTE</v>
      </c>
      <c r="AD704" s="125" t="str">
        <f>IF(ISNA(VLOOKUP(AA704,'XEQM Shortlist'!J:J,1,0)),"//","")</f>
        <v/>
      </c>
      <c r="AF704" s="88" t="str">
        <f t="shared" si="192"/>
        <v/>
      </c>
      <c r="AG704" t="b">
        <f t="shared" si="193"/>
        <v>1</v>
      </c>
    </row>
    <row r="705" spans="1:33">
      <c r="A705" s="45">
        <f t="shared" si="186"/>
        <v>705</v>
      </c>
      <c r="B705" s="44">
        <f t="shared" si="184"/>
        <v>681</v>
      </c>
      <c r="C705" s="193" t="s">
        <v>3643</v>
      </c>
      <c r="D705" s="193" t="s">
        <v>2853</v>
      </c>
      <c r="E705" s="188" t="s">
        <v>580</v>
      </c>
      <c r="F705" s="188" t="s">
        <v>580</v>
      </c>
      <c r="G705" s="197">
        <v>0</v>
      </c>
      <c r="H705" s="197">
        <v>0</v>
      </c>
      <c r="I705" s="188" t="s">
        <v>2389</v>
      </c>
      <c r="J705" s="188" t="s">
        <v>1348</v>
      </c>
      <c r="K705" s="195" t="s">
        <v>3656</v>
      </c>
      <c r="L705" s="196" t="s">
        <v>4614</v>
      </c>
      <c r="M705" s="196" t="s">
        <v>4672</v>
      </c>
      <c r="N705" s="52" t="s">
        <v>2155</v>
      </c>
      <c r="O705" s="52"/>
      <c r="P705" s="254" t="s">
        <v>2853</v>
      </c>
      <c r="Q705" s="13"/>
      <c r="R705"/>
      <c r="S705" t="str">
        <f t="shared" si="185"/>
        <v/>
      </c>
      <c r="T705" s="41" t="str">
        <f>IF(ISNA(VLOOKUP(P705,'NEW XEQM.c'!E:F,2,0)),"--","PRESENT")</f>
        <v>--</v>
      </c>
      <c r="U705"/>
      <c r="V705">
        <f t="shared" si="187"/>
        <v>182</v>
      </c>
      <c r="W705" s="75" t="s">
        <v>2155</v>
      </c>
      <c r="X705" s="54" t="s">
        <v>2155</v>
      </c>
      <c r="Y705" s="54" t="s">
        <v>2155</v>
      </c>
      <c r="Z705" s="22" t="str">
        <f t="shared" si="188"/>
        <v/>
      </c>
      <c r="AA705" s="22" t="str">
        <f t="shared" si="189"/>
        <v/>
      </c>
      <c r="AB705" s="1">
        <f t="shared" si="190"/>
        <v>681</v>
      </c>
      <c r="AC705" t="str">
        <f t="shared" si="191"/>
        <v>ITM_E_BREVE</v>
      </c>
      <c r="AD705" s="125" t="str">
        <f>IF(ISNA(VLOOKUP(AA705,'XEQM Shortlist'!J:J,1,0)),"//","")</f>
        <v/>
      </c>
      <c r="AF705" s="88" t="str">
        <f t="shared" si="192"/>
        <v/>
      </c>
      <c r="AG705" t="b">
        <f t="shared" si="193"/>
        <v>1</v>
      </c>
    </row>
    <row r="706" spans="1:33" s="17" customFormat="1">
      <c r="A706" s="45">
        <f t="shared" si="186"/>
        <v>706</v>
      </c>
      <c r="B706" s="44">
        <f t="shared" si="184"/>
        <v>682</v>
      </c>
      <c r="C706" s="193" t="s">
        <v>3643</v>
      </c>
      <c r="D706" s="193" t="s">
        <v>2854</v>
      </c>
      <c r="E706" s="189" t="s">
        <v>581</v>
      </c>
      <c r="F706" s="189" t="s">
        <v>581</v>
      </c>
      <c r="G706" s="198">
        <v>0</v>
      </c>
      <c r="H706" s="198">
        <v>0</v>
      </c>
      <c r="I706" s="188" t="s">
        <v>2389</v>
      </c>
      <c r="J706" s="188" t="s">
        <v>1348</v>
      </c>
      <c r="K706" s="195" t="s">
        <v>3656</v>
      </c>
      <c r="L706" s="196" t="s">
        <v>4614</v>
      </c>
      <c r="M706" s="196" t="s">
        <v>4672</v>
      </c>
      <c r="N706" s="52" t="s">
        <v>2155</v>
      </c>
      <c r="P706" s="254" t="s">
        <v>2854</v>
      </c>
      <c r="Q706" s="13"/>
      <c r="R706"/>
      <c r="S706" t="str">
        <f t="shared" si="185"/>
        <v/>
      </c>
      <c r="T706" s="41" t="str">
        <f>IF(ISNA(VLOOKUP(P706,'NEW XEQM.c'!E:F,2,0)),"--","PRESENT")</f>
        <v>--</v>
      </c>
      <c r="U706"/>
      <c r="V706">
        <f t="shared" si="187"/>
        <v>182</v>
      </c>
      <c r="W706" s="88" t="s">
        <v>2155</v>
      </c>
      <c r="X706" s="92" t="s">
        <v>2155</v>
      </c>
      <c r="Y706" s="92" t="s">
        <v>2155</v>
      </c>
      <c r="Z706" s="22" t="str">
        <f t="shared" si="188"/>
        <v/>
      </c>
      <c r="AA706" s="22" t="str">
        <f t="shared" si="189"/>
        <v/>
      </c>
      <c r="AB706" s="1">
        <f t="shared" si="190"/>
        <v>682</v>
      </c>
      <c r="AC706" t="str">
        <f t="shared" si="191"/>
        <v>ITM_E_GRAVE</v>
      </c>
      <c r="AD706" s="125" t="str">
        <f>IF(ISNA(VLOOKUP(AA706,'XEQM Shortlist'!J:J,1,0)),"//","")</f>
        <v/>
      </c>
      <c r="AE706"/>
      <c r="AF706" s="88" t="str">
        <f t="shared" si="192"/>
        <v/>
      </c>
      <c r="AG706" t="b">
        <f t="shared" si="193"/>
        <v>1</v>
      </c>
    </row>
    <row r="707" spans="1:33" s="17" customFormat="1">
      <c r="A707" s="45">
        <f t="shared" si="186"/>
        <v>707</v>
      </c>
      <c r="B707" s="44">
        <f t="shared" si="184"/>
        <v>683</v>
      </c>
      <c r="C707" s="193" t="s">
        <v>3643</v>
      </c>
      <c r="D707" s="193" t="s">
        <v>2855</v>
      </c>
      <c r="E707" s="189" t="s">
        <v>582</v>
      </c>
      <c r="F707" s="189" t="s">
        <v>582</v>
      </c>
      <c r="G707" s="198">
        <v>0</v>
      </c>
      <c r="H707" s="198">
        <v>0</v>
      </c>
      <c r="I707" s="188" t="s">
        <v>2389</v>
      </c>
      <c r="J707" s="188" t="s">
        <v>1348</v>
      </c>
      <c r="K707" s="195" t="s">
        <v>3656</v>
      </c>
      <c r="L707" s="196" t="s">
        <v>4614</v>
      </c>
      <c r="M707" s="196" t="s">
        <v>4672</v>
      </c>
      <c r="N707" s="52" t="s">
        <v>2155</v>
      </c>
      <c r="P707" s="254" t="s">
        <v>2855</v>
      </c>
      <c r="Q707" s="13"/>
      <c r="R707"/>
      <c r="S707" t="str">
        <f t="shared" si="185"/>
        <v/>
      </c>
      <c r="T707" s="41" t="str">
        <f>IF(ISNA(VLOOKUP(P707,'NEW XEQM.c'!E:F,2,0)),"--","PRESENT")</f>
        <v>--</v>
      </c>
      <c r="U707"/>
      <c r="V707">
        <f t="shared" si="187"/>
        <v>182</v>
      </c>
      <c r="W707" s="88" t="s">
        <v>2155</v>
      </c>
      <c r="X707" s="92" t="s">
        <v>2155</v>
      </c>
      <c r="Y707" s="92" t="s">
        <v>2155</v>
      </c>
      <c r="Z707" s="22" t="str">
        <f t="shared" si="188"/>
        <v/>
      </c>
      <c r="AA707" s="22" t="str">
        <f t="shared" si="189"/>
        <v/>
      </c>
      <c r="AB707" s="1">
        <f t="shared" si="190"/>
        <v>683</v>
      </c>
      <c r="AC707" t="str">
        <f t="shared" si="191"/>
        <v>ITM_E_DIARESIS</v>
      </c>
      <c r="AD707" s="125" t="str">
        <f>IF(ISNA(VLOOKUP(AA707,'XEQM Shortlist'!J:J,1,0)),"//","")</f>
        <v/>
      </c>
      <c r="AE707"/>
      <c r="AF707" s="88" t="str">
        <f t="shared" si="192"/>
        <v/>
      </c>
      <c r="AG707" t="b">
        <f t="shared" si="193"/>
        <v>1</v>
      </c>
    </row>
    <row r="708" spans="1:33" s="17" customFormat="1">
      <c r="A708" s="45">
        <f t="shared" si="186"/>
        <v>708</v>
      </c>
      <c r="B708" s="44">
        <f t="shared" ref="B708:B771" si="194">IF(AND(MID(C708,2,1)&lt;&gt;"/",MID(C708,1,1)="/"),INT(B707)+1,B707+0.01)</f>
        <v>684</v>
      </c>
      <c r="C708" s="193" t="s">
        <v>3643</v>
      </c>
      <c r="D708" s="193" t="s">
        <v>2856</v>
      </c>
      <c r="E708" s="189" t="s">
        <v>583</v>
      </c>
      <c r="F708" s="189" t="s">
        <v>583</v>
      </c>
      <c r="G708" s="198">
        <v>0</v>
      </c>
      <c r="H708" s="198">
        <v>0</v>
      </c>
      <c r="I708" s="188" t="s">
        <v>2389</v>
      </c>
      <c r="J708" s="188" t="s">
        <v>1348</v>
      </c>
      <c r="K708" s="195" t="s">
        <v>3656</v>
      </c>
      <c r="L708" s="196" t="s">
        <v>4614</v>
      </c>
      <c r="M708" s="196" t="s">
        <v>4672</v>
      </c>
      <c r="N708" s="52" t="s">
        <v>2155</v>
      </c>
      <c r="P708" s="254" t="s">
        <v>2856</v>
      </c>
      <c r="Q708" s="13"/>
      <c r="R708"/>
      <c r="S708" t="str">
        <f t="shared" si="185"/>
        <v/>
      </c>
      <c r="T708" s="41" t="str">
        <f>IF(ISNA(VLOOKUP(P708,'NEW XEQM.c'!E:F,2,0)),"--","PRESENT")</f>
        <v>--</v>
      </c>
      <c r="U708"/>
      <c r="V708">
        <f t="shared" si="187"/>
        <v>182</v>
      </c>
      <c r="W708" s="88" t="s">
        <v>2155</v>
      </c>
      <c r="X708" s="92" t="s">
        <v>2155</v>
      </c>
      <c r="Y708" s="92" t="s">
        <v>2155</v>
      </c>
      <c r="Z708" s="22" t="str">
        <f t="shared" si="188"/>
        <v/>
      </c>
      <c r="AA708" s="22" t="str">
        <f t="shared" si="189"/>
        <v/>
      </c>
      <c r="AB708" s="1">
        <f t="shared" si="190"/>
        <v>684</v>
      </c>
      <c r="AC708" t="str">
        <f t="shared" si="191"/>
        <v>ITM_E_CIRC</v>
      </c>
      <c r="AD708" s="125" t="str">
        <f>IF(ISNA(VLOOKUP(AA708,'XEQM Shortlist'!J:J,1,0)),"//","")</f>
        <v/>
      </c>
      <c r="AE708"/>
      <c r="AF708" s="88" t="str">
        <f t="shared" si="192"/>
        <v/>
      </c>
      <c r="AG708" t="b">
        <f t="shared" si="193"/>
        <v>1</v>
      </c>
    </row>
    <row r="709" spans="1:33" s="17" customFormat="1">
      <c r="A709" s="45">
        <f t="shared" si="186"/>
        <v>709</v>
      </c>
      <c r="B709" s="44">
        <f t="shared" si="194"/>
        <v>685</v>
      </c>
      <c r="C709" s="193" t="s">
        <v>3643</v>
      </c>
      <c r="D709" s="193" t="s">
        <v>2857</v>
      </c>
      <c r="E709" s="189" t="s">
        <v>584</v>
      </c>
      <c r="F709" s="189" t="s">
        <v>584</v>
      </c>
      <c r="G709" s="198">
        <v>0</v>
      </c>
      <c r="H709" s="198">
        <v>0</v>
      </c>
      <c r="I709" s="188" t="s">
        <v>2389</v>
      </c>
      <c r="J709" s="188" t="s">
        <v>1348</v>
      </c>
      <c r="K709" s="195" t="s">
        <v>3656</v>
      </c>
      <c r="L709" s="196" t="s">
        <v>4614</v>
      </c>
      <c r="M709" s="196" t="s">
        <v>4672</v>
      </c>
      <c r="N709" s="52" t="s">
        <v>2155</v>
      </c>
      <c r="P709" s="254" t="s">
        <v>2857</v>
      </c>
      <c r="Q709" s="13"/>
      <c r="R709"/>
      <c r="S709" t="str">
        <f t="shared" si="185"/>
        <v/>
      </c>
      <c r="T709" s="41" t="str">
        <f>IF(ISNA(VLOOKUP(P709,'NEW XEQM.c'!E:F,2,0)),"--","PRESENT")</f>
        <v>--</v>
      </c>
      <c r="U709"/>
      <c r="V709">
        <f t="shared" si="187"/>
        <v>182</v>
      </c>
      <c r="W709" s="88" t="s">
        <v>2155</v>
      </c>
      <c r="X709" s="92" t="s">
        <v>2155</v>
      </c>
      <c r="Y709" s="92" t="s">
        <v>2155</v>
      </c>
      <c r="Z709" s="22" t="str">
        <f t="shared" si="188"/>
        <v/>
      </c>
      <c r="AA709" s="22" t="str">
        <f t="shared" si="189"/>
        <v/>
      </c>
      <c r="AB709" s="1">
        <f t="shared" si="190"/>
        <v>685</v>
      </c>
      <c r="AC709" t="str">
        <f t="shared" si="191"/>
        <v>ITM_E_OGONEK</v>
      </c>
      <c r="AD709" s="125" t="str">
        <f>IF(ISNA(VLOOKUP(AA709,'XEQM Shortlist'!J:J,1,0)),"//","")</f>
        <v/>
      </c>
      <c r="AE709"/>
      <c r="AF709" s="88" t="str">
        <f t="shared" si="192"/>
        <v/>
      </c>
      <c r="AG709" t="b">
        <f t="shared" si="193"/>
        <v>1</v>
      </c>
    </row>
    <row r="710" spans="1:33" s="17" customFormat="1">
      <c r="A710" s="45">
        <f t="shared" si="186"/>
        <v>710</v>
      </c>
      <c r="B710" s="44">
        <f t="shared" si="194"/>
        <v>686</v>
      </c>
      <c r="C710" s="193" t="s">
        <v>3643</v>
      </c>
      <c r="D710" s="193" t="s">
        <v>2858</v>
      </c>
      <c r="E710" s="189" t="s">
        <v>585</v>
      </c>
      <c r="F710" s="189" t="s">
        <v>585</v>
      </c>
      <c r="G710" s="198">
        <v>0</v>
      </c>
      <c r="H710" s="198">
        <v>0</v>
      </c>
      <c r="I710" s="188" t="s">
        <v>2389</v>
      </c>
      <c r="J710" s="188" t="s">
        <v>1348</v>
      </c>
      <c r="K710" s="195" t="s">
        <v>3656</v>
      </c>
      <c r="L710" s="196" t="s">
        <v>4614</v>
      </c>
      <c r="M710" s="196" t="s">
        <v>4672</v>
      </c>
      <c r="N710" s="52" t="s">
        <v>2155</v>
      </c>
      <c r="P710" s="254" t="s">
        <v>2858</v>
      </c>
      <c r="Q710" s="13"/>
      <c r="R710"/>
      <c r="S710" t="str">
        <f t="shared" si="185"/>
        <v/>
      </c>
      <c r="T710" s="41" t="str">
        <f>IF(ISNA(VLOOKUP(P710,'NEW XEQM.c'!E:F,2,0)),"--","PRESENT")</f>
        <v>--</v>
      </c>
      <c r="U710"/>
      <c r="V710">
        <f t="shared" si="187"/>
        <v>182</v>
      </c>
      <c r="W710" s="88" t="s">
        <v>2155</v>
      </c>
      <c r="X710" s="92" t="s">
        <v>2155</v>
      </c>
      <c r="Y710" s="92" t="s">
        <v>2155</v>
      </c>
      <c r="Z710" s="22" t="str">
        <f t="shared" si="188"/>
        <v/>
      </c>
      <c r="AA710" s="22" t="str">
        <f t="shared" si="189"/>
        <v/>
      </c>
      <c r="AB710" s="1">
        <f t="shared" si="190"/>
        <v>686</v>
      </c>
      <c r="AC710" t="str">
        <f t="shared" si="191"/>
        <v>ITM_G_BREVE</v>
      </c>
      <c r="AD710" s="125" t="str">
        <f>IF(ISNA(VLOOKUP(AA710,'XEQM Shortlist'!J:J,1,0)),"//","")</f>
        <v/>
      </c>
      <c r="AE710"/>
      <c r="AF710" s="88" t="str">
        <f t="shared" si="192"/>
        <v/>
      </c>
      <c r="AG710" t="b">
        <f t="shared" si="193"/>
        <v>1</v>
      </c>
    </row>
    <row r="711" spans="1:33" s="17" customFormat="1">
      <c r="A711" s="45">
        <f t="shared" si="186"/>
        <v>711</v>
      </c>
      <c r="B711" s="44">
        <f t="shared" si="194"/>
        <v>687</v>
      </c>
      <c r="C711" s="193" t="s">
        <v>3643</v>
      </c>
      <c r="D711" s="193" t="s">
        <v>2859</v>
      </c>
      <c r="E711" s="189" t="s">
        <v>586</v>
      </c>
      <c r="F711" s="189" t="s">
        <v>586</v>
      </c>
      <c r="G711" s="198">
        <v>0</v>
      </c>
      <c r="H711" s="198">
        <v>0</v>
      </c>
      <c r="I711" s="188" t="s">
        <v>2389</v>
      </c>
      <c r="J711" s="188" t="s">
        <v>1348</v>
      </c>
      <c r="K711" s="195" t="s">
        <v>3656</v>
      </c>
      <c r="L711" s="196" t="s">
        <v>4614</v>
      </c>
      <c r="M711" s="196" t="s">
        <v>4672</v>
      </c>
      <c r="N711" s="52" t="s">
        <v>2155</v>
      </c>
      <c r="P711" s="254" t="s">
        <v>2859</v>
      </c>
      <c r="Q711" s="13"/>
      <c r="R711"/>
      <c r="S711" t="str">
        <f t="shared" si="185"/>
        <v/>
      </c>
      <c r="T711" s="41" t="str">
        <f>IF(ISNA(VLOOKUP(P711,'NEW XEQM.c'!E:F,2,0)),"--","PRESENT")</f>
        <v>--</v>
      </c>
      <c r="U711"/>
      <c r="V711">
        <f t="shared" si="187"/>
        <v>182</v>
      </c>
      <c r="W711" s="88" t="s">
        <v>2155</v>
      </c>
      <c r="X711" s="92" t="s">
        <v>2155</v>
      </c>
      <c r="Y711" s="92" t="s">
        <v>2155</v>
      </c>
      <c r="Z711" s="22" t="str">
        <f t="shared" si="188"/>
        <v/>
      </c>
      <c r="AA711" s="22" t="str">
        <f t="shared" si="189"/>
        <v/>
      </c>
      <c r="AB711" s="1">
        <f t="shared" si="190"/>
        <v>687</v>
      </c>
      <c r="AC711" t="str">
        <f t="shared" si="191"/>
        <v>ITM_I_MACRON</v>
      </c>
      <c r="AD711" s="125" t="str">
        <f>IF(ISNA(VLOOKUP(AA711,'XEQM Shortlist'!J:J,1,0)),"//","")</f>
        <v/>
      </c>
      <c r="AE711"/>
      <c r="AF711" s="88" t="str">
        <f t="shared" si="192"/>
        <v/>
      </c>
      <c r="AG711" t="b">
        <f t="shared" si="193"/>
        <v>1</v>
      </c>
    </row>
    <row r="712" spans="1:33">
      <c r="A712" s="45">
        <f t="shared" si="186"/>
        <v>712</v>
      </c>
      <c r="B712" s="44">
        <f t="shared" si="194"/>
        <v>688</v>
      </c>
      <c r="C712" s="193" t="s">
        <v>3643</v>
      </c>
      <c r="D712" s="193" t="s">
        <v>2860</v>
      </c>
      <c r="E712" s="188" t="s">
        <v>587</v>
      </c>
      <c r="F712" s="188" t="s">
        <v>587</v>
      </c>
      <c r="G712" s="197">
        <v>0</v>
      </c>
      <c r="H712" s="197">
        <v>0</v>
      </c>
      <c r="I712" s="188" t="s">
        <v>2389</v>
      </c>
      <c r="J712" s="188" t="s">
        <v>1348</v>
      </c>
      <c r="K712" s="195" t="s">
        <v>3656</v>
      </c>
      <c r="L712" s="196" t="s">
        <v>4614</v>
      </c>
      <c r="M712" s="196" t="s">
        <v>4672</v>
      </c>
      <c r="N712" s="52" t="s">
        <v>2155</v>
      </c>
      <c r="O712" s="52"/>
      <c r="P712" s="254" t="s">
        <v>2860</v>
      </c>
      <c r="Q712" s="13"/>
      <c r="R712"/>
      <c r="S712" t="str">
        <f t="shared" si="185"/>
        <v/>
      </c>
      <c r="T712" s="41" t="str">
        <f>IF(ISNA(VLOOKUP(P712,'NEW XEQM.c'!E:F,2,0)),"--","PRESENT")</f>
        <v>--</v>
      </c>
      <c r="U712"/>
      <c r="V712">
        <f t="shared" si="187"/>
        <v>182</v>
      </c>
      <c r="W712" s="75" t="s">
        <v>2155</v>
      </c>
      <c r="X712" s="54" t="s">
        <v>2155</v>
      </c>
      <c r="Y712" s="54" t="s">
        <v>2155</v>
      </c>
      <c r="Z712" s="22" t="str">
        <f t="shared" si="188"/>
        <v/>
      </c>
      <c r="AA712" s="22" t="str">
        <f t="shared" si="189"/>
        <v/>
      </c>
      <c r="AB712" s="1">
        <f t="shared" si="190"/>
        <v>688</v>
      </c>
      <c r="AC712" t="str">
        <f t="shared" si="191"/>
        <v>ITM_I_ACUTE</v>
      </c>
      <c r="AD712" s="125" t="str">
        <f>IF(ISNA(VLOOKUP(AA712,'XEQM Shortlist'!J:J,1,0)),"//","")</f>
        <v/>
      </c>
      <c r="AF712" s="88" t="str">
        <f t="shared" si="192"/>
        <v/>
      </c>
      <c r="AG712" t="b">
        <f t="shared" si="193"/>
        <v>1</v>
      </c>
    </row>
    <row r="713" spans="1:33">
      <c r="A713" s="45">
        <f t="shared" si="186"/>
        <v>713</v>
      </c>
      <c r="B713" s="44">
        <f t="shared" si="194"/>
        <v>689</v>
      </c>
      <c r="C713" s="193" t="s">
        <v>3643</v>
      </c>
      <c r="D713" s="193" t="s">
        <v>2861</v>
      </c>
      <c r="E713" s="188" t="s">
        <v>588</v>
      </c>
      <c r="F713" s="188" t="s">
        <v>588</v>
      </c>
      <c r="G713" s="197">
        <v>0</v>
      </c>
      <c r="H713" s="197">
        <v>0</v>
      </c>
      <c r="I713" s="188" t="s">
        <v>2389</v>
      </c>
      <c r="J713" s="188" t="s">
        <v>1348</v>
      </c>
      <c r="K713" s="195" t="s">
        <v>3656</v>
      </c>
      <c r="L713" s="196" t="s">
        <v>4614</v>
      </c>
      <c r="M713" s="196" t="s">
        <v>4672</v>
      </c>
      <c r="N713" s="52" t="s">
        <v>2155</v>
      </c>
      <c r="O713" s="52"/>
      <c r="P713" s="254" t="s">
        <v>2861</v>
      </c>
      <c r="Q713" s="13"/>
      <c r="R713"/>
      <c r="S713" t="str">
        <f t="shared" si="185"/>
        <v/>
      </c>
      <c r="T713" s="41" t="str">
        <f>IF(ISNA(VLOOKUP(P713,'NEW XEQM.c'!E:F,2,0)),"--","PRESENT")</f>
        <v>--</v>
      </c>
      <c r="U713"/>
      <c r="V713">
        <f t="shared" si="187"/>
        <v>182</v>
      </c>
      <c r="W713" s="75" t="s">
        <v>2155</v>
      </c>
      <c r="X713" s="54" t="s">
        <v>2155</v>
      </c>
      <c r="Y713" s="54" t="s">
        <v>2155</v>
      </c>
      <c r="Z713" s="22" t="str">
        <f t="shared" si="188"/>
        <v/>
      </c>
      <c r="AA713" s="22" t="str">
        <f t="shared" si="189"/>
        <v/>
      </c>
      <c r="AB713" s="1">
        <f t="shared" si="190"/>
        <v>689</v>
      </c>
      <c r="AC713" t="str">
        <f t="shared" si="191"/>
        <v>ITM_I_BREVE</v>
      </c>
      <c r="AD713" s="125" t="str">
        <f>IF(ISNA(VLOOKUP(AA713,'XEQM Shortlist'!J:J,1,0)),"//","")</f>
        <v/>
      </c>
      <c r="AF713" s="88" t="str">
        <f t="shared" si="192"/>
        <v/>
      </c>
      <c r="AG713" t="b">
        <f t="shared" si="193"/>
        <v>1</v>
      </c>
    </row>
    <row r="714" spans="1:33">
      <c r="A714" s="45">
        <f t="shared" si="186"/>
        <v>714</v>
      </c>
      <c r="B714" s="44">
        <f t="shared" si="194"/>
        <v>690</v>
      </c>
      <c r="C714" s="193" t="s">
        <v>3643</v>
      </c>
      <c r="D714" s="193" t="s">
        <v>2862</v>
      </c>
      <c r="E714" s="188" t="s">
        <v>589</v>
      </c>
      <c r="F714" s="188" t="s">
        <v>589</v>
      </c>
      <c r="G714" s="197">
        <v>0</v>
      </c>
      <c r="H714" s="197">
        <v>0</v>
      </c>
      <c r="I714" s="188" t="s">
        <v>2389</v>
      </c>
      <c r="J714" s="188" t="s">
        <v>1348</v>
      </c>
      <c r="K714" s="195" t="s">
        <v>3656</v>
      </c>
      <c r="L714" s="196" t="s">
        <v>4614</v>
      </c>
      <c r="M714" s="196" t="s">
        <v>4672</v>
      </c>
      <c r="N714" s="52" t="s">
        <v>2155</v>
      </c>
      <c r="O714" s="52"/>
      <c r="P714" s="254" t="s">
        <v>2862</v>
      </c>
      <c r="Q714" s="13"/>
      <c r="R714"/>
      <c r="S714" t="str">
        <f t="shared" si="185"/>
        <v/>
      </c>
      <c r="T714" s="41" t="str">
        <f>IF(ISNA(VLOOKUP(P714,'NEW XEQM.c'!E:F,2,0)),"--","PRESENT")</f>
        <v>--</v>
      </c>
      <c r="U714"/>
      <c r="V714">
        <f t="shared" si="187"/>
        <v>182</v>
      </c>
      <c r="W714" s="75" t="s">
        <v>2155</v>
      </c>
      <c r="X714" s="54" t="s">
        <v>2155</v>
      </c>
      <c r="Y714" s="54" t="s">
        <v>2155</v>
      </c>
      <c r="Z714" s="22" t="str">
        <f t="shared" si="188"/>
        <v/>
      </c>
      <c r="AA714" s="22" t="str">
        <f t="shared" si="189"/>
        <v/>
      </c>
      <c r="AB714" s="1">
        <f t="shared" si="190"/>
        <v>690</v>
      </c>
      <c r="AC714" t="str">
        <f t="shared" si="191"/>
        <v>ITM_I_GRAVE</v>
      </c>
      <c r="AD714" s="125" t="str">
        <f>IF(ISNA(VLOOKUP(AA714,'XEQM Shortlist'!J:J,1,0)),"//","")</f>
        <v/>
      </c>
      <c r="AF714" s="88" t="str">
        <f t="shared" si="192"/>
        <v/>
      </c>
      <c r="AG714" t="b">
        <f t="shared" si="193"/>
        <v>1</v>
      </c>
    </row>
    <row r="715" spans="1:33">
      <c r="A715" s="45">
        <f t="shared" si="186"/>
        <v>715</v>
      </c>
      <c r="B715" s="44">
        <f t="shared" si="194"/>
        <v>691</v>
      </c>
      <c r="C715" s="193" t="s">
        <v>3643</v>
      </c>
      <c r="D715" s="193" t="s">
        <v>2863</v>
      </c>
      <c r="E715" s="188" t="s">
        <v>590</v>
      </c>
      <c r="F715" s="188" t="s">
        <v>590</v>
      </c>
      <c r="G715" s="197">
        <v>0</v>
      </c>
      <c r="H715" s="197">
        <v>0</v>
      </c>
      <c r="I715" s="188" t="s">
        <v>2389</v>
      </c>
      <c r="J715" s="188" t="s">
        <v>1348</v>
      </c>
      <c r="K715" s="195" t="s">
        <v>3656</v>
      </c>
      <c r="L715" s="196" t="s">
        <v>4614</v>
      </c>
      <c r="M715" s="196" t="s">
        <v>4672</v>
      </c>
      <c r="N715" s="52" t="s">
        <v>2155</v>
      </c>
      <c r="O715" s="52"/>
      <c r="P715" s="254" t="s">
        <v>2863</v>
      </c>
      <c r="Q715" s="13"/>
      <c r="R715"/>
      <c r="S715" t="str">
        <f t="shared" si="185"/>
        <v/>
      </c>
      <c r="T715" s="41" t="str">
        <f>IF(ISNA(VLOOKUP(P715,'NEW XEQM.c'!E:F,2,0)),"--","PRESENT")</f>
        <v>--</v>
      </c>
      <c r="U715"/>
      <c r="V715">
        <f t="shared" si="187"/>
        <v>182</v>
      </c>
      <c r="W715" s="75" t="s">
        <v>2155</v>
      </c>
      <c r="X715" s="54" t="s">
        <v>2155</v>
      </c>
      <c r="Y715" s="54" t="s">
        <v>2155</v>
      </c>
      <c r="Z715" s="22" t="str">
        <f t="shared" si="188"/>
        <v/>
      </c>
      <c r="AA715" s="22" t="str">
        <f t="shared" si="189"/>
        <v/>
      </c>
      <c r="AB715" s="1">
        <f t="shared" si="190"/>
        <v>691</v>
      </c>
      <c r="AC715" t="str">
        <f t="shared" si="191"/>
        <v>ITM_I_DIARESIS</v>
      </c>
      <c r="AD715" s="125" t="str">
        <f>IF(ISNA(VLOOKUP(AA715,'XEQM Shortlist'!J:J,1,0)),"//","")</f>
        <v/>
      </c>
      <c r="AF715" s="88" t="str">
        <f t="shared" si="192"/>
        <v/>
      </c>
      <c r="AG715" t="b">
        <f t="shared" si="193"/>
        <v>1</v>
      </c>
    </row>
    <row r="716" spans="1:33">
      <c r="A716" s="45">
        <f t="shared" si="186"/>
        <v>716</v>
      </c>
      <c r="B716" s="44">
        <f t="shared" si="194"/>
        <v>692</v>
      </c>
      <c r="C716" s="193" t="s">
        <v>3643</v>
      </c>
      <c r="D716" s="193" t="s">
        <v>2864</v>
      </c>
      <c r="E716" s="188" t="s">
        <v>591</v>
      </c>
      <c r="F716" s="188" t="s">
        <v>591</v>
      </c>
      <c r="G716" s="197">
        <v>0</v>
      </c>
      <c r="H716" s="197">
        <v>0</v>
      </c>
      <c r="I716" s="188" t="s">
        <v>2389</v>
      </c>
      <c r="J716" s="188" t="s">
        <v>1348</v>
      </c>
      <c r="K716" s="195" t="s">
        <v>3656</v>
      </c>
      <c r="L716" s="196" t="s">
        <v>4614</v>
      </c>
      <c r="M716" s="196" t="s">
        <v>4672</v>
      </c>
      <c r="N716" s="52" t="s">
        <v>2155</v>
      </c>
      <c r="O716" s="52"/>
      <c r="P716" s="254" t="s">
        <v>2864</v>
      </c>
      <c r="Q716" s="13"/>
      <c r="R716"/>
      <c r="S716" t="str">
        <f t="shared" si="185"/>
        <v/>
      </c>
      <c r="T716" s="41" t="str">
        <f>IF(ISNA(VLOOKUP(P716,'NEW XEQM.c'!E:F,2,0)),"--","PRESENT")</f>
        <v>--</v>
      </c>
      <c r="U716"/>
      <c r="V716">
        <f t="shared" si="187"/>
        <v>182</v>
      </c>
      <c r="W716" s="75" t="s">
        <v>2155</v>
      </c>
      <c r="X716" s="54" t="s">
        <v>2155</v>
      </c>
      <c r="Y716" s="54" t="s">
        <v>2155</v>
      </c>
      <c r="Z716" s="22" t="str">
        <f t="shared" si="188"/>
        <v/>
      </c>
      <c r="AA716" s="22" t="str">
        <f t="shared" si="189"/>
        <v/>
      </c>
      <c r="AB716" s="1">
        <f t="shared" si="190"/>
        <v>692</v>
      </c>
      <c r="AC716" t="str">
        <f t="shared" si="191"/>
        <v>ITM_I_CIRC</v>
      </c>
      <c r="AD716" s="125" t="str">
        <f>IF(ISNA(VLOOKUP(AA716,'XEQM Shortlist'!J:J,1,0)),"//","")</f>
        <v/>
      </c>
      <c r="AF716" s="88" t="str">
        <f t="shared" si="192"/>
        <v/>
      </c>
      <c r="AG716" t="b">
        <f t="shared" si="193"/>
        <v>1</v>
      </c>
    </row>
    <row r="717" spans="1:33">
      <c r="A717" s="45">
        <f t="shared" si="186"/>
        <v>717</v>
      </c>
      <c r="B717" s="44">
        <f t="shared" si="194"/>
        <v>693</v>
      </c>
      <c r="C717" s="193" t="s">
        <v>3643</v>
      </c>
      <c r="D717" s="193" t="s">
        <v>2865</v>
      </c>
      <c r="E717" s="188" t="s">
        <v>592</v>
      </c>
      <c r="F717" s="188" t="s">
        <v>592</v>
      </c>
      <c r="G717" s="197">
        <v>0</v>
      </c>
      <c r="H717" s="197">
        <v>0</v>
      </c>
      <c r="I717" s="188" t="s">
        <v>2389</v>
      </c>
      <c r="J717" s="188" t="s">
        <v>1348</v>
      </c>
      <c r="K717" s="195" t="s">
        <v>3656</v>
      </c>
      <c r="L717" s="196" t="s">
        <v>4614</v>
      </c>
      <c r="M717" s="196" t="s">
        <v>4672</v>
      </c>
      <c r="N717" s="52" t="s">
        <v>2155</v>
      </c>
      <c r="O717" s="52"/>
      <c r="P717" s="254" t="s">
        <v>2865</v>
      </c>
      <c r="Q717" s="13"/>
      <c r="R717"/>
      <c r="S717" t="str">
        <f t="shared" si="185"/>
        <v/>
      </c>
      <c r="T717" s="41" t="str">
        <f>IF(ISNA(VLOOKUP(P717,'NEW XEQM.c'!E:F,2,0)),"--","PRESENT")</f>
        <v>--</v>
      </c>
      <c r="U717"/>
      <c r="V717">
        <f t="shared" si="187"/>
        <v>182</v>
      </c>
      <c r="W717" s="75" t="s">
        <v>2155</v>
      </c>
      <c r="X717" s="54" t="s">
        <v>2155</v>
      </c>
      <c r="Y717" s="54" t="s">
        <v>2155</v>
      </c>
      <c r="Z717" s="22" t="str">
        <f t="shared" si="188"/>
        <v/>
      </c>
      <c r="AA717" s="22" t="str">
        <f t="shared" si="189"/>
        <v/>
      </c>
      <c r="AB717" s="1">
        <f t="shared" si="190"/>
        <v>693</v>
      </c>
      <c r="AC717" t="str">
        <f t="shared" si="191"/>
        <v>ITM_I_OGONEK</v>
      </c>
      <c r="AD717" s="125" t="str">
        <f>IF(ISNA(VLOOKUP(AA717,'XEQM Shortlist'!J:J,1,0)),"//","")</f>
        <v/>
      </c>
      <c r="AF717" s="88" t="str">
        <f t="shared" si="192"/>
        <v/>
      </c>
      <c r="AG717" t="b">
        <f t="shared" si="193"/>
        <v>1</v>
      </c>
    </row>
    <row r="718" spans="1:33">
      <c r="A718" s="45">
        <f t="shared" si="186"/>
        <v>718</v>
      </c>
      <c r="B718" s="44">
        <f t="shared" si="194"/>
        <v>694</v>
      </c>
      <c r="C718" s="193" t="s">
        <v>3643</v>
      </c>
      <c r="D718" s="193" t="s">
        <v>2866</v>
      </c>
      <c r="E718" s="188" t="s">
        <v>593</v>
      </c>
      <c r="F718" s="188" t="s">
        <v>593</v>
      </c>
      <c r="G718" s="197">
        <v>0</v>
      </c>
      <c r="H718" s="197">
        <v>0</v>
      </c>
      <c r="I718" s="188" t="s">
        <v>2389</v>
      </c>
      <c r="J718" s="188" t="s">
        <v>1348</v>
      </c>
      <c r="K718" s="195" t="s">
        <v>3656</v>
      </c>
      <c r="L718" s="196" t="s">
        <v>4614</v>
      </c>
      <c r="M718" s="196" t="s">
        <v>4672</v>
      </c>
      <c r="N718" s="52" t="s">
        <v>2155</v>
      </c>
      <c r="O718" s="52"/>
      <c r="P718" s="254" t="s">
        <v>2866</v>
      </c>
      <c r="Q718" s="13"/>
      <c r="R718"/>
      <c r="S718" t="str">
        <f t="shared" si="185"/>
        <v/>
      </c>
      <c r="T718" s="41" t="str">
        <f>IF(ISNA(VLOOKUP(P718,'NEW XEQM.c'!E:F,2,0)),"--","PRESENT")</f>
        <v>--</v>
      </c>
      <c r="U718"/>
      <c r="V718">
        <f t="shared" si="187"/>
        <v>182</v>
      </c>
      <c r="W718" s="75" t="s">
        <v>2155</v>
      </c>
      <c r="X718" s="54" t="s">
        <v>2155</v>
      </c>
      <c r="Y718" s="54" t="s">
        <v>2155</v>
      </c>
      <c r="Z718" s="22" t="str">
        <f t="shared" si="188"/>
        <v/>
      </c>
      <c r="AA718" s="22" t="str">
        <f t="shared" si="189"/>
        <v/>
      </c>
      <c r="AB718" s="1">
        <f t="shared" si="190"/>
        <v>694</v>
      </c>
      <c r="AC718" t="str">
        <f t="shared" si="191"/>
        <v>ITM_I_DOT</v>
      </c>
      <c r="AD718" s="125" t="str">
        <f>IF(ISNA(VLOOKUP(AA718,'XEQM Shortlist'!J:J,1,0)),"//","")</f>
        <v/>
      </c>
      <c r="AF718" s="88" t="str">
        <f t="shared" si="192"/>
        <v/>
      </c>
      <c r="AG718" t="b">
        <f t="shared" si="193"/>
        <v>1</v>
      </c>
    </row>
    <row r="719" spans="1:33">
      <c r="A719" s="45">
        <f t="shared" si="186"/>
        <v>719</v>
      </c>
      <c r="B719" s="44">
        <f t="shared" si="194"/>
        <v>695</v>
      </c>
      <c r="C719" s="193" t="s">
        <v>3643</v>
      </c>
      <c r="D719" s="193" t="s">
        <v>2867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1348</v>
      </c>
      <c r="K719" s="195" t="s">
        <v>3656</v>
      </c>
      <c r="L719" s="196" t="s">
        <v>4614</v>
      </c>
      <c r="M719" s="196" t="s">
        <v>4672</v>
      </c>
      <c r="N719" s="52" t="s">
        <v>2155</v>
      </c>
      <c r="O719" s="52"/>
      <c r="P719" s="254" t="s">
        <v>2867</v>
      </c>
      <c r="Q719" s="13"/>
      <c r="R719"/>
      <c r="S719" t="str">
        <f t="shared" si="185"/>
        <v/>
      </c>
      <c r="T719" s="41" t="str">
        <f>IF(ISNA(VLOOKUP(P719,'NEW XEQM.c'!E:F,2,0)),"--","PRESENT")</f>
        <v>--</v>
      </c>
      <c r="U719"/>
      <c r="V719">
        <f t="shared" si="187"/>
        <v>182</v>
      </c>
      <c r="W719" s="75" t="s">
        <v>2155</v>
      </c>
      <c r="X719" s="54" t="s">
        <v>2155</v>
      </c>
      <c r="Y719" s="54" t="s">
        <v>2155</v>
      </c>
      <c r="Z719" s="22" t="str">
        <f t="shared" si="188"/>
        <v/>
      </c>
      <c r="AA719" s="22" t="str">
        <f t="shared" si="189"/>
        <v/>
      </c>
      <c r="AB719" s="1">
        <f t="shared" si="190"/>
        <v>695</v>
      </c>
      <c r="AC719" t="str">
        <f t="shared" si="191"/>
        <v>ITM_I_DOTLESS</v>
      </c>
      <c r="AD719" s="125" t="str">
        <f>IF(ISNA(VLOOKUP(AA719,'XEQM Shortlist'!J:J,1,0)),"//","")</f>
        <v/>
      </c>
      <c r="AF719" s="88" t="str">
        <f t="shared" si="192"/>
        <v/>
      </c>
      <c r="AG719" t="b">
        <f t="shared" si="193"/>
        <v>1</v>
      </c>
    </row>
    <row r="720" spans="1:33">
      <c r="A720" s="45">
        <f t="shared" si="186"/>
        <v>720</v>
      </c>
      <c r="B720" s="44">
        <f t="shared" si="194"/>
        <v>696</v>
      </c>
      <c r="C720" s="193" t="s">
        <v>3643</v>
      </c>
      <c r="D720" s="193" t="s">
        <v>2868</v>
      </c>
      <c r="E720" s="188" t="s">
        <v>594</v>
      </c>
      <c r="F720" s="188" t="s">
        <v>594</v>
      </c>
      <c r="G720" s="197">
        <v>0</v>
      </c>
      <c r="H720" s="197">
        <v>0</v>
      </c>
      <c r="I720" s="188" t="s">
        <v>2389</v>
      </c>
      <c r="J720" s="188" t="s">
        <v>1348</v>
      </c>
      <c r="K720" s="195" t="s">
        <v>3656</v>
      </c>
      <c r="L720" s="196" t="s">
        <v>4614</v>
      </c>
      <c r="M720" s="196" t="s">
        <v>4672</v>
      </c>
      <c r="N720" s="52" t="s">
        <v>2155</v>
      </c>
      <c r="O720" s="52"/>
      <c r="P720" s="254" t="s">
        <v>2868</v>
      </c>
      <c r="Q720" s="13"/>
      <c r="R720"/>
      <c r="S720" t="str">
        <f t="shared" si="185"/>
        <v/>
      </c>
      <c r="T720" s="41" t="str">
        <f>IF(ISNA(VLOOKUP(P720,'NEW XEQM.c'!E:F,2,0)),"--","PRESENT")</f>
        <v>--</v>
      </c>
      <c r="U720"/>
      <c r="V720">
        <f t="shared" si="187"/>
        <v>182</v>
      </c>
      <c r="W720" s="75" t="s">
        <v>2155</v>
      </c>
      <c r="X720" s="54" t="s">
        <v>2155</v>
      </c>
      <c r="Y720" s="54" t="s">
        <v>2155</v>
      </c>
      <c r="Z720" s="22" t="str">
        <f t="shared" si="188"/>
        <v/>
      </c>
      <c r="AA720" s="22" t="str">
        <f t="shared" si="189"/>
        <v/>
      </c>
      <c r="AB720" s="1">
        <f t="shared" si="190"/>
        <v>696</v>
      </c>
      <c r="AC720" t="str">
        <f t="shared" si="191"/>
        <v>ITM_L_STROKE</v>
      </c>
      <c r="AD720" s="125" t="str">
        <f>IF(ISNA(VLOOKUP(AA720,'XEQM Shortlist'!J:J,1,0)),"//","")</f>
        <v/>
      </c>
      <c r="AF720" s="88" t="str">
        <f t="shared" si="192"/>
        <v/>
      </c>
      <c r="AG720" t="b">
        <f t="shared" si="193"/>
        <v>1</v>
      </c>
    </row>
    <row r="721" spans="1:33">
      <c r="A721" s="45">
        <f t="shared" si="186"/>
        <v>721</v>
      </c>
      <c r="B721" s="44">
        <f t="shared" si="194"/>
        <v>697</v>
      </c>
      <c r="C721" s="193" t="s">
        <v>3643</v>
      </c>
      <c r="D721" s="193" t="s">
        <v>2869</v>
      </c>
      <c r="E721" s="188" t="s">
        <v>595</v>
      </c>
      <c r="F721" s="188" t="s">
        <v>595</v>
      </c>
      <c r="G721" s="197">
        <v>0</v>
      </c>
      <c r="H721" s="197">
        <v>0</v>
      </c>
      <c r="I721" s="188" t="s">
        <v>2389</v>
      </c>
      <c r="J721" s="188" t="s">
        <v>1348</v>
      </c>
      <c r="K721" s="195" t="s">
        <v>3656</v>
      </c>
      <c r="L721" s="196" t="s">
        <v>4614</v>
      </c>
      <c r="M721" s="196" t="s">
        <v>4672</v>
      </c>
      <c r="N721" s="52" t="s">
        <v>2155</v>
      </c>
      <c r="O721" s="52"/>
      <c r="P721" s="254" t="s">
        <v>2869</v>
      </c>
      <c r="Q721" s="13"/>
      <c r="R721"/>
      <c r="S721" t="str">
        <f t="shared" si="185"/>
        <v/>
      </c>
      <c r="T721" s="41" t="str">
        <f>IF(ISNA(VLOOKUP(P721,'NEW XEQM.c'!E:F,2,0)),"--","PRESENT")</f>
        <v>--</v>
      </c>
      <c r="U721"/>
      <c r="V721">
        <f t="shared" si="187"/>
        <v>182</v>
      </c>
      <c r="W721" s="75" t="s">
        <v>2155</v>
      </c>
      <c r="X721" s="54" t="s">
        <v>2155</v>
      </c>
      <c r="Y721" s="54" t="s">
        <v>2155</v>
      </c>
      <c r="Z721" s="22" t="str">
        <f t="shared" si="188"/>
        <v/>
      </c>
      <c r="AA721" s="22" t="str">
        <f t="shared" si="189"/>
        <v/>
      </c>
      <c r="AB721" s="1">
        <f t="shared" si="190"/>
        <v>697</v>
      </c>
      <c r="AC721" t="str">
        <f t="shared" si="191"/>
        <v>ITM_L_ACUTE</v>
      </c>
      <c r="AD721" s="125" t="str">
        <f>IF(ISNA(VLOOKUP(AA721,'XEQM Shortlist'!J:J,1,0)),"//","")</f>
        <v/>
      </c>
      <c r="AF721" s="88" t="str">
        <f t="shared" si="192"/>
        <v/>
      </c>
      <c r="AG721" t="b">
        <f t="shared" si="193"/>
        <v>1</v>
      </c>
    </row>
    <row r="722" spans="1:33">
      <c r="A722" s="45">
        <f t="shared" si="186"/>
        <v>722</v>
      </c>
      <c r="B722" s="44">
        <f t="shared" si="194"/>
        <v>698</v>
      </c>
      <c r="C722" s="193" t="s">
        <v>3643</v>
      </c>
      <c r="D722" s="193" t="s">
        <v>2870</v>
      </c>
      <c r="E722" s="188" t="s">
        <v>596</v>
      </c>
      <c r="F722" s="188" t="s">
        <v>596</v>
      </c>
      <c r="G722" s="197">
        <v>0</v>
      </c>
      <c r="H722" s="197">
        <v>0</v>
      </c>
      <c r="I722" s="188" t="s">
        <v>2389</v>
      </c>
      <c r="J722" s="188" t="s">
        <v>1348</v>
      </c>
      <c r="K722" s="195" t="s">
        <v>3656</v>
      </c>
      <c r="L722" s="196" t="s">
        <v>4614</v>
      </c>
      <c r="M722" s="196" t="s">
        <v>4672</v>
      </c>
      <c r="N722" s="52" t="s">
        <v>2155</v>
      </c>
      <c r="O722" s="52"/>
      <c r="P722" s="254" t="s">
        <v>2870</v>
      </c>
      <c r="Q722" s="13"/>
      <c r="R722"/>
      <c r="S722" t="str">
        <f t="shared" si="185"/>
        <v/>
      </c>
      <c r="T722" s="41" t="str">
        <f>IF(ISNA(VLOOKUP(P722,'NEW XEQM.c'!E:F,2,0)),"--","PRESENT")</f>
        <v>--</v>
      </c>
      <c r="U722"/>
      <c r="V722">
        <f t="shared" si="187"/>
        <v>182</v>
      </c>
      <c r="W722" s="75" t="s">
        <v>2155</v>
      </c>
      <c r="X722" s="54" t="s">
        <v>2155</v>
      </c>
      <c r="Y722" s="54" t="s">
        <v>2155</v>
      </c>
      <c r="Z722" s="22" t="str">
        <f t="shared" si="188"/>
        <v/>
      </c>
      <c r="AA722" s="22" t="str">
        <f t="shared" si="189"/>
        <v/>
      </c>
      <c r="AB722" s="1">
        <f t="shared" si="190"/>
        <v>698</v>
      </c>
      <c r="AC722" t="str">
        <f t="shared" si="191"/>
        <v>ITM_L_APOSTROPHE</v>
      </c>
      <c r="AD722" s="125" t="str">
        <f>IF(ISNA(VLOOKUP(AA722,'XEQM Shortlist'!J:J,1,0)),"//","")</f>
        <v/>
      </c>
      <c r="AF722" s="88" t="str">
        <f t="shared" si="192"/>
        <v/>
      </c>
      <c r="AG722" t="b">
        <f t="shared" si="193"/>
        <v>1</v>
      </c>
    </row>
    <row r="723" spans="1:33">
      <c r="A723" s="45">
        <f t="shared" si="186"/>
        <v>723</v>
      </c>
      <c r="B723" s="44">
        <f t="shared" si="194"/>
        <v>699</v>
      </c>
      <c r="C723" s="193" t="s">
        <v>3643</v>
      </c>
      <c r="D723" s="193" t="s">
        <v>2871</v>
      </c>
      <c r="E723" s="188" t="s">
        <v>597</v>
      </c>
      <c r="F723" s="188" t="s">
        <v>597</v>
      </c>
      <c r="G723" s="197">
        <v>0</v>
      </c>
      <c r="H723" s="197">
        <v>0</v>
      </c>
      <c r="I723" s="188" t="s">
        <v>2389</v>
      </c>
      <c r="J723" s="188" t="s">
        <v>1348</v>
      </c>
      <c r="K723" s="195" t="s">
        <v>3656</v>
      </c>
      <c r="L723" s="196" t="s">
        <v>4614</v>
      </c>
      <c r="M723" s="196" t="s">
        <v>4672</v>
      </c>
      <c r="N723" s="52" t="s">
        <v>2155</v>
      </c>
      <c r="O723" s="52"/>
      <c r="P723" s="254" t="s">
        <v>2871</v>
      </c>
      <c r="Q723" s="13"/>
      <c r="R723"/>
      <c r="S723" t="str">
        <f t="shared" si="185"/>
        <v/>
      </c>
      <c r="T723" s="41" t="str">
        <f>IF(ISNA(VLOOKUP(P723,'NEW XEQM.c'!E:F,2,0)),"--","PRESENT")</f>
        <v>--</v>
      </c>
      <c r="U723"/>
      <c r="V723">
        <f t="shared" si="187"/>
        <v>182</v>
      </c>
      <c r="W723" s="75" t="s">
        <v>2155</v>
      </c>
      <c r="X723" s="54" t="s">
        <v>2155</v>
      </c>
      <c r="Y723" s="54" t="s">
        <v>2155</v>
      </c>
      <c r="Z723" s="22" t="str">
        <f t="shared" si="188"/>
        <v/>
      </c>
      <c r="AA723" s="22" t="str">
        <f t="shared" si="189"/>
        <v/>
      </c>
      <c r="AB723" s="1">
        <f t="shared" si="190"/>
        <v>699</v>
      </c>
      <c r="AC723" t="str">
        <f t="shared" si="191"/>
        <v>ITM_N_ACUTE</v>
      </c>
      <c r="AD723" s="125" t="str">
        <f>IF(ISNA(VLOOKUP(AA723,'XEQM Shortlist'!J:J,1,0)),"//","")</f>
        <v/>
      </c>
      <c r="AF723" s="88" t="str">
        <f t="shared" si="192"/>
        <v/>
      </c>
      <c r="AG723" t="b">
        <f t="shared" si="193"/>
        <v>1</v>
      </c>
    </row>
    <row r="724" spans="1:33">
      <c r="A724" s="45">
        <f t="shared" si="186"/>
        <v>724</v>
      </c>
      <c r="B724" s="44">
        <f t="shared" si="194"/>
        <v>700</v>
      </c>
      <c r="C724" s="193" t="s">
        <v>3643</v>
      </c>
      <c r="D724" s="193" t="s">
        <v>2872</v>
      </c>
      <c r="E724" s="188" t="s">
        <v>598</v>
      </c>
      <c r="F724" s="188" t="s">
        <v>598</v>
      </c>
      <c r="G724" s="197">
        <v>0</v>
      </c>
      <c r="H724" s="197">
        <v>0</v>
      </c>
      <c r="I724" s="188" t="s">
        <v>2389</v>
      </c>
      <c r="J724" s="188" t="s">
        <v>1348</v>
      </c>
      <c r="K724" s="195" t="s">
        <v>3656</v>
      </c>
      <c r="L724" s="196" t="s">
        <v>4614</v>
      </c>
      <c r="M724" s="196" t="s">
        <v>4672</v>
      </c>
      <c r="N724" s="52" t="s">
        <v>2155</v>
      </c>
      <c r="O724" s="52"/>
      <c r="P724" s="254" t="s">
        <v>2872</v>
      </c>
      <c r="Q724" s="13"/>
      <c r="R724"/>
      <c r="S724" t="str">
        <f t="shared" si="185"/>
        <v/>
      </c>
      <c r="T724" s="41" t="str">
        <f>IF(ISNA(VLOOKUP(P724,'NEW XEQM.c'!E:F,2,0)),"--","PRESENT")</f>
        <v>--</v>
      </c>
      <c r="U724"/>
      <c r="V724">
        <f t="shared" si="187"/>
        <v>182</v>
      </c>
      <c r="W724" s="75" t="s">
        <v>2155</v>
      </c>
      <c r="X724" s="54" t="s">
        <v>2155</v>
      </c>
      <c r="Y724" s="54" t="s">
        <v>2155</v>
      </c>
      <c r="Z724" s="22" t="str">
        <f t="shared" si="188"/>
        <v/>
      </c>
      <c r="AA724" s="22" t="str">
        <f t="shared" si="189"/>
        <v/>
      </c>
      <c r="AB724" s="1">
        <f t="shared" si="190"/>
        <v>700</v>
      </c>
      <c r="AC724" t="str">
        <f t="shared" si="191"/>
        <v>ITM_N_CARON</v>
      </c>
      <c r="AD724" s="125" t="str">
        <f>IF(ISNA(VLOOKUP(AA724,'XEQM Shortlist'!J:J,1,0)),"//","")</f>
        <v/>
      </c>
      <c r="AF724" s="88" t="str">
        <f t="shared" si="192"/>
        <v/>
      </c>
      <c r="AG724" t="b">
        <f t="shared" si="193"/>
        <v>1</v>
      </c>
    </row>
    <row r="725" spans="1:33">
      <c r="A725" s="45">
        <f t="shared" si="186"/>
        <v>725</v>
      </c>
      <c r="B725" s="44">
        <f t="shared" si="194"/>
        <v>701</v>
      </c>
      <c r="C725" s="193" t="s">
        <v>3643</v>
      </c>
      <c r="D725" s="193" t="s">
        <v>2873</v>
      </c>
      <c r="E725" s="188" t="s">
        <v>599</v>
      </c>
      <c r="F725" s="188" t="s">
        <v>599</v>
      </c>
      <c r="G725" s="197">
        <v>0</v>
      </c>
      <c r="H725" s="197">
        <v>0</v>
      </c>
      <c r="I725" s="188" t="s">
        <v>2389</v>
      </c>
      <c r="J725" s="188" t="s">
        <v>1348</v>
      </c>
      <c r="K725" s="195" t="s">
        <v>3656</v>
      </c>
      <c r="L725" s="196" t="s">
        <v>4614</v>
      </c>
      <c r="M725" s="196" t="s">
        <v>4672</v>
      </c>
      <c r="N725" s="52" t="s">
        <v>2155</v>
      </c>
      <c r="O725" s="52"/>
      <c r="P725" s="254" t="s">
        <v>2873</v>
      </c>
      <c r="Q725" s="13"/>
      <c r="R725"/>
      <c r="S725" t="str">
        <f t="shared" si="185"/>
        <v/>
      </c>
      <c r="T725" s="41" t="str">
        <f>IF(ISNA(VLOOKUP(P725,'NEW XEQM.c'!E:F,2,0)),"--","PRESENT")</f>
        <v>--</v>
      </c>
      <c r="U725"/>
      <c r="V725">
        <f t="shared" si="187"/>
        <v>182</v>
      </c>
      <c r="W725" s="75" t="s">
        <v>2155</v>
      </c>
      <c r="X725" s="54" t="s">
        <v>2155</v>
      </c>
      <c r="Y725" s="54" t="s">
        <v>2155</v>
      </c>
      <c r="Z725" s="22" t="str">
        <f t="shared" si="188"/>
        <v/>
      </c>
      <c r="AA725" s="22" t="str">
        <f t="shared" si="189"/>
        <v/>
      </c>
      <c r="AB725" s="1">
        <f t="shared" si="190"/>
        <v>701</v>
      </c>
      <c r="AC725" t="str">
        <f t="shared" si="191"/>
        <v>ITM_N_TILDE</v>
      </c>
      <c r="AD725" s="125" t="str">
        <f>IF(ISNA(VLOOKUP(AA725,'XEQM Shortlist'!J:J,1,0)),"//","")</f>
        <v/>
      </c>
      <c r="AF725" s="88" t="str">
        <f t="shared" si="192"/>
        <v/>
      </c>
      <c r="AG725" t="b">
        <f t="shared" si="193"/>
        <v>1</v>
      </c>
    </row>
    <row r="726" spans="1:33">
      <c r="A726" s="45">
        <f t="shared" si="186"/>
        <v>726</v>
      </c>
      <c r="B726" s="44">
        <f t="shared" si="194"/>
        <v>702</v>
      </c>
      <c r="C726" s="193" t="s">
        <v>3643</v>
      </c>
      <c r="D726" s="193" t="s">
        <v>2874</v>
      </c>
      <c r="E726" s="188" t="s">
        <v>600</v>
      </c>
      <c r="F726" s="188" t="s">
        <v>600</v>
      </c>
      <c r="G726" s="197">
        <v>0</v>
      </c>
      <c r="H726" s="197">
        <v>0</v>
      </c>
      <c r="I726" s="188" t="s">
        <v>2389</v>
      </c>
      <c r="J726" s="188" t="s">
        <v>1348</v>
      </c>
      <c r="K726" s="195" t="s">
        <v>3656</v>
      </c>
      <c r="L726" s="196" t="s">
        <v>4614</v>
      </c>
      <c r="M726" s="196" t="s">
        <v>4672</v>
      </c>
      <c r="N726" s="52" t="s">
        <v>2155</v>
      </c>
      <c r="O726" s="52"/>
      <c r="P726" s="254" t="s">
        <v>2874</v>
      </c>
      <c r="Q726" s="13"/>
      <c r="R726"/>
      <c r="S726" t="str">
        <f t="shared" si="185"/>
        <v/>
      </c>
      <c r="T726" s="41" t="str">
        <f>IF(ISNA(VLOOKUP(P726,'NEW XEQM.c'!E:F,2,0)),"--","PRESENT")</f>
        <v>--</v>
      </c>
      <c r="U726"/>
      <c r="V726">
        <f t="shared" si="187"/>
        <v>182</v>
      </c>
      <c r="W726" s="75" t="s">
        <v>2155</v>
      </c>
      <c r="X726" s="54" t="s">
        <v>2155</v>
      </c>
      <c r="Y726" s="54" t="s">
        <v>2155</v>
      </c>
      <c r="Z726" s="22" t="str">
        <f t="shared" si="188"/>
        <v/>
      </c>
      <c r="AA726" s="22" t="str">
        <f t="shared" si="189"/>
        <v/>
      </c>
      <c r="AB726" s="1">
        <f t="shared" si="190"/>
        <v>702</v>
      </c>
      <c r="AC726" t="str">
        <f t="shared" si="191"/>
        <v>ITM_O_MACRON</v>
      </c>
      <c r="AD726" s="125" t="str">
        <f>IF(ISNA(VLOOKUP(AA726,'XEQM Shortlist'!J:J,1,0)),"//","")</f>
        <v/>
      </c>
      <c r="AF726" s="88" t="str">
        <f t="shared" si="192"/>
        <v/>
      </c>
      <c r="AG726" t="b">
        <f t="shared" si="193"/>
        <v>1</v>
      </c>
    </row>
    <row r="727" spans="1:33">
      <c r="A727" s="45">
        <f t="shared" si="186"/>
        <v>727</v>
      </c>
      <c r="B727" s="44">
        <f t="shared" si="194"/>
        <v>703</v>
      </c>
      <c r="C727" s="193" t="s">
        <v>3643</v>
      </c>
      <c r="D727" s="193" t="s">
        <v>2875</v>
      </c>
      <c r="E727" s="188" t="s">
        <v>601</v>
      </c>
      <c r="F727" s="188" t="s">
        <v>601</v>
      </c>
      <c r="G727" s="197">
        <v>0</v>
      </c>
      <c r="H727" s="197">
        <v>0</v>
      </c>
      <c r="I727" s="188" t="s">
        <v>2389</v>
      </c>
      <c r="J727" s="188" t="s">
        <v>1348</v>
      </c>
      <c r="K727" s="195" t="s">
        <v>3656</v>
      </c>
      <c r="L727" s="196" t="s">
        <v>4614</v>
      </c>
      <c r="M727" s="196" t="s">
        <v>4672</v>
      </c>
      <c r="N727" s="52" t="s">
        <v>2155</v>
      </c>
      <c r="O727" s="52"/>
      <c r="P727" s="254" t="s">
        <v>2875</v>
      </c>
      <c r="Q727" s="13"/>
      <c r="R727"/>
      <c r="S727" t="str">
        <f t="shared" si="185"/>
        <v/>
      </c>
      <c r="T727" s="41" t="str">
        <f>IF(ISNA(VLOOKUP(P727,'NEW XEQM.c'!E:F,2,0)),"--","PRESENT")</f>
        <v>--</v>
      </c>
      <c r="U727"/>
      <c r="V727">
        <f t="shared" si="187"/>
        <v>182</v>
      </c>
      <c r="W727" s="75" t="s">
        <v>2155</v>
      </c>
      <c r="X727" s="54" t="s">
        <v>2155</v>
      </c>
      <c r="Y727" s="54" t="s">
        <v>2155</v>
      </c>
      <c r="Z727" s="22" t="str">
        <f t="shared" si="188"/>
        <v/>
      </c>
      <c r="AA727" s="22" t="str">
        <f t="shared" si="189"/>
        <v/>
      </c>
      <c r="AB727" s="1">
        <f t="shared" si="190"/>
        <v>703</v>
      </c>
      <c r="AC727" t="str">
        <f t="shared" si="191"/>
        <v>ITM_O_ACUTE</v>
      </c>
      <c r="AD727" s="125" t="str">
        <f>IF(ISNA(VLOOKUP(AA727,'XEQM Shortlist'!J:J,1,0)),"//","")</f>
        <v/>
      </c>
      <c r="AF727" s="88" t="str">
        <f t="shared" si="192"/>
        <v/>
      </c>
      <c r="AG727" t="b">
        <f t="shared" si="193"/>
        <v>1</v>
      </c>
    </row>
    <row r="728" spans="1:33">
      <c r="A728" s="45">
        <f t="shared" si="186"/>
        <v>728</v>
      </c>
      <c r="B728" s="44">
        <f t="shared" si="194"/>
        <v>704</v>
      </c>
      <c r="C728" s="193" t="s">
        <v>3643</v>
      </c>
      <c r="D728" s="193" t="s">
        <v>2876</v>
      </c>
      <c r="E728" s="188" t="s">
        <v>602</v>
      </c>
      <c r="F728" s="188" t="s">
        <v>602</v>
      </c>
      <c r="G728" s="197">
        <v>0</v>
      </c>
      <c r="H728" s="197">
        <v>0</v>
      </c>
      <c r="I728" s="188" t="s">
        <v>2389</v>
      </c>
      <c r="J728" s="188" t="s">
        <v>1348</v>
      </c>
      <c r="K728" s="195" t="s">
        <v>3656</v>
      </c>
      <c r="L728" s="196" t="s">
        <v>4614</v>
      </c>
      <c r="M728" s="196" t="s">
        <v>4672</v>
      </c>
      <c r="N728" s="52" t="s">
        <v>2155</v>
      </c>
      <c r="O728" s="52"/>
      <c r="P728" s="254" t="s">
        <v>2876</v>
      </c>
      <c r="Q728" s="13"/>
      <c r="R728"/>
      <c r="S728" t="str">
        <f t="shared" si="185"/>
        <v/>
      </c>
      <c r="T728" s="41" t="str">
        <f>IF(ISNA(VLOOKUP(P728,'NEW XEQM.c'!E:F,2,0)),"--","PRESENT")</f>
        <v>--</v>
      </c>
      <c r="U728"/>
      <c r="V728">
        <f t="shared" si="187"/>
        <v>182</v>
      </c>
      <c r="W728" s="75" t="s">
        <v>2155</v>
      </c>
      <c r="X728" s="54" t="s">
        <v>2155</v>
      </c>
      <c r="Y728" s="54" t="s">
        <v>2155</v>
      </c>
      <c r="Z728" s="22" t="str">
        <f t="shared" si="188"/>
        <v/>
      </c>
      <c r="AA728" s="22" t="str">
        <f t="shared" si="189"/>
        <v/>
      </c>
      <c r="AB728" s="1">
        <f t="shared" si="190"/>
        <v>704</v>
      </c>
      <c r="AC728" t="str">
        <f t="shared" si="191"/>
        <v>ITM_O_BREVE</v>
      </c>
      <c r="AD728" s="125" t="str">
        <f>IF(ISNA(VLOOKUP(AA728,'XEQM Shortlist'!J:J,1,0)),"//","")</f>
        <v/>
      </c>
      <c r="AF728" s="88" t="str">
        <f t="shared" si="192"/>
        <v/>
      </c>
      <c r="AG728" t="b">
        <f t="shared" si="193"/>
        <v>1</v>
      </c>
    </row>
    <row r="729" spans="1:33">
      <c r="A729" s="45">
        <f t="shared" si="186"/>
        <v>729</v>
      </c>
      <c r="B729" s="44">
        <f t="shared" si="194"/>
        <v>705</v>
      </c>
      <c r="C729" s="193" t="s">
        <v>3643</v>
      </c>
      <c r="D729" s="193" t="s">
        <v>2877</v>
      </c>
      <c r="E729" s="188" t="s">
        <v>603</v>
      </c>
      <c r="F729" s="188" t="s">
        <v>603</v>
      </c>
      <c r="G729" s="197">
        <v>0</v>
      </c>
      <c r="H729" s="197">
        <v>0</v>
      </c>
      <c r="I729" s="188" t="s">
        <v>2389</v>
      </c>
      <c r="J729" s="188" t="s">
        <v>1348</v>
      </c>
      <c r="K729" s="195" t="s">
        <v>3656</v>
      </c>
      <c r="L729" s="196" t="s">
        <v>4614</v>
      </c>
      <c r="M729" s="196" t="s">
        <v>4672</v>
      </c>
      <c r="N729" s="52" t="s">
        <v>2155</v>
      </c>
      <c r="O729" s="52"/>
      <c r="P729" s="254" t="s">
        <v>2877</v>
      </c>
      <c r="Q729" s="13"/>
      <c r="R729"/>
      <c r="S729" t="str">
        <f t="shared" si="185"/>
        <v/>
      </c>
      <c r="T729" s="41" t="str">
        <f>IF(ISNA(VLOOKUP(P729,'NEW XEQM.c'!E:F,2,0)),"--","PRESENT")</f>
        <v>--</v>
      </c>
      <c r="U729"/>
      <c r="V729">
        <f t="shared" si="187"/>
        <v>182</v>
      </c>
      <c r="W729" s="75" t="s">
        <v>2155</v>
      </c>
      <c r="X729" s="54" t="s">
        <v>2155</v>
      </c>
      <c r="Y729" s="54" t="s">
        <v>2155</v>
      </c>
      <c r="Z729" s="22" t="str">
        <f t="shared" si="188"/>
        <v/>
      </c>
      <c r="AA729" s="22" t="str">
        <f t="shared" si="189"/>
        <v/>
      </c>
      <c r="AB729" s="1">
        <f t="shared" si="190"/>
        <v>705</v>
      </c>
      <c r="AC729" t="str">
        <f t="shared" si="191"/>
        <v>ITM_O_GRAVE</v>
      </c>
      <c r="AD729" s="125" t="str">
        <f>IF(ISNA(VLOOKUP(AA729,'XEQM Shortlist'!J:J,1,0)),"//","")</f>
        <v/>
      </c>
      <c r="AF729" s="88" t="str">
        <f t="shared" si="192"/>
        <v/>
      </c>
      <c r="AG729" t="b">
        <f t="shared" si="193"/>
        <v>1</v>
      </c>
    </row>
    <row r="730" spans="1:33">
      <c r="A730" s="45">
        <f t="shared" si="186"/>
        <v>730</v>
      </c>
      <c r="B730" s="44">
        <f t="shared" si="194"/>
        <v>706</v>
      </c>
      <c r="C730" s="193" t="s">
        <v>3643</v>
      </c>
      <c r="D730" s="193" t="s">
        <v>2878</v>
      </c>
      <c r="E730" s="188" t="s">
        <v>604</v>
      </c>
      <c r="F730" s="188" t="s">
        <v>604</v>
      </c>
      <c r="G730" s="197">
        <v>0</v>
      </c>
      <c r="H730" s="197">
        <v>0</v>
      </c>
      <c r="I730" s="188" t="s">
        <v>2389</v>
      </c>
      <c r="J730" s="188" t="s">
        <v>1348</v>
      </c>
      <c r="K730" s="195" t="s">
        <v>3656</v>
      </c>
      <c r="L730" s="196" t="s">
        <v>4614</v>
      </c>
      <c r="M730" s="196" t="s">
        <v>4672</v>
      </c>
      <c r="N730" s="52" t="s">
        <v>2155</v>
      </c>
      <c r="O730" s="52"/>
      <c r="P730" s="254" t="s">
        <v>2878</v>
      </c>
      <c r="Q730" s="13"/>
      <c r="R730"/>
      <c r="S730" t="str">
        <f t="shared" si="185"/>
        <v/>
      </c>
      <c r="T730" s="41" t="str">
        <f>IF(ISNA(VLOOKUP(P730,'NEW XEQM.c'!E:F,2,0)),"--","PRESENT")</f>
        <v>--</v>
      </c>
      <c r="U730"/>
      <c r="V730">
        <f t="shared" si="187"/>
        <v>182</v>
      </c>
      <c r="W730" s="75" t="s">
        <v>2155</v>
      </c>
      <c r="X730" s="54" t="s">
        <v>2155</v>
      </c>
      <c r="Y730" s="54" t="s">
        <v>2155</v>
      </c>
      <c r="Z730" s="22" t="str">
        <f t="shared" si="188"/>
        <v/>
      </c>
      <c r="AA730" s="22" t="str">
        <f t="shared" si="189"/>
        <v/>
      </c>
      <c r="AB730" s="1">
        <f t="shared" si="190"/>
        <v>706</v>
      </c>
      <c r="AC730" t="str">
        <f t="shared" si="191"/>
        <v>ITM_O_DIARESIS</v>
      </c>
      <c r="AD730" s="125" t="str">
        <f>IF(ISNA(VLOOKUP(AA730,'XEQM Shortlist'!J:J,1,0)),"//","")</f>
        <v/>
      </c>
      <c r="AF730" s="88" t="str">
        <f t="shared" si="192"/>
        <v/>
      </c>
      <c r="AG730" t="b">
        <f t="shared" si="193"/>
        <v>1</v>
      </c>
    </row>
    <row r="731" spans="1:33">
      <c r="A731" s="45">
        <f t="shared" si="186"/>
        <v>731</v>
      </c>
      <c r="B731" s="44">
        <f t="shared" si="194"/>
        <v>707</v>
      </c>
      <c r="C731" s="193" t="s">
        <v>3643</v>
      </c>
      <c r="D731" s="193" t="s">
        <v>2879</v>
      </c>
      <c r="E731" s="188" t="s">
        <v>605</v>
      </c>
      <c r="F731" s="188" t="s">
        <v>605</v>
      </c>
      <c r="G731" s="197">
        <v>0</v>
      </c>
      <c r="H731" s="197">
        <v>0</v>
      </c>
      <c r="I731" s="188" t="s">
        <v>2389</v>
      </c>
      <c r="J731" s="188" t="s">
        <v>1348</v>
      </c>
      <c r="K731" s="195" t="s">
        <v>3656</v>
      </c>
      <c r="L731" s="196" t="s">
        <v>4614</v>
      </c>
      <c r="M731" s="196" t="s">
        <v>4672</v>
      </c>
      <c r="N731" s="52" t="s">
        <v>2155</v>
      </c>
      <c r="O731" s="52"/>
      <c r="P731" s="254" t="s">
        <v>2879</v>
      </c>
      <c r="Q731" s="13"/>
      <c r="R731"/>
      <c r="S731" t="str">
        <f t="shared" si="185"/>
        <v/>
      </c>
      <c r="T731" s="41" t="str">
        <f>IF(ISNA(VLOOKUP(P731,'NEW XEQM.c'!E:F,2,0)),"--","PRESENT")</f>
        <v>--</v>
      </c>
      <c r="U731"/>
      <c r="V731">
        <f t="shared" si="187"/>
        <v>182</v>
      </c>
      <c r="W731" s="75" t="s">
        <v>2155</v>
      </c>
      <c r="X731" s="54" t="s">
        <v>2155</v>
      </c>
      <c r="Y731" s="54" t="s">
        <v>2155</v>
      </c>
      <c r="Z731" s="22" t="str">
        <f t="shared" si="188"/>
        <v/>
      </c>
      <c r="AA731" s="22" t="str">
        <f t="shared" si="189"/>
        <v/>
      </c>
      <c r="AB731" s="1">
        <f t="shared" si="190"/>
        <v>707</v>
      </c>
      <c r="AC731" t="str">
        <f t="shared" si="191"/>
        <v>ITM_O_TILDE</v>
      </c>
      <c r="AD731" s="125" t="str">
        <f>IF(ISNA(VLOOKUP(AA731,'XEQM Shortlist'!J:J,1,0)),"//","")</f>
        <v/>
      </c>
      <c r="AF731" s="88" t="str">
        <f t="shared" si="192"/>
        <v/>
      </c>
      <c r="AG731" t="b">
        <f t="shared" si="193"/>
        <v>1</v>
      </c>
    </row>
    <row r="732" spans="1:33">
      <c r="A732" s="45">
        <f t="shared" si="186"/>
        <v>732</v>
      </c>
      <c r="B732" s="44">
        <f t="shared" si="194"/>
        <v>708</v>
      </c>
      <c r="C732" s="193" t="s">
        <v>3643</v>
      </c>
      <c r="D732" s="193" t="s">
        <v>2880</v>
      </c>
      <c r="E732" s="188" t="s">
        <v>606</v>
      </c>
      <c r="F732" s="188" t="s">
        <v>606</v>
      </c>
      <c r="G732" s="197">
        <v>0</v>
      </c>
      <c r="H732" s="197">
        <v>0</v>
      </c>
      <c r="I732" s="188" t="s">
        <v>2389</v>
      </c>
      <c r="J732" s="188" t="s">
        <v>1348</v>
      </c>
      <c r="K732" s="195" t="s">
        <v>3656</v>
      </c>
      <c r="L732" s="200" t="s">
        <v>4614</v>
      </c>
      <c r="M732" s="196" t="s">
        <v>4672</v>
      </c>
      <c r="N732" s="52" t="s">
        <v>2155</v>
      </c>
      <c r="O732" s="57"/>
      <c r="P732" s="254" t="s">
        <v>2880</v>
      </c>
      <c r="Q732" s="13"/>
      <c r="R732"/>
      <c r="S732" t="str">
        <f t="shared" si="185"/>
        <v/>
      </c>
      <c r="T732" s="41" t="str">
        <f>IF(ISNA(VLOOKUP(P732,'NEW XEQM.c'!E:F,2,0)),"--","PRESENT")</f>
        <v>--</v>
      </c>
      <c r="U732"/>
      <c r="V732">
        <f t="shared" si="187"/>
        <v>182</v>
      </c>
      <c r="W732" s="75" t="s">
        <v>2155</v>
      </c>
      <c r="X732" s="54" t="s">
        <v>2155</v>
      </c>
      <c r="Y732" s="54" t="s">
        <v>2155</v>
      </c>
      <c r="Z732" s="22" t="str">
        <f t="shared" si="188"/>
        <v/>
      </c>
      <c r="AA732" s="22" t="str">
        <f t="shared" si="189"/>
        <v/>
      </c>
      <c r="AB732" s="1">
        <f t="shared" si="190"/>
        <v>708</v>
      </c>
      <c r="AC732" t="str">
        <f t="shared" si="191"/>
        <v>ITM_O_CIRC</v>
      </c>
      <c r="AD732" s="125" t="str">
        <f>IF(ISNA(VLOOKUP(AA732,'XEQM Shortlist'!J:J,1,0)),"//","")</f>
        <v/>
      </c>
      <c r="AF732" s="88" t="str">
        <f t="shared" si="192"/>
        <v/>
      </c>
      <c r="AG732" t="b">
        <f t="shared" si="193"/>
        <v>1</v>
      </c>
    </row>
    <row r="733" spans="1:33">
      <c r="A733" s="45">
        <f t="shared" si="186"/>
        <v>733</v>
      </c>
      <c r="B733" s="44">
        <f t="shared" si="194"/>
        <v>709</v>
      </c>
      <c r="C733" s="193" t="s">
        <v>3643</v>
      </c>
      <c r="D733" s="193" t="s">
        <v>2881</v>
      </c>
      <c r="E733" s="188" t="s">
        <v>607</v>
      </c>
      <c r="F733" s="188" t="s">
        <v>607</v>
      </c>
      <c r="G733" s="197">
        <v>0</v>
      </c>
      <c r="H733" s="197">
        <v>0</v>
      </c>
      <c r="I733" s="188" t="s">
        <v>2389</v>
      </c>
      <c r="J733" s="188" t="s">
        <v>1348</v>
      </c>
      <c r="K733" s="195" t="s">
        <v>3656</v>
      </c>
      <c r="L733" s="196" t="s">
        <v>4614</v>
      </c>
      <c r="M733" s="196" t="s">
        <v>4672</v>
      </c>
      <c r="N733" s="52" t="s">
        <v>2155</v>
      </c>
      <c r="O733" s="52"/>
      <c r="P733" s="254" t="s">
        <v>2881</v>
      </c>
      <c r="Q733" s="13"/>
      <c r="R733"/>
      <c r="S733" t="str">
        <f t="shared" si="185"/>
        <v/>
      </c>
      <c r="T733" s="41" t="str">
        <f>IF(ISNA(VLOOKUP(P733,'NEW XEQM.c'!E:F,2,0)),"--","PRESENT")</f>
        <v>--</v>
      </c>
      <c r="U733"/>
      <c r="V733">
        <f t="shared" si="187"/>
        <v>182</v>
      </c>
      <c r="W733" s="75" t="s">
        <v>2155</v>
      </c>
      <c r="X733" s="54" t="s">
        <v>2155</v>
      </c>
      <c r="Y733" s="54" t="s">
        <v>2155</v>
      </c>
      <c r="Z733" s="22" t="str">
        <f t="shared" si="188"/>
        <v/>
      </c>
      <c r="AA733" s="22" t="str">
        <f t="shared" si="189"/>
        <v/>
      </c>
      <c r="AB733" s="1">
        <f t="shared" si="190"/>
        <v>709</v>
      </c>
      <c r="AC733" t="str">
        <f t="shared" si="191"/>
        <v>ITM_O_STROKE</v>
      </c>
      <c r="AD733" s="125" t="str">
        <f>IF(ISNA(VLOOKUP(AA733,'XEQM Shortlist'!J:J,1,0)),"//","")</f>
        <v/>
      </c>
      <c r="AF733" s="88" t="str">
        <f t="shared" si="192"/>
        <v/>
      </c>
      <c r="AG733" t="b">
        <f t="shared" si="193"/>
        <v>1</v>
      </c>
    </row>
    <row r="734" spans="1:33">
      <c r="A734" s="45">
        <f t="shared" si="186"/>
        <v>734</v>
      </c>
      <c r="B734" s="44">
        <f t="shared" si="194"/>
        <v>710</v>
      </c>
      <c r="C734" s="193" t="s">
        <v>3643</v>
      </c>
      <c r="D734" s="193" t="s">
        <v>2882</v>
      </c>
      <c r="E734" s="188" t="s">
        <v>608</v>
      </c>
      <c r="F734" s="188" t="s">
        <v>608</v>
      </c>
      <c r="G734" s="197">
        <v>0</v>
      </c>
      <c r="H734" s="197">
        <v>0</v>
      </c>
      <c r="I734" s="188" t="s">
        <v>2389</v>
      </c>
      <c r="J734" s="188" t="s">
        <v>1348</v>
      </c>
      <c r="K734" s="195" t="s">
        <v>3656</v>
      </c>
      <c r="L734" s="196" t="s">
        <v>4614</v>
      </c>
      <c r="M734" s="196" t="s">
        <v>4672</v>
      </c>
      <c r="N734" s="52" t="s">
        <v>2155</v>
      </c>
      <c r="O734" s="52"/>
      <c r="P734" s="254" t="s">
        <v>2882</v>
      </c>
      <c r="Q734" s="13"/>
      <c r="R734"/>
      <c r="S734" t="str">
        <f t="shared" si="185"/>
        <v/>
      </c>
      <c r="T734" s="41" t="str">
        <f>IF(ISNA(VLOOKUP(P734,'NEW XEQM.c'!E:F,2,0)),"--","PRESENT")</f>
        <v>--</v>
      </c>
      <c r="U734"/>
      <c r="V734">
        <f t="shared" si="187"/>
        <v>182</v>
      </c>
      <c r="W734" s="75" t="s">
        <v>2155</v>
      </c>
      <c r="X734" s="54" t="s">
        <v>2155</v>
      </c>
      <c r="Y734" s="54" t="s">
        <v>2155</v>
      </c>
      <c r="Z734" s="22" t="str">
        <f t="shared" si="188"/>
        <v/>
      </c>
      <c r="AA734" s="22" t="str">
        <f t="shared" si="189"/>
        <v/>
      </c>
      <c r="AB734" s="1">
        <f t="shared" si="190"/>
        <v>710</v>
      </c>
      <c r="AC734" t="str">
        <f t="shared" si="191"/>
        <v>ITM_OE</v>
      </c>
      <c r="AD734" s="125" t="str">
        <f>IF(ISNA(VLOOKUP(AA734,'XEQM Shortlist'!J:J,1,0)),"//","")</f>
        <v/>
      </c>
      <c r="AF734" s="88" t="str">
        <f t="shared" si="192"/>
        <v/>
      </c>
      <c r="AG734" t="b">
        <f t="shared" si="193"/>
        <v>1</v>
      </c>
    </row>
    <row r="735" spans="1:33" s="17" customFormat="1">
      <c r="A735" s="45">
        <f t="shared" si="186"/>
        <v>735</v>
      </c>
      <c r="B735" s="44">
        <f t="shared" si="194"/>
        <v>711</v>
      </c>
      <c r="C735" s="193" t="s">
        <v>3643</v>
      </c>
      <c r="D735" s="193" t="s">
        <v>2883</v>
      </c>
      <c r="E735" s="189" t="s">
        <v>678</v>
      </c>
      <c r="F735" s="189" t="s">
        <v>678</v>
      </c>
      <c r="G735" s="198">
        <v>0</v>
      </c>
      <c r="H735" s="198">
        <v>0</v>
      </c>
      <c r="I735" s="188" t="s">
        <v>2389</v>
      </c>
      <c r="J735" s="188" t="s">
        <v>1348</v>
      </c>
      <c r="K735" s="195" t="s">
        <v>3656</v>
      </c>
      <c r="L735" s="196" t="s">
        <v>4614</v>
      </c>
      <c r="M735" s="196" t="s">
        <v>4672</v>
      </c>
      <c r="N735" s="52" t="s">
        <v>2155</v>
      </c>
      <c r="P735" s="254" t="s">
        <v>2883</v>
      </c>
      <c r="Q735" s="13"/>
      <c r="R735"/>
      <c r="S735" t="str">
        <f t="shared" si="185"/>
        <v/>
      </c>
      <c r="T735" s="41" t="str">
        <f>IF(ISNA(VLOOKUP(P735,'NEW XEQM.c'!E:F,2,0)),"--","PRESENT")</f>
        <v>--</v>
      </c>
      <c r="U735"/>
      <c r="V735">
        <f t="shared" si="187"/>
        <v>182</v>
      </c>
      <c r="W735" s="88" t="s">
        <v>2155</v>
      </c>
      <c r="X735" s="92" t="s">
        <v>2155</v>
      </c>
      <c r="Y735" s="92" t="s">
        <v>2155</v>
      </c>
      <c r="Z735" s="22" t="str">
        <f t="shared" si="188"/>
        <v/>
      </c>
      <c r="AA735" s="22" t="str">
        <f t="shared" si="189"/>
        <v/>
      </c>
      <c r="AB735" s="1">
        <f t="shared" si="190"/>
        <v>711</v>
      </c>
      <c r="AC735" t="str">
        <f t="shared" si="191"/>
        <v>ITM_S_SHARP</v>
      </c>
      <c r="AD735" s="125" t="str">
        <f>IF(ISNA(VLOOKUP(AA735,'XEQM Shortlist'!J:J,1,0)),"//","")</f>
        <v/>
      </c>
      <c r="AE735"/>
      <c r="AF735" s="88" t="str">
        <f t="shared" si="192"/>
        <v/>
      </c>
      <c r="AG735" t="b">
        <f t="shared" si="193"/>
        <v>1</v>
      </c>
    </row>
    <row r="736" spans="1:33">
      <c r="A736" s="45">
        <f t="shared" si="186"/>
        <v>736</v>
      </c>
      <c r="B736" s="44">
        <f t="shared" si="194"/>
        <v>712</v>
      </c>
      <c r="C736" s="193" t="s">
        <v>3643</v>
      </c>
      <c r="D736" s="193" t="s">
        <v>2884</v>
      </c>
      <c r="E736" s="188" t="s">
        <v>609</v>
      </c>
      <c r="F736" s="188" t="s">
        <v>609</v>
      </c>
      <c r="G736" s="197">
        <v>0</v>
      </c>
      <c r="H736" s="197">
        <v>0</v>
      </c>
      <c r="I736" s="188" t="s">
        <v>2389</v>
      </c>
      <c r="J736" s="188" t="s">
        <v>1348</v>
      </c>
      <c r="K736" s="195" t="s">
        <v>3656</v>
      </c>
      <c r="L736" s="196" t="s">
        <v>4614</v>
      </c>
      <c r="M736" s="196" t="s">
        <v>4672</v>
      </c>
      <c r="N736" s="52" t="s">
        <v>2155</v>
      </c>
      <c r="O736" s="52"/>
      <c r="P736" s="254" t="s">
        <v>2884</v>
      </c>
      <c r="Q736" s="13"/>
      <c r="R736"/>
      <c r="S736" t="str">
        <f t="shared" si="185"/>
        <v/>
      </c>
      <c r="T736" s="41" t="str">
        <f>IF(ISNA(VLOOKUP(P736,'NEW XEQM.c'!E:F,2,0)),"--","PRESENT")</f>
        <v>--</v>
      </c>
      <c r="U736"/>
      <c r="V736">
        <f t="shared" si="187"/>
        <v>182</v>
      </c>
      <c r="W736" s="75" t="s">
        <v>2155</v>
      </c>
      <c r="X736" s="54" t="s">
        <v>2155</v>
      </c>
      <c r="Y736" s="54" t="s">
        <v>2155</v>
      </c>
      <c r="Z736" s="22" t="str">
        <f t="shared" si="188"/>
        <v/>
      </c>
      <c r="AA736" s="22" t="str">
        <f t="shared" si="189"/>
        <v/>
      </c>
      <c r="AB736" s="1">
        <f t="shared" si="190"/>
        <v>712</v>
      </c>
      <c r="AC736" t="str">
        <f t="shared" si="191"/>
        <v>ITM_S_ACUTE</v>
      </c>
      <c r="AD736" s="125" t="str">
        <f>IF(ISNA(VLOOKUP(AA736,'XEQM Shortlist'!J:J,1,0)),"//","")</f>
        <v/>
      </c>
      <c r="AF736" s="88" t="str">
        <f t="shared" si="192"/>
        <v/>
      </c>
      <c r="AG736" t="b">
        <f t="shared" si="193"/>
        <v>1</v>
      </c>
    </row>
    <row r="737" spans="1:33">
      <c r="A737" s="45">
        <f t="shared" si="186"/>
        <v>737</v>
      </c>
      <c r="B737" s="44">
        <f t="shared" si="194"/>
        <v>713</v>
      </c>
      <c r="C737" s="193" t="s">
        <v>3643</v>
      </c>
      <c r="D737" s="193" t="s">
        <v>2885</v>
      </c>
      <c r="E737" s="188" t="s">
        <v>610</v>
      </c>
      <c r="F737" s="190" t="s">
        <v>610</v>
      </c>
      <c r="G737" s="197">
        <v>0</v>
      </c>
      <c r="H737" s="197">
        <v>0</v>
      </c>
      <c r="I737" s="188" t="s">
        <v>2389</v>
      </c>
      <c r="J737" s="188" t="s">
        <v>1348</v>
      </c>
      <c r="K737" s="195" t="s">
        <v>3656</v>
      </c>
      <c r="L737" s="196" t="s">
        <v>4614</v>
      </c>
      <c r="M737" s="196" t="s">
        <v>4672</v>
      </c>
      <c r="N737" s="52" t="s">
        <v>2155</v>
      </c>
      <c r="O737" s="52"/>
      <c r="P737" s="254" t="s">
        <v>2885</v>
      </c>
      <c r="Q737" s="13"/>
      <c r="R737"/>
      <c r="S737" t="str">
        <f t="shared" si="185"/>
        <v/>
      </c>
      <c r="T737" s="41" t="str">
        <f>IF(ISNA(VLOOKUP(P737,'NEW XEQM.c'!E:F,2,0)),"--","PRESENT")</f>
        <v>--</v>
      </c>
      <c r="U737"/>
      <c r="V737">
        <f t="shared" si="187"/>
        <v>182</v>
      </c>
      <c r="W737" s="75" t="s">
        <v>2155</v>
      </c>
      <c r="X737" s="54" t="s">
        <v>2155</v>
      </c>
      <c r="Y737" s="54" t="s">
        <v>2155</v>
      </c>
      <c r="Z737" s="22" t="str">
        <f t="shared" si="188"/>
        <v/>
      </c>
      <c r="AA737" s="22" t="str">
        <f t="shared" si="189"/>
        <v/>
      </c>
      <c r="AB737" s="1">
        <f t="shared" si="190"/>
        <v>713</v>
      </c>
      <c r="AC737" t="str">
        <f t="shared" si="191"/>
        <v>ITM_S_CARON</v>
      </c>
      <c r="AD737" s="125" t="str">
        <f>IF(ISNA(VLOOKUP(AA737,'XEQM Shortlist'!J:J,1,0)),"//","")</f>
        <v/>
      </c>
      <c r="AF737" s="88" t="str">
        <f t="shared" si="192"/>
        <v/>
      </c>
      <c r="AG737" t="b">
        <f t="shared" si="193"/>
        <v>1</v>
      </c>
    </row>
    <row r="738" spans="1:33">
      <c r="A738" s="45">
        <f t="shared" si="186"/>
        <v>738</v>
      </c>
      <c r="B738" s="44">
        <f t="shared" si="194"/>
        <v>714</v>
      </c>
      <c r="C738" s="193" t="s">
        <v>3643</v>
      </c>
      <c r="D738" s="193" t="s">
        <v>2886</v>
      </c>
      <c r="E738" s="191" t="s">
        <v>611</v>
      </c>
      <c r="F738" s="192" t="s">
        <v>611</v>
      </c>
      <c r="G738" s="197">
        <v>0</v>
      </c>
      <c r="H738" s="197">
        <v>0</v>
      </c>
      <c r="I738" s="188" t="s">
        <v>2389</v>
      </c>
      <c r="J738" s="188" t="s">
        <v>1348</v>
      </c>
      <c r="K738" s="195" t="s">
        <v>3656</v>
      </c>
      <c r="L738" s="196" t="s">
        <v>4614</v>
      </c>
      <c r="M738" s="196" t="s">
        <v>4672</v>
      </c>
      <c r="N738" s="52" t="s">
        <v>2155</v>
      </c>
      <c r="O738" s="52"/>
      <c r="P738" s="254" t="s">
        <v>2886</v>
      </c>
      <c r="Q738" s="13"/>
      <c r="R738"/>
      <c r="S738" t="str">
        <f t="shared" si="185"/>
        <v/>
      </c>
      <c r="T738" s="41" t="str">
        <f>IF(ISNA(VLOOKUP(P738,'NEW XEQM.c'!E:F,2,0)),"--","PRESENT")</f>
        <v>--</v>
      </c>
      <c r="U738"/>
      <c r="V738">
        <f t="shared" si="187"/>
        <v>182</v>
      </c>
      <c r="W738" s="75" t="s">
        <v>2155</v>
      </c>
      <c r="X738" s="54" t="s">
        <v>2155</v>
      </c>
      <c r="Y738" s="54" t="s">
        <v>2155</v>
      </c>
      <c r="Z738" s="22" t="str">
        <f t="shared" si="188"/>
        <v/>
      </c>
      <c r="AA738" s="22" t="str">
        <f t="shared" si="189"/>
        <v/>
      </c>
      <c r="AB738" s="1">
        <f t="shared" si="190"/>
        <v>714</v>
      </c>
      <c r="AC738" t="str">
        <f t="shared" si="191"/>
        <v>ITM_S_CEDILLA</v>
      </c>
      <c r="AD738" s="125" t="str">
        <f>IF(ISNA(VLOOKUP(AA738,'XEQM Shortlist'!J:J,1,0)),"//","")</f>
        <v/>
      </c>
      <c r="AF738" s="88" t="str">
        <f t="shared" si="192"/>
        <v/>
      </c>
      <c r="AG738" t="b">
        <f t="shared" si="193"/>
        <v>1</v>
      </c>
    </row>
    <row r="739" spans="1:33">
      <c r="A739" s="45">
        <f t="shared" si="186"/>
        <v>739</v>
      </c>
      <c r="B739" s="44">
        <f t="shared" si="194"/>
        <v>715</v>
      </c>
      <c r="C739" s="193" t="s">
        <v>3643</v>
      </c>
      <c r="D739" s="193" t="s">
        <v>2887</v>
      </c>
      <c r="E739" s="191" t="s">
        <v>612</v>
      </c>
      <c r="F739" s="192" t="s">
        <v>612</v>
      </c>
      <c r="G739" s="197">
        <v>0</v>
      </c>
      <c r="H739" s="197">
        <v>0</v>
      </c>
      <c r="I739" s="188" t="s">
        <v>2389</v>
      </c>
      <c r="J739" s="188" t="s">
        <v>1348</v>
      </c>
      <c r="K739" s="195" t="s">
        <v>3656</v>
      </c>
      <c r="L739" s="196" t="s">
        <v>4614</v>
      </c>
      <c r="M739" s="196" t="s">
        <v>4672</v>
      </c>
      <c r="N739" s="52" t="s">
        <v>2155</v>
      </c>
      <c r="O739" s="52"/>
      <c r="P739" s="254" t="s">
        <v>2887</v>
      </c>
      <c r="Q739" s="13"/>
      <c r="R739"/>
      <c r="S739" t="str">
        <f t="shared" si="185"/>
        <v/>
      </c>
      <c r="T739" s="41" t="str">
        <f>IF(ISNA(VLOOKUP(P739,'NEW XEQM.c'!E:F,2,0)),"--","PRESENT")</f>
        <v>--</v>
      </c>
      <c r="U739"/>
      <c r="V739">
        <f t="shared" si="187"/>
        <v>182</v>
      </c>
      <c r="W739" s="75" t="s">
        <v>2155</v>
      </c>
      <c r="X739" s="54" t="s">
        <v>2155</v>
      </c>
      <c r="Y739" s="54" t="s">
        <v>2155</v>
      </c>
      <c r="Z739" s="22" t="str">
        <f t="shared" si="188"/>
        <v/>
      </c>
      <c r="AA739" s="22" t="str">
        <f t="shared" si="189"/>
        <v/>
      </c>
      <c r="AB739" s="1">
        <f t="shared" si="190"/>
        <v>715</v>
      </c>
      <c r="AC739" t="str">
        <f t="shared" si="191"/>
        <v>ITM_T_CARON</v>
      </c>
      <c r="AD739" s="125" t="str">
        <f>IF(ISNA(VLOOKUP(AA739,'XEQM Shortlist'!J:J,1,0)),"//","")</f>
        <v/>
      </c>
      <c r="AF739" s="88" t="str">
        <f t="shared" si="192"/>
        <v/>
      </c>
      <c r="AG739" t="b">
        <f t="shared" si="193"/>
        <v>1</v>
      </c>
    </row>
    <row r="740" spans="1:33">
      <c r="A740" s="45">
        <f t="shared" si="186"/>
        <v>740</v>
      </c>
      <c r="B740" s="44">
        <f t="shared" si="194"/>
        <v>716</v>
      </c>
      <c r="C740" s="193" t="s">
        <v>3643</v>
      </c>
      <c r="D740" s="193" t="s">
        <v>2888</v>
      </c>
      <c r="E740" s="188" t="s">
        <v>613</v>
      </c>
      <c r="F740" s="188" t="s">
        <v>613</v>
      </c>
      <c r="G740" s="197">
        <v>0</v>
      </c>
      <c r="H740" s="197">
        <v>0</v>
      </c>
      <c r="I740" s="188" t="s">
        <v>2389</v>
      </c>
      <c r="J740" s="188" t="s">
        <v>1348</v>
      </c>
      <c r="K740" s="195" t="s">
        <v>3656</v>
      </c>
      <c r="L740" s="196" t="s">
        <v>4614</v>
      </c>
      <c r="M740" s="196" t="s">
        <v>4672</v>
      </c>
      <c r="N740" s="52" t="s">
        <v>2155</v>
      </c>
      <c r="O740" s="52"/>
      <c r="P740" s="254" t="s">
        <v>2888</v>
      </c>
      <c r="Q740" s="13"/>
      <c r="R740"/>
      <c r="S740" t="str">
        <f t="shared" si="185"/>
        <v/>
      </c>
      <c r="T740" s="41" t="str">
        <f>IF(ISNA(VLOOKUP(P740,'NEW XEQM.c'!E:F,2,0)),"--","PRESENT")</f>
        <v>--</v>
      </c>
      <c r="U740"/>
      <c r="V740">
        <f t="shared" si="187"/>
        <v>182</v>
      </c>
      <c r="W740" s="75" t="s">
        <v>2155</v>
      </c>
      <c r="X740" s="54" t="s">
        <v>2155</v>
      </c>
      <c r="Y740" s="54" t="s">
        <v>2155</v>
      </c>
      <c r="Z740" s="22" t="str">
        <f t="shared" si="188"/>
        <v/>
      </c>
      <c r="AA740" s="22" t="str">
        <f t="shared" si="189"/>
        <v/>
      </c>
      <c r="AB740" s="1">
        <f t="shared" si="190"/>
        <v>716</v>
      </c>
      <c r="AC740" t="str">
        <f t="shared" si="191"/>
        <v>ITM_T_CEDILLA</v>
      </c>
      <c r="AD740" s="125" t="str">
        <f>IF(ISNA(VLOOKUP(AA740,'XEQM Shortlist'!J:J,1,0)),"//","")</f>
        <v/>
      </c>
      <c r="AF740" s="88" t="str">
        <f t="shared" si="192"/>
        <v/>
      </c>
      <c r="AG740" t="b">
        <f t="shared" si="193"/>
        <v>1</v>
      </c>
    </row>
    <row r="741" spans="1:33">
      <c r="A741" s="45">
        <f t="shared" si="186"/>
        <v>741</v>
      </c>
      <c r="B741" s="44">
        <f t="shared" si="194"/>
        <v>717</v>
      </c>
      <c r="C741" s="193" t="s">
        <v>3643</v>
      </c>
      <c r="D741" s="193" t="s">
        <v>2889</v>
      </c>
      <c r="E741" s="188" t="s">
        <v>614</v>
      </c>
      <c r="F741" s="188" t="s">
        <v>614</v>
      </c>
      <c r="G741" s="197">
        <v>0</v>
      </c>
      <c r="H741" s="197">
        <v>0</v>
      </c>
      <c r="I741" s="188" t="s">
        <v>2389</v>
      </c>
      <c r="J741" s="188" t="s">
        <v>1348</v>
      </c>
      <c r="K741" s="195" t="s">
        <v>3656</v>
      </c>
      <c r="L741" s="196" t="s">
        <v>4614</v>
      </c>
      <c r="M741" s="196" t="s">
        <v>4672</v>
      </c>
      <c r="N741" s="52" t="s">
        <v>2155</v>
      </c>
      <c r="O741" s="52"/>
      <c r="P741" s="254" t="s">
        <v>2889</v>
      </c>
      <c r="Q741" s="13"/>
      <c r="R741"/>
      <c r="S741" t="str">
        <f t="shared" si="185"/>
        <v/>
      </c>
      <c r="T741" s="41" t="str">
        <f>IF(ISNA(VLOOKUP(P741,'NEW XEQM.c'!E:F,2,0)),"--","PRESENT")</f>
        <v>--</v>
      </c>
      <c r="U741"/>
      <c r="V741">
        <f t="shared" si="187"/>
        <v>182</v>
      </c>
      <c r="W741" s="75" t="s">
        <v>2155</v>
      </c>
      <c r="X741" s="54" t="s">
        <v>2155</v>
      </c>
      <c r="Y741" s="54" t="s">
        <v>2155</v>
      </c>
      <c r="Z741" s="22" t="str">
        <f t="shared" si="188"/>
        <v/>
      </c>
      <c r="AA741" s="22" t="str">
        <f t="shared" si="189"/>
        <v/>
      </c>
      <c r="AB741" s="1">
        <f t="shared" si="190"/>
        <v>717</v>
      </c>
      <c r="AC741" t="str">
        <f t="shared" si="191"/>
        <v>ITM_U_MACRON</v>
      </c>
      <c r="AD741" s="125" t="str">
        <f>IF(ISNA(VLOOKUP(AA741,'XEQM Shortlist'!J:J,1,0)),"//","")</f>
        <v/>
      </c>
      <c r="AF741" s="88" t="str">
        <f t="shared" si="192"/>
        <v/>
      </c>
      <c r="AG741" t="b">
        <f t="shared" si="193"/>
        <v>1</v>
      </c>
    </row>
    <row r="742" spans="1:33">
      <c r="A742" s="45">
        <f t="shared" si="186"/>
        <v>742</v>
      </c>
      <c r="B742" s="44">
        <f t="shared" si="194"/>
        <v>718</v>
      </c>
      <c r="C742" s="193" t="s">
        <v>3643</v>
      </c>
      <c r="D742" s="193" t="s">
        <v>2890</v>
      </c>
      <c r="E742" s="188" t="s">
        <v>615</v>
      </c>
      <c r="F742" s="188" t="s">
        <v>615</v>
      </c>
      <c r="G742" s="197">
        <v>0</v>
      </c>
      <c r="H742" s="197">
        <v>0</v>
      </c>
      <c r="I742" s="188" t="s">
        <v>2389</v>
      </c>
      <c r="J742" s="188" t="s">
        <v>1348</v>
      </c>
      <c r="K742" s="195" t="s">
        <v>3656</v>
      </c>
      <c r="L742" s="196" t="s">
        <v>4614</v>
      </c>
      <c r="M742" s="196" t="s">
        <v>4672</v>
      </c>
      <c r="N742" s="52" t="s">
        <v>2155</v>
      </c>
      <c r="O742" s="52"/>
      <c r="P742" s="254" t="s">
        <v>2890</v>
      </c>
      <c r="Q742" s="13"/>
      <c r="R742"/>
      <c r="S742" t="str">
        <f t="shared" si="185"/>
        <v/>
      </c>
      <c r="T742" s="41" t="str">
        <f>IF(ISNA(VLOOKUP(P742,'NEW XEQM.c'!E:F,2,0)),"--","PRESENT")</f>
        <v>--</v>
      </c>
      <c r="U742"/>
      <c r="V742">
        <f t="shared" si="187"/>
        <v>182</v>
      </c>
      <c r="W742" s="75" t="s">
        <v>2155</v>
      </c>
      <c r="X742" s="54" t="s">
        <v>2155</v>
      </c>
      <c r="Y742" s="54" t="s">
        <v>2155</v>
      </c>
      <c r="Z742" s="22" t="str">
        <f t="shared" si="188"/>
        <v/>
      </c>
      <c r="AA742" s="22" t="str">
        <f t="shared" si="189"/>
        <v/>
      </c>
      <c r="AB742" s="1">
        <f t="shared" si="190"/>
        <v>718</v>
      </c>
      <c r="AC742" t="str">
        <f t="shared" si="191"/>
        <v>ITM_U_ACUTE</v>
      </c>
      <c r="AD742" s="125" t="str">
        <f>IF(ISNA(VLOOKUP(AA742,'XEQM Shortlist'!J:J,1,0)),"//","")</f>
        <v/>
      </c>
      <c r="AF742" s="88" t="str">
        <f t="shared" si="192"/>
        <v/>
      </c>
      <c r="AG742" t="b">
        <f t="shared" si="193"/>
        <v>1</v>
      </c>
    </row>
    <row r="743" spans="1:33">
      <c r="A743" s="45">
        <f t="shared" si="186"/>
        <v>743</v>
      </c>
      <c r="B743" s="44">
        <f t="shared" si="194"/>
        <v>719</v>
      </c>
      <c r="C743" s="193" t="s">
        <v>3643</v>
      </c>
      <c r="D743" s="193" t="s">
        <v>2891</v>
      </c>
      <c r="E743" s="188" t="s">
        <v>616</v>
      </c>
      <c r="F743" s="188" t="s">
        <v>616</v>
      </c>
      <c r="G743" s="197">
        <v>0</v>
      </c>
      <c r="H743" s="197">
        <v>0</v>
      </c>
      <c r="I743" s="188" t="s">
        <v>2389</v>
      </c>
      <c r="J743" s="188" t="s">
        <v>1348</v>
      </c>
      <c r="K743" s="195" t="s">
        <v>3656</v>
      </c>
      <c r="L743" s="196" t="s">
        <v>4614</v>
      </c>
      <c r="M743" s="196" t="s">
        <v>4672</v>
      </c>
      <c r="N743" s="52" t="s">
        <v>2155</v>
      </c>
      <c r="O743" s="52"/>
      <c r="P743" s="254" t="s">
        <v>2891</v>
      </c>
      <c r="Q743" s="13"/>
      <c r="R743"/>
      <c r="S743" t="str">
        <f t="shared" ref="S743:S806" si="195">IF(E743=F743,"","NOT EQUAL")</f>
        <v/>
      </c>
      <c r="T743" s="41" t="str">
        <f>IF(ISNA(VLOOKUP(P743,'NEW XEQM.c'!E:F,2,0)),"--","PRESENT")</f>
        <v>--</v>
      </c>
      <c r="U743"/>
      <c r="V743">
        <f t="shared" si="187"/>
        <v>182</v>
      </c>
      <c r="W743" s="75" t="s">
        <v>2155</v>
      </c>
      <c r="X743" s="54" t="s">
        <v>2155</v>
      </c>
      <c r="Y743" s="54" t="s">
        <v>2155</v>
      </c>
      <c r="Z743" s="22" t="str">
        <f t="shared" si="188"/>
        <v/>
      </c>
      <c r="AA743" s="22" t="str">
        <f t="shared" si="189"/>
        <v/>
      </c>
      <c r="AB743" s="1">
        <f t="shared" si="190"/>
        <v>719</v>
      </c>
      <c r="AC743" t="str">
        <f t="shared" si="191"/>
        <v>ITM_U_BREVE</v>
      </c>
      <c r="AD743" s="125" t="str">
        <f>IF(ISNA(VLOOKUP(AA743,'XEQM Shortlist'!J:J,1,0)),"//","")</f>
        <v/>
      </c>
      <c r="AF743" s="88" t="str">
        <f t="shared" si="192"/>
        <v/>
      </c>
      <c r="AG743" t="b">
        <f t="shared" si="193"/>
        <v>1</v>
      </c>
    </row>
    <row r="744" spans="1:33">
      <c r="A744" s="45">
        <f t="shared" si="186"/>
        <v>744</v>
      </c>
      <c r="B744" s="44">
        <f t="shared" si="194"/>
        <v>720</v>
      </c>
      <c r="C744" s="193" t="s">
        <v>3643</v>
      </c>
      <c r="D744" s="193" t="s">
        <v>2892</v>
      </c>
      <c r="E744" s="188" t="s">
        <v>617</v>
      </c>
      <c r="F744" s="188" t="s">
        <v>617</v>
      </c>
      <c r="G744" s="197">
        <v>0</v>
      </c>
      <c r="H744" s="197">
        <v>0</v>
      </c>
      <c r="I744" s="188" t="s">
        <v>2389</v>
      </c>
      <c r="J744" s="188" t="s">
        <v>1348</v>
      </c>
      <c r="K744" s="195" t="s">
        <v>3656</v>
      </c>
      <c r="L744" s="196" t="s">
        <v>4614</v>
      </c>
      <c r="M744" s="196" t="s">
        <v>4672</v>
      </c>
      <c r="N744" s="52" t="s">
        <v>2155</v>
      </c>
      <c r="O744" s="52"/>
      <c r="P744" s="254" t="s">
        <v>2892</v>
      </c>
      <c r="Q744" s="13"/>
      <c r="R744"/>
      <c r="S744" t="str">
        <f t="shared" si="195"/>
        <v/>
      </c>
      <c r="T744" s="41" t="str">
        <f>IF(ISNA(VLOOKUP(P744,'NEW XEQM.c'!E:F,2,0)),"--","PRESENT")</f>
        <v>--</v>
      </c>
      <c r="U744"/>
      <c r="V744">
        <f t="shared" si="187"/>
        <v>182</v>
      </c>
      <c r="W744" s="75" t="s">
        <v>2155</v>
      </c>
      <c r="X744" s="54" t="s">
        <v>2155</v>
      </c>
      <c r="Y744" s="54" t="s">
        <v>2155</v>
      </c>
      <c r="Z744" s="22" t="str">
        <f t="shared" si="188"/>
        <v/>
      </c>
      <c r="AA744" s="22" t="str">
        <f t="shared" si="189"/>
        <v/>
      </c>
      <c r="AB744" s="1">
        <f t="shared" si="190"/>
        <v>720</v>
      </c>
      <c r="AC744" t="str">
        <f t="shared" si="191"/>
        <v>ITM_U_GRAVE</v>
      </c>
      <c r="AD744" s="125" t="str">
        <f>IF(ISNA(VLOOKUP(AA744,'XEQM Shortlist'!J:J,1,0)),"//","")</f>
        <v/>
      </c>
      <c r="AF744" s="88" t="str">
        <f t="shared" si="192"/>
        <v/>
      </c>
      <c r="AG744" t="b">
        <f t="shared" si="193"/>
        <v>1</v>
      </c>
    </row>
    <row r="745" spans="1:33">
      <c r="A745" s="45">
        <f t="shared" si="186"/>
        <v>745</v>
      </c>
      <c r="B745" s="44">
        <f t="shared" si="194"/>
        <v>721</v>
      </c>
      <c r="C745" s="193" t="s">
        <v>3643</v>
      </c>
      <c r="D745" s="193" t="s">
        <v>2893</v>
      </c>
      <c r="E745" s="188" t="s">
        <v>618</v>
      </c>
      <c r="F745" s="188" t="s">
        <v>618</v>
      </c>
      <c r="G745" s="197">
        <v>0</v>
      </c>
      <c r="H745" s="197">
        <v>0</v>
      </c>
      <c r="I745" s="188" t="s">
        <v>2389</v>
      </c>
      <c r="J745" s="188" t="s">
        <v>1348</v>
      </c>
      <c r="K745" s="195" t="s">
        <v>3656</v>
      </c>
      <c r="L745" s="196" t="s">
        <v>4614</v>
      </c>
      <c r="M745" s="196" t="s">
        <v>4672</v>
      </c>
      <c r="N745" s="52" t="s">
        <v>2155</v>
      </c>
      <c r="O745" s="52"/>
      <c r="P745" s="254" t="s">
        <v>2893</v>
      </c>
      <c r="Q745" s="13"/>
      <c r="R745"/>
      <c r="S745" t="str">
        <f t="shared" si="195"/>
        <v/>
      </c>
      <c r="T745" s="41" t="str">
        <f>IF(ISNA(VLOOKUP(P745,'NEW XEQM.c'!E:F,2,0)),"--","PRESENT")</f>
        <v>--</v>
      </c>
      <c r="U745"/>
      <c r="V745">
        <f t="shared" si="187"/>
        <v>182</v>
      </c>
      <c r="W745" s="75" t="s">
        <v>2155</v>
      </c>
      <c r="X745" s="54" t="s">
        <v>2155</v>
      </c>
      <c r="Y745" s="54" t="s">
        <v>2155</v>
      </c>
      <c r="Z745" s="22" t="str">
        <f t="shared" si="188"/>
        <v/>
      </c>
      <c r="AA745" s="22" t="str">
        <f t="shared" si="189"/>
        <v/>
      </c>
      <c r="AB745" s="1">
        <f t="shared" si="190"/>
        <v>721</v>
      </c>
      <c r="AC745" t="str">
        <f t="shared" si="191"/>
        <v>ITM_U_DIARESIS</v>
      </c>
      <c r="AD745" s="125" t="str">
        <f>IF(ISNA(VLOOKUP(AA745,'XEQM Shortlist'!J:J,1,0)),"//","")</f>
        <v/>
      </c>
      <c r="AF745" s="88" t="str">
        <f t="shared" si="192"/>
        <v/>
      </c>
      <c r="AG745" t="b">
        <f t="shared" si="193"/>
        <v>1</v>
      </c>
    </row>
    <row r="746" spans="1:33">
      <c r="A746" s="45">
        <f t="shared" si="186"/>
        <v>746</v>
      </c>
      <c r="B746" s="44">
        <f t="shared" si="194"/>
        <v>722</v>
      </c>
      <c r="C746" s="193" t="s">
        <v>3643</v>
      </c>
      <c r="D746" s="193" t="s">
        <v>2894</v>
      </c>
      <c r="E746" s="188" t="s">
        <v>619</v>
      </c>
      <c r="F746" s="188" t="s">
        <v>619</v>
      </c>
      <c r="G746" s="197">
        <v>0</v>
      </c>
      <c r="H746" s="197">
        <v>0</v>
      </c>
      <c r="I746" s="188" t="s">
        <v>2389</v>
      </c>
      <c r="J746" s="188" t="s">
        <v>1348</v>
      </c>
      <c r="K746" s="195" t="s">
        <v>3656</v>
      </c>
      <c r="L746" s="196" t="s">
        <v>4614</v>
      </c>
      <c r="M746" s="196" t="s">
        <v>4672</v>
      </c>
      <c r="N746" s="52" t="s">
        <v>2155</v>
      </c>
      <c r="O746" s="52"/>
      <c r="P746" s="254" t="s">
        <v>2894</v>
      </c>
      <c r="Q746" s="13"/>
      <c r="R746"/>
      <c r="S746" t="str">
        <f t="shared" si="195"/>
        <v/>
      </c>
      <c r="T746" s="41" t="str">
        <f>IF(ISNA(VLOOKUP(P746,'NEW XEQM.c'!E:F,2,0)),"--","PRESENT")</f>
        <v>--</v>
      </c>
      <c r="U746"/>
      <c r="V746">
        <f t="shared" si="187"/>
        <v>182</v>
      </c>
      <c r="W746" s="75" t="s">
        <v>2155</v>
      </c>
      <c r="X746" s="54" t="s">
        <v>2155</v>
      </c>
      <c r="Y746" s="54" t="s">
        <v>2155</v>
      </c>
      <c r="Z746" s="22" t="str">
        <f t="shared" si="188"/>
        <v/>
      </c>
      <c r="AA746" s="22" t="str">
        <f t="shared" si="189"/>
        <v/>
      </c>
      <c r="AB746" s="1">
        <f t="shared" si="190"/>
        <v>722</v>
      </c>
      <c r="AC746" t="str">
        <f t="shared" si="191"/>
        <v>ITM_U_TILDE</v>
      </c>
      <c r="AD746" s="125" t="str">
        <f>IF(ISNA(VLOOKUP(AA746,'XEQM Shortlist'!J:J,1,0)),"//","")</f>
        <v/>
      </c>
      <c r="AF746" s="88" t="str">
        <f t="shared" si="192"/>
        <v/>
      </c>
      <c r="AG746" t="b">
        <f t="shared" si="193"/>
        <v>1</v>
      </c>
    </row>
    <row r="747" spans="1:33">
      <c r="A747" s="45">
        <f t="shared" si="186"/>
        <v>747</v>
      </c>
      <c r="B747" s="44">
        <f t="shared" si="194"/>
        <v>723</v>
      </c>
      <c r="C747" s="193" t="s">
        <v>3643</v>
      </c>
      <c r="D747" s="193" t="s">
        <v>2895</v>
      </c>
      <c r="E747" s="188" t="s">
        <v>620</v>
      </c>
      <c r="F747" s="188" t="s">
        <v>620</v>
      </c>
      <c r="G747" s="197">
        <v>0</v>
      </c>
      <c r="H747" s="197">
        <v>0</v>
      </c>
      <c r="I747" s="188" t="s">
        <v>2389</v>
      </c>
      <c r="J747" s="188" t="s">
        <v>1348</v>
      </c>
      <c r="K747" s="195" t="s">
        <v>3656</v>
      </c>
      <c r="L747" s="196" t="s">
        <v>4614</v>
      </c>
      <c r="M747" s="196" t="s">
        <v>4672</v>
      </c>
      <c r="N747" s="52" t="s">
        <v>2155</v>
      </c>
      <c r="O747" s="52"/>
      <c r="P747" s="254" t="s">
        <v>2895</v>
      </c>
      <c r="Q747" s="13"/>
      <c r="R747"/>
      <c r="S747" t="str">
        <f t="shared" si="195"/>
        <v/>
      </c>
      <c r="T747" s="41" t="str">
        <f>IF(ISNA(VLOOKUP(P747,'NEW XEQM.c'!E:F,2,0)),"--","PRESENT")</f>
        <v>--</v>
      </c>
      <c r="U747"/>
      <c r="V747">
        <f t="shared" si="187"/>
        <v>182</v>
      </c>
      <c r="W747" s="75" t="s">
        <v>2155</v>
      </c>
      <c r="X747" s="54" t="s">
        <v>2155</v>
      </c>
      <c r="Y747" s="54" t="s">
        <v>2155</v>
      </c>
      <c r="Z747" s="22" t="str">
        <f t="shared" si="188"/>
        <v/>
      </c>
      <c r="AA747" s="22" t="str">
        <f t="shared" si="189"/>
        <v/>
      </c>
      <c r="AB747" s="1">
        <f t="shared" si="190"/>
        <v>723</v>
      </c>
      <c r="AC747" t="str">
        <f t="shared" si="191"/>
        <v>ITM_U_CIRC</v>
      </c>
      <c r="AD747" s="125" t="str">
        <f>IF(ISNA(VLOOKUP(AA747,'XEQM Shortlist'!J:J,1,0)),"//","")</f>
        <v/>
      </c>
      <c r="AF747" s="88" t="str">
        <f t="shared" si="192"/>
        <v/>
      </c>
      <c r="AG747" t="b">
        <f t="shared" si="193"/>
        <v>1</v>
      </c>
    </row>
    <row r="748" spans="1:33">
      <c r="A748" s="45">
        <f t="shared" si="186"/>
        <v>748</v>
      </c>
      <c r="B748" s="44">
        <f t="shared" si="194"/>
        <v>724</v>
      </c>
      <c r="C748" s="193" t="s">
        <v>3643</v>
      </c>
      <c r="D748" s="193" t="s">
        <v>2896</v>
      </c>
      <c r="E748" s="188" t="s">
        <v>621</v>
      </c>
      <c r="F748" s="188" t="s">
        <v>621</v>
      </c>
      <c r="G748" s="197">
        <v>0</v>
      </c>
      <c r="H748" s="197">
        <v>0</v>
      </c>
      <c r="I748" s="188" t="s">
        <v>2389</v>
      </c>
      <c r="J748" s="188" t="s">
        <v>1348</v>
      </c>
      <c r="K748" s="195" t="s">
        <v>3656</v>
      </c>
      <c r="L748" s="196" t="s">
        <v>4614</v>
      </c>
      <c r="M748" s="196" t="s">
        <v>4672</v>
      </c>
      <c r="N748" s="52" t="s">
        <v>2155</v>
      </c>
      <c r="O748" s="52"/>
      <c r="P748" s="254" t="s">
        <v>2896</v>
      </c>
      <c r="Q748" s="13"/>
      <c r="R748"/>
      <c r="S748" t="str">
        <f t="shared" si="195"/>
        <v/>
      </c>
      <c r="T748" s="41" t="str">
        <f>IF(ISNA(VLOOKUP(P748,'NEW XEQM.c'!E:F,2,0)),"--","PRESENT")</f>
        <v>--</v>
      </c>
      <c r="U748"/>
      <c r="V748">
        <f t="shared" si="187"/>
        <v>182</v>
      </c>
      <c r="W748" s="75" t="s">
        <v>2155</v>
      </c>
      <c r="X748" s="54" t="s">
        <v>2155</v>
      </c>
      <c r="Y748" s="54" t="s">
        <v>2155</v>
      </c>
      <c r="Z748" s="22" t="str">
        <f t="shared" si="188"/>
        <v/>
      </c>
      <c r="AA748" s="22" t="str">
        <f t="shared" si="189"/>
        <v/>
      </c>
      <c r="AB748" s="1">
        <f t="shared" si="190"/>
        <v>724</v>
      </c>
      <c r="AC748" t="str">
        <f t="shared" si="191"/>
        <v>ITM_U_RING</v>
      </c>
      <c r="AD748" s="125" t="str">
        <f>IF(ISNA(VLOOKUP(AA748,'XEQM Shortlist'!J:J,1,0)),"//","")</f>
        <v/>
      </c>
      <c r="AF748" s="88" t="str">
        <f t="shared" si="192"/>
        <v/>
      </c>
      <c r="AG748" t="b">
        <f t="shared" si="193"/>
        <v>1</v>
      </c>
    </row>
    <row r="749" spans="1:33">
      <c r="A749" s="45">
        <f t="shared" si="186"/>
        <v>749</v>
      </c>
      <c r="B749" s="44">
        <f t="shared" si="194"/>
        <v>725</v>
      </c>
      <c r="C749" s="193" t="s">
        <v>3643</v>
      </c>
      <c r="D749" s="193" t="s">
        <v>2897</v>
      </c>
      <c r="E749" s="188" t="s">
        <v>622</v>
      </c>
      <c r="F749" s="188" t="s">
        <v>622</v>
      </c>
      <c r="G749" s="197">
        <v>0</v>
      </c>
      <c r="H749" s="197">
        <v>0</v>
      </c>
      <c r="I749" s="188" t="s">
        <v>2389</v>
      </c>
      <c r="J749" s="188" t="s">
        <v>1348</v>
      </c>
      <c r="K749" s="195" t="s">
        <v>3656</v>
      </c>
      <c r="L749" s="196" t="s">
        <v>4614</v>
      </c>
      <c r="M749" s="196" t="s">
        <v>4672</v>
      </c>
      <c r="N749" s="52" t="s">
        <v>2155</v>
      </c>
      <c r="O749" s="52"/>
      <c r="P749" s="254" t="s">
        <v>2897</v>
      </c>
      <c r="Q749" s="13"/>
      <c r="R749"/>
      <c r="S749" t="str">
        <f t="shared" si="195"/>
        <v/>
      </c>
      <c r="T749" s="41" t="str">
        <f>IF(ISNA(VLOOKUP(P749,'NEW XEQM.c'!E:F,2,0)),"--","PRESENT")</f>
        <v>--</v>
      </c>
      <c r="U749"/>
      <c r="V749">
        <f t="shared" si="187"/>
        <v>182</v>
      </c>
      <c r="W749" s="75" t="s">
        <v>2155</v>
      </c>
      <c r="X749" s="54" t="s">
        <v>2155</v>
      </c>
      <c r="Y749" s="54" t="s">
        <v>2155</v>
      </c>
      <c r="Z749" s="22" t="str">
        <f t="shared" si="188"/>
        <v/>
      </c>
      <c r="AA749" s="22" t="str">
        <f t="shared" si="189"/>
        <v/>
      </c>
      <c r="AB749" s="1">
        <f t="shared" si="190"/>
        <v>725</v>
      </c>
      <c r="AC749" t="str">
        <f t="shared" si="191"/>
        <v>ITM_W_CIRC</v>
      </c>
      <c r="AD749" s="125" t="str">
        <f>IF(ISNA(VLOOKUP(AA749,'XEQM Shortlist'!J:J,1,0)),"//","")</f>
        <v/>
      </c>
      <c r="AF749" s="88" t="str">
        <f t="shared" si="192"/>
        <v/>
      </c>
      <c r="AG749" t="b">
        <f t="shared" si="193"/>
        <v>1</v>
      </c>
    </row>
    <row r="750" spans="1:33">
      <c r="A750" s="45">
        <f t="shared" si="186"/>
        <v>750</v>
      </c>
      <c r="B750" s="44">
        <f t="shared" si="194"/>
        <v>726</v>
      </c>
      <c r="C750" s="193" t="s">
        <v>3643</v>
      </c>
      <c r="D750" s="193" t="s">
        <v>2898</v>
      </c>
      <c r="E750" s="188" t="s">
        <v>623</v>
      </c>
      <c r="F750" s="188" t="s">
        <v>623</v>
      </c>
      <c r="G750" s="197">
        <v>0</v>
      </c>
      <c r="H750" s="197">
        <v>0</v>
      </c>
      <c r="I750" s="188" t="s">
        <v>2389</v>
      </c>
      <c r="J750" s="188" t="s">
        <v>1348</v>
      </c>
      <c r="K750" s="195" t="s">
        <v>3656</v>
      </c>
      <c r="L750" s="196" t="s">
        <v>4614</v>
      </c>
      <c r="M750" s="196" t="s">
        <v>4672</v>
      </c>
      <c r="N750" s="52" t="s">
        <v>2155</v>
      </c>
      <c r="O750" s="52"/>
      <c r="P750" s="254" t="s">
        <v>2898</v>
      </c>
      <c r="Q750" s="13"/>
      <c r="R750"/>
      <c r="S750" t="str">
        <f t="shared" si="195"/>
        <v/>
      </c>
      <c r="T750" s="41" t="str">
        <f>IF(ISNA(VLOOKUP(P750,'NEW XEQM.c'!E:F,2,0)),"--","PRESENT")</f>
        <v>--</v>
      </c>
      <c r="U750"/>
      <c r="V750">
        <f t="shared" si="187"/>
        <v>182</v>
      </c>
      <c r="W750" s="75" t="s">
        <v>2155</v>
      </c>
      <c r="X750" s="54" t="s">
        <v>2155</v>
      </c>
      <c r="Y750" s="54" t="s">
        <v>2155</v>
      </c>
      <c r="Z750" s="22" t="str">
        <f t="shared" si="188"/>
        <v/>
      </c>
      <c r="AA750" s="22" t="str">
        <f t="shared" si="189"/>
        <v/>
      </c>
      <c r="AB750" s="1">
        <f t="shared" si="190"/>
        <v>726</v>
      </c>
      <c r="AC750" t="str">
        <f t="shared" si="191"/>
        <v>ITM_Y_CIRC</v>
      </c>
      <c r="AD750" s="125" t="str">
        <f>IF(ISNA(VLOOKUP(AA750,'XEQM Shortlist'!J:J,1,0)),"//","")</f>
        <v/>
      </c>
      <c r="AF750" s="88" t="str">
        <f t="shared" si="192"/>
        <v/>
      </c>
      <c r="AG750" t="b">
        <f t="shared" si="193"/>
        <v>1</v>
      </c>
    </row>
    <row r="751" spans="1:33">
      <c r="A751" s="45">
        <f t="shared" si="186"/>
        <v>751</v>
      </c>
      <c r="B751" s="44">
        <f t="shared" si="194"/>
        <v>727</v>
      </c>
      <c r="C751" s="193" t="s">
        <v>3643</v>
      </c>
      <c r="D751" s="193" t="s">
        <v>2899</v>
      </c>
      <c r="E751" s="188" t="s">
        <v>624</v>
      </c>
      <c r="F751" s="188" t="s">
        <v>624</v>
      </c>
      <c r="G751" s="197">
        <v>0</v>
      </c>
      <c r="H751" s="197">
        <v>0</v>
      </c>
      <c r="I751" s="188" t="s">
        <v>2389</v>
      </c>
      <c r="J751" s="188" t="s">
        <v>1348</v>
      </c>
      <c r="K751" s="195" t="s">
        <v>3656</v>
      </c>
      <c r="L751" s="196" t="s">
        <v>4614</v>
      </c>
      <c r="M751" s="196" t="s">
        <v>4672</v>
      </c>
      <c r="N751" s="52" t="s">
        <v>2155</v>
      </c>
      <c r="O751" s="52"/>
      <c r="P751" s="254" t="s">
        <v>2899</v>
      </c>
      <c r="Q751" s="13"/>
      <c r="R751"/>
      <c r="S751" t="str">
        <f t="shared" si="195"/>
        <v/>
      </c>
      <c r="T751" s="41" t="str">
        <f>IF(ISNA(VLOOKUP(P751,'NEW XEQM.c'!E:F,2,0)),"--","PRESENT")</f>
        <v>--</v>
      </c>
      <c r="U751"/>
      <c r="V751">
        <f t="shared" si="187"/>
        <v>182</v>
      </c>
      <c r="W751" s="75" t="s">
        <v>2155</v>
      </c>
      <c r="X751" s="54" t="s">
        <v>2155</v>
      </c>
      <c r="Y751" s="54" t="s">
        <v>2155</v>
      </c>
      <c r="Z751" s="22" t="str">
        <f t="shared" si="188"/>
        <v/>
      </c>
      <c r="AA751" s="22" t="str">
        <f t="shared" si="189"/>
        <v/>
      </c>
      <c r="AB751" s="1">
        <f t="shared" si="190"/>
        <v>727</v>
      </c>
      <c r="AC751" t="str">
        <f t="shared" si="191"/>
        <v>ITM_Y_ACUTE</v>
      </c>
      <c r="AD751" s="125" t="str">
        <f>IF(ISNA(VLOOKUP(AA751,'XEQM Shortlist'!J:J,1,0)),"//","")</f>
        <v/>
      </c>
      <c r="AF751" s="88" t="str">
        <f t="shared" si="192"/>
        <v/>
      </c>
      <c r="AG751" t="b">
        <f t="shared" si="193"/>
        <v>1</v>
      </c>
    </row>
    <row r="752" spans="1:33">
      <c r="A752" s="45">
        <f t="shared" si="186"/>
        <v>752</v>
      </c>
      <c r="B752" s="44">
        <f t="shared" si="194"/>
        <v>728</v>
      </c>
      <c r="C752" s="193" t="s">
        <v>3643</v>
      </c>
      <c r="D752" s="193" t="s">
        <v>2900</v>
      </c>
      <c r="E752" s="188" t="s">
        <v>625</v>
      </c>
      <c r="F752" s="188" t="s">
        <v>625</v>
      </c>
      <c r="G752" s="197">
        <v>0</v>
      </c>
      <c r="H752" s="197">
        <v>0</v>
      </c>
      <c r="I752" s="188" t="s">
        <v>2389</v>
      </c>
      <c r="J752" s="188" t="s">
        <v>1348</v>
      </c>
      <c r="K752" s="195" t="s">
        <v>3656</v>
      </c>
      <c r="L752" s="196" t="s">
        <v>4614</v>
      </c>
      <c r="M752" s="196" t="s">
        <v>4672</v>
      </c>
      <c r="N752" s="52" t="s">
        <v>2155</v>
      </c>
      <c r="O752" s="52"/>
      <c r="P752" s="254" t="s">
        <v>2900</v>
      </c>
      <c r="Q752" s="13"/>
      <c r="R752"/>
      <c r="S752" t="str">
        <f t="shared" si="195"/>
        <v/>
      </c>
      <c r="T752" s="41" t="str">
        <f>IF(ISNA(VLOOKUP(P752,'NEW XEQM.c'!E:F,2,0)),"--","PRESENT")</f>
        <v>--</v>
      </c>
      <c r="U752"/>
      <c r="V752">
        <f t="shared" si="187"/>
        <v>182</v>
      </c>
      <c r="W752" s="75" t="s">
        <v>2155</v>
      </c>
      <c r="X752" s="54" t="s">
        <v>2155</v>
      </c>
      <c r="Y752" s="54" t="s">
        <v>2155</v>
      </c>
      <c r="Z752" s="22" t="str">
        <f t="shared" si="188"/>
        <v/>
      </c>
      <c r="AA752" s="22" t="str">
        <f t="shared" si="189"/>
        <v/>
      </c>
      <c r="AB752" s="1">
        <f t="shared" si="190"/>
        <v>728</v>
      </c>
      <c r="AC752" t="str">
        <f t="shared" si="191"/>
        <v>ITM_Y_DIARESIS</v>
      </c>
      <c r="AD752" s="125" t="str">
        <f>IF(ISNA(VLOOKUP(AA752,'XEQM Shortlist'!J:J,1,0)),"//","")</f>
        <v/>
      </c>
      <c r="AF752" s="88" t="str">
        <f t="shared" si="192"/>
        <v/>
      </c>
      <c r="AG752" t="b">
        <f t="shared" si="193"/>
        <v>1</v>
      </c>
    </row>
    <row r="753" spans="1:33">
      <c r="A753" s="45">
        <f t="shared" si="186"/>
        <v>753</v>
      </c>
      <c r="B753" s="44">
        <f t="shared" si="194"/>
        <v>729</v>
      </c>
      <c r="C753" s="193" t="s">
        <v>3643</v>
      </c>
      <c r="D753" s="193" t="s">
        <v>2901</v>
      </c>
      <c r="E753" s="188" t="s">
        <v>626</v>
      </c>
      <c r="F753" s="188" t="s">
        <v>626</v>
      </c>
      <c r="G753" s="197">
        <v>0</v>
      </c>
      <c r="H753" s="197">
        <v>0</v>
      </c>
      <c r="I753" s="188" t="s">
        <v>2389</v>
      </c>
      <c r="J753" s="188" t="s">
        <v>1348</v>
      </c>
      <c r="K753" s="195" t="s">
        <v>3656</v>
      </c>
      <c r="L753" s="196" t="s">
        <v>4614</v>
      </c>
      <c r="M753" s="196" t="s">
        <v>4672</v>
      </c>
      <c r="N753" s="52" t="s">
        <v>2155</v>
      </c>
      <c r="O753" s="52"/>
      <c r="P753" s="254" t="s">
        <v>2901</v>
      </c>
      <c r="Q753" s="13"/>
      <c r="R753"/>
      <c r="S753" t="str">
        <f t="shared" si="195"/>
        <v/>
      </c>
      <c r="T753" s="41" t="str">
        <f>IF(ISNA(VLOOKUP(P753,'NEW XEQM.c'!E:F,2,0)),"--","PRESENT")</f>
        <v>--</v>
      </c>
      <c r="U753"/>
      <c r="V753">
        <f t="shared" si="187"/>
        <v>182</v>
      </c>
      <c r="W753" s="75" t="s">
        <v>2155</v>
      </c>
      <c r="X753" s="54" t="s">
        <v>2155</v>
      </c>
      <c r="Y753" s="54" t="s">
        <v>2155</v>
      </c>
      <c r="Z753" s="22" t="str">
        <f t="shared" si="188"/>
        <v/>
      </c>
      <c r="AA753" s="22" t="str">
        <f t="shared" si="189"/>
        <v/>
      </c>
      <c r="AB753" s="1">
        <f t="shared" si="190"/>
        <v>729</v>
      </c>
      <c r="AC753" t="str">
        <f t="shared" si="191"/>
        <v>ITM_Z_ACUTE</v>
      </c>
      <c r="AD753" s="125" t="str">
        <f>IF(ISNA(VLOOKUP(AA753,'XEQM Shortlist'!J:J,1,0)),"//","")</f>
        <v/>
      </c>
      <c r="AF753" s="88" t="str">
        <f t="shared" si="192"/>
        <v/>
      </c>
      <c r="AG753" t="b">
        <f t="shared" si="193"/>
        <v>1</v>
      </c>
    </row>
    <row r="754" spans="1:33">
      <c r="A754" s="45">
        <f t="shared" si="186"/>
        <v>754</v>
      </c>
      <c r="B754" s="44">
        <f t="shared" si="194"/>
        <v>730</v>
      </c>
      <c r="C754" s="193" t="s">
        <v>3643</v>
      </c>
      <c r="D754" s="193" t="s">
        <v>2902</v>
      </c>
      <c r="E754" s="188" t="s">
        <v>627</v>
      </c>
      <c r="F754" s="188" t="s">
        <v>627</v>
      </c>
      <c r="G754" s="197">
        <v>0</v>
      </c>
      <c r="H754" s="197">
        <v>0</v>
      </c>
      <c r="I754" s="188" t="s">
        <v>2389</v>
      </c>
      <c r="J754" s="188" t="s">
        <v>1348</v>
      </c>
      <c r="K754" s="195" t="s">
        <v>3656</v>
      </c>
      <c r="L754" s="196" t="s">
        <v>4614</v>
      </c>
      <c r="M754" s="196" t="s">
        <v>4672</v>
      </c>
      <c r="N754" s="52" t="s">
        <v>2155</v>
      </c>
      <c r="O754" s="52"/>
      <c r="P754" s="254" t="s">
        <v>2902</v>
      </c>
      <c r="Q754" s="13"/>
      <c r="R754"/>
      <c r="S754" t="str">
        <f t="shared" si="195"/>
        <v/>
      </c>
      <c r="T754" s="41" t="str">
        <f>IF(ISNA(VLOOKUP(P754,'NEW XEQM.c'!E:F,2,0)),"--","PRESENT")</f>
        <v>--</v>
      </c>
      <c r="U754"/>
      <c r="V754">
        <f t="shared" si="187"/>
        <v>182</v>
      </c>
      <c r="W754" s="75" t="s">
        <v>2155</v>
      </c>
      <c r="X754" s="54" t="s">
        <v>2155</v>
      </c>
      <c r="Y754" s="54" t="s">
        <v>2155</v>
      </c>
      <c r="Z754" s="22" t="str">
        <f t="shared" si="188"/>
        <v/>
      </c>
      <c r="AA754" s="22" t="str">
        <f t="shared" si="189"/>
        <v/>
      </c>
      <c r="AB754" s="1">
        <f t="shared" si="190"/>
        <v>730</v>
      </c>
      <c r="AC754" t="str">
        <f t="shared" si="191"/>
        <v>ITM_Z_CARON</v>
      </c>
      <c r="AD754" s="125" t="str">
        <f>IF(ISNA(VLOOKUP(AA754,'XEQM Shortlist'!J:J,1,0)),"//","")</f>
        <v/>
      </c>
      <c r="AF754" s="88" t="str">
        <f t="shared" si="192"/>
        <v/>
      </c>
      <c r="AG754" t="b">
        <f t="shared" si="193"/>
        <v>1</v>
      </c>
    </row>
    <row r="755" spans="1:33">
      <c r="A755" s="45">
        <f t="shared" si="186"/>
        <v>755</v>
      </c>
      <c r="B755" s="44">
        <f t="shared" si="194"/>
        <v>731</v>
      </c>
      <c r="C755" s="193" t="s">
        <v>3643</v>
      </c>
      <c r="D755" s="193" t="s">
        <v>2903</v>
      </c>
      <c r="E755" s="188" t="s">
        <v>628</v>
      </c>
      <c r="F755" s="188" t="s">
        <v>628</v>
      </c>
      <c r="G755" s="197">
        <v>0</v>
      </c>
      <c r="H755" s="197">
        <v>0</v>
      </c>
      <c r="I755" s="188" t="s">
        <v>2389</v>
      </c>
      <c r="J755" s="188" t="s">
        <v>1348</v>
      </c>
      <c r="K755" s="195" t="s">
        <v>3656</v>
      </c>
      <c r="L755" s="196" t="s">
        <v>4614</v>
      </c>
      <c r="M755" s="196" t="s">
        <v>4672</v>
      </c>
      <c r="N755" s="52" t="s">
        <v>2155</v>
      </c>
      <c r="O755" s="52"/>
      <c r="P755" s="254" t="s">
        <v>2903</v>
      </c>
      <c r="Q755" s="13"/>
      <c r="R755"/>
      <c r="S755" t="str">
        <f t="shared" si="195"/>
        <v/>
      </c>
      <c r="T755" s="41" t="str">
        <f>IF(ISNA(VLOOKUP(P755,'NEW XEQM.c'!E:F,2,0)),"--","PRESENT")</f>
        <v>--</v>
      </c>
      <c r="U755"/>
      <c r="V755">
        <f t="shared" si="187"/>
        <v>182</v>
      </c>
      <c r="W755" s="75" t="s">
        <v>2155</v>
      </c>
      <c r="X755" s="54" t="s">
        <v>2155</v>
      </c>
      <c r="Y755" s="54" t="s">
        <v>2155</v>
      </c>
      <c r="Z755" s="22" t="str">
        <f t="shared" si="188"/>
        <v/>
      </c>
      <c r="AA755" s="22" t="str">
        <f t="shared" si="189"/>
        <v/>
      </c>
      <c r="AB755" s="1">
        <f t="shared" si="190"/>
        <v>731</v>
      </c>
      <c r="AC755" t="str">
        <f t="shared" si="191"/>
        <v>ITM_Z_DOT</v>
      </c>
      <c r="AD755" s="125" t="str">
        <f>IF(ISNA(VLOOKUP(AA755,'XEQM Shortlist'!J:J,1,0)),"//","")</f>
        <v/>
      </c>
      <c r="AF755" s="88" t="str">
        <f t="shared" si="192"/>
        <v/>
      </c>
      <c r="AG755" t="b">
        <f t="shared" si="193"/>
        <v>1</v>
      </c>
    </row>
    <row r="756" spans="1:33">
      <c r="A756" s="45">
        <f t="shared" si="186"/>
        <v>756</v>
      </c>
      <c r="B756" s="44">
        <f t="shared" si="194"/>
        <v>732</v>
      </c>
      <c r="C756" s="193" t="s">
        <v>3643</v>
      </c>
      <c r="D756" s="193" t="s">
        <v>2904</v>
      </c>
      <c r="E756" s="188" t="s">
        <v>629</v>
      </c>
      <c r="F756" s="188" t="s">
        <v>629</v>
      </c>
      <c r="G756" s="197">
        <v>0</v>
      </c>
      <c r="H756" s="197">
        <v>0</v>
      </c>
      <c r="I756" s="188" t="s">
        <v>2390</v>
      </c>
      <c r="J756" s="188" t="s">
        <v>1348</v>
      </c>
      <c r="K756" s="195" t="s">
        <v>3656</v>
      </c>
      <c r="L756" s="196" t="s">
        <v>4614</v>
      </c>
      <c r="M756" s="196" t="s">
        <v>4672</v>
      </c>
      <c r="N756" s="52" t="s">
        <v>2155</v>
      </c>
      <c r="O756" s="52"/>
      <c r="P756" s="254" t="s">
        <v>2904</v>
      </c>
      <c r="Q756" s="13"/>
      <c r="R756"/>
      <c r="S756" t="str">
        <f t="shared" si="195"/>
        <v/>
      </c>
      <c r="T756" s="41" t="str">
        <f>IF(ISNA(VLOOKUP(P756,'NEW XEQM.c'!E:F,2,0)),"--","PRESENT")</f>
        <v>--</v>
      </c>
      <c r="U756"/>
      <c r="V756">
        <f t="shared" si="187"/>
        <v>182</v>
      </c>
      <c r="W756" s="75" t="s">
        <v>2155</v>
      </c>
      <c r="X756" s="54" t="s">
        <v>2155</v>
      </c>
      <c r="Y756" s="54" t="s">
        <v>2155</v>
      </c>
      <c r="Z756" s="22" t="str">
        <f t="shared" si="188"/>
        <v/>
      </c>
      <c r="AA756" s="22" t="str">
        <f t="shared" si="189"/>
        <v/>
      </c>
      <c r="AB756" s="1">
        <f t="shared" si="190"/>
        <v>732</v>
      </c>
      <c r="AC756" t="str">
        <f t="shared" si="191"/>
        <v>ITM_a_MACRON</v>
      </c>
      <c r="AD756" s="125" t="str">
        <f>IF(ISNA(VLOOKUP(AA756,'XEQM Shortlist'!J:J,1,0)),"//","")</f>
        <v/>
      </c>
      <c r="AF756" s="88" t="str">
        <f t="shared" si="192"/>
        <v/>
      </c>
      <c r="AG756" t="b">
        <f t="shared" si="193"/>
        <v>1</v>
      </c>
    </row>
    <row r="757" spans="1:33">
      <c r="A757" s="45">
        <f t="shared" si="186"/>
        <v>757</v>
      </c>
      <c r="B757" s="44">
        <f t="shared" si="194"/>
        <v>733</v>
      </c>
      <c r="C757" s="193" t="s">
        <v>3643</v>
      </c>
      <c r="D757" s="193" t="s">
        <v>2905</v>
      </c>
      <c r="E757" s="188" t="s">
        <v>630</v>
      </c>
      <c r="F757" s="188" t="s">
        <v>630</v>
      </c>
      <c r="G757" s="197">
        <v>0</v>
      </c>
      <c r="H757" s="197">
        <v>0</v>
      </c>
      <c r="I757" s="188" t="s">
        <v>2390</v>
      </c>
      <c r="J757" s="188" t="s">
        <v>1348</v>
      </c>
      <c r="K757" s="195" t="s">
        <v>3656</v>
      </c>
      <c r="L757" s="196" t="s">
        <v>4614</v>
      </c>
      <c r="M757" s="196" t="s">
        <v>4672</v>
      </c>
      <c r="N757" s="52" t="s">
        <v>2155</v>
      </c>
      <c r="O757" s="52"/>
      <c r="P757" s="254" t="s">
        <v>2905</v>
      </c>
      <c r="Q757" s="13"/>
      <c r="R757"/>
      <c r="S757" t="str">
        <f t="shared" si="195"/>
        <v/>
      </c>
      <c r="T757" s="41" t="str">
        <f>IF(ISNA(VLOOKUP(P757,'NEW XEQM.c'!E:F,2,0)),"--","PRESENT")</f>
        <v>--</v>
      </c>
      <c r="U757"/>
      <c r="V757">
        <f t="shared" si="187"/>
        <v>182</v>
      </c>
      <c r="W757" s="75" t="s">
        <v>2155</v>
      </c>
      <c r="X757" s="54" t="s">
        <v>2155</v>
      </c>
      <c r="Y757" s="54" t="s">
        <v>2155</v>
      </c>
      <c r="Z757" s="22" t="str">
        <f t="shared" si="188"/>
        <v/>
      </c>
      <c r="AA757" s="22" t="str">
        <f t="shared" si="189"/>
        <v/>
      </c>
      <c r="AB757" s="1">
        <f t="shared" si="190"/>
        <v>733</v>
      </c>
      <c r="AC757" t="str">
        <f t="shared" si="191"/>
        <v>ITM_a_ACUTE</v>
      </c>
      <c r="AD757" s="125" t="str">
        <f>IF(ISNA(VLOOKUP(AA757,'XEQM Shortlist'!J:J,1,0)),"//","")</f>
        <v/>
      </c>
      <c r="AF757" s="88" t="str">
        <f t="shared" si="192"/>
        <v/>
      </c>
      <c r="AG757" t="b">
        <f t="shared" si="193"/>
        <v>1</v>
      </c>
    </row>
    <row r="758" spans="1:33">
      <c r="A758" s="45">
        <f t="shared" si="186"/>
        <v>758</v>
      </c>
      <c r="B758" s="44">
        <f t="shared" si="194"/>
        <v>734</v>
      </c>
      <c r="C758" s="193" t="s">
        <v>3643</v>
      </c>
      <c r="D758" s="193" t="s">
        <v>2906</v>
      </c>
      <c r="E758" s="188" t="s">
        <v>631</v>
      </c>
      <c r="F758" s="188" t="s">
        <v>631</v>
      </c>
      <c r="G758" s="197">
        <v>0</v>
      </c>
      <c r="H758" s="197">
        <v>0</v>
      </c>
      <c r="I758" s="188" t="s">
        <v>2390</v>
      </c>
      <c r="J758" s="188" t="s">
        <v>1348</v>
      </c>
      <c r="K758" s="195" t="s">
        <v>3656</v>
      </c>
      <c r="L758" s="196" t="s">
        <v>4614</v>
      </c>
      <c r="M758" s="196" t="s">
        <v>4672</v>
      </c>
      <c r="N758" s="52" t="s">
        <v>2155</v>
      </c>
      <c r="O758" s="52"/>
      <c r="P758" s="254" t="s">
        <v>2906</v>
      </c>
      <c r="Q758" s="13"/>
      <c r="R758"/>
      <c r="S758" t="str">
        <f t="shared" si="195"/>
        <v/>
      </c>
      <c r="T758" s="41" t="str">
        <f>IF(ISNA(VLOOKUP(P758,'NEW XEQM.c'!E:F,2,0)),"--","PRESENT")</f>
        <v>--</v>
      </c>
      <c r="U758"/>
      <c r="V758">
        <f t="shared" si="187"/>
        <v>182</v>
      </c>
      <c r="W758" s="75" t="s">
        <v>2155</v>
      </c>
      <c r="X758" s="54" t="s">
        <v>2155</v>
      </c>
      <c r="Y758" s="54" t="s">
        <v>2155</v>
      </c>
      <c r="Z758" s="22" t="str">
        <f t="shared" si="188"/>
        <v/>
      </c>
      <c r="AA758" s="22" t="str">
        <f t="shared" si="189"/>
        <v/>
      </c>
      <c r="AB758" s="1">
        <f t="shared" si="190"/>
        <v>734</v>
      </c>
      <c r="AC758" t="str">
        <f t="shared" si="191"/>
        <v>ITM_a_BREVE</v>
      </c>
      <c r="AD758" s="125" t="str">
        <f>IF(ISNA(VLOOKUP(AA758,'XEQM Shortlist'!J:J,1,0)),"//","")</f>
        <v/>
      </c>
      <c r="AF758" s="88" t="str">
        <f t="shared" si="192"/>
        <v/>
      </c>
      <c r="AG758" t="b">
        <f t="shared" si="193"/>
        <v>1</v>
      </c>
    </row>
    <row r="759" spans="1:33">
      <c r="A759" s="45">
        <f t="shared" si="186"/>
        <v>759</v>
      </c>
      <c r="B759" s="44">
        <f t="shared" si="194"/>
        <v>735</v>
      </c>
      <c r="C759" s="193" t="s">
        <v>3643</v>
      </c>
      <c r="D759" s="193" t="s">
        <v>2907</v>
      </c>
      <c r="E759" s="188" t="s">
        <v>632</v>
      </c>
      <c r="F759" s="188" t="s">
        <v>632</v>
      </c>
      <c r="G759" s="197">
        <v>0</v>
      </c>
      <c r="H759" s="197">
        <v>0</v>
      </c>
      <c r="I759" s="188" t="s">
        <v>2390</v>
      </c>
      <c r="J759" s="188" t="s">
        <v>1348</v>
      </c>
      <c r="K759" s="195" t="s">
        <v>3656</v>
      </c>
      <c r="L759" s="196" t="s">
        <v>4614</v>
      </c>
      <c r="M759" s="196" t="s">
        <v>4672</v>
      </c>
      <c r="N759" s="52" t="s">
        <v>2155</v>
      </c>
      <c r="O759" s="52"/>
      <c r="P759" s="254" t="s">
        <v>2907</v>
      </c>
      <c r="Q759" s="13"/>
      <c r="R759"/>
      <c r="S759" t="str">
        <f t="shared" si="195"/>
        <v/>
      </c>
      <c r="T759" s="41" t="str">
        <f>IF(ISNA(VLOOKUP(P759,'NEW XEQM.c'!E:F,2,0)),"--","PRESENT")</f>
        <v>--</v>
      </c>
      <c r="U759"/>
      <c r="V759">
        <f t="shared" si="187"/>
        <v>182</v>
      </c>
      <c r="W759" s="75" t="s">
        <v>2155</v>
      </c>
      <c r="X759" s="54" t="s">
        <v>2155</v>
      </c>
      <c r="Y759" s="54" t="s">
        <v>2155</v>
      </c>
      <c r="Z759" s="22" t="str">
        <f t="shared" si="188"/>
        <v/>
      </c>
      <c r="AA759" s="22" t="str">
        <f t="shared" si="189"/>
        <v/>
      </c>
      <c r="AB759" s="1">
        <f t="shared" si="190"/>
        <v>735</v>
      </c>
      <c r="AC759" t="str">
        <f t="shared" si="191"/>
        <v>ITM_a_GRAVE</v>
      </c>
      <c r="AD759" s="125" t="str">
        <f>IF(ISNA(VLOOKUP(AA759,'XEQM Shortlist'!J:J,1,0)),"//","")</f>
        <v/>
      </c>
      <c r="AF759" s="88" t="str">
        <f t="shared" si="192"/>
        <v/>
      </c>
      <c r="AG759" t="b">
        <f t="shared" si="193"/>
        <v>1</v>
      </c>
    </row>
    <row r="760" spans="1:33" s="17" customFormat="1">
      <c r="A760" s="45">
        <f t="shared" si="186"/>
        <v>760</v>
      </c>
      <c r="B760" s="44">
        <f t="shared" si="194"/>
        <v>736</v>
      </c>
      <c r="C760" s="193" t="s">
        <v>3643</v>
      </c>
      <c r="D760" s="193" t="s">
        <v>2908</v>
      </c>
      <c r="E760" s="189" t="s">
        <v>633</v>
      </c>
      <c r="F760" s="189" t="s">
        <v>633</v>
      </c>
      <c r="G760" s="198">
        <v>0</v>
      </c>
      <c r="H760" s="198">
        <v>0</v>
      </c>
      <c r="I760" s="188" t="s">
        <v>2390</v>
      </c>
      <c r="J760" s="188" t="s">
        <v>1348</v>
      </c>
      <c r="K760" s="195" t="s">
        <v>3656</v>
      </c>
      <c r="L760" s="196" t="s">
        <v>4614</v>
      </c>
      <c r="M760" s="196" t="s">
        <v>4672</v>
      </c>
      <c r="N760" s="52" t="s">
        <v>2155</v>
      </c>
      <c r="P760" s="254" t="s">
        <v>2908</v>
      </c>
      <c r="Q760" s="13"/>
      <c r="R760"/>
      <c r="S760" t="str">
        <f t="shared" si="195"/>
        <v/>
      </c>
      <c r="T760" s="41" t="str">
        <f>IF(ISNA(VLOOKUP(P760,'NEW XEQM.c'!E:F,2,0)),"--","PRESENT")</f>
        <v>--</v>
      </c>
      <c r="U760"/>
      <c r="V760">
        <f t="shared" si="187"/>
        <v>182</v>
      </c>
      <c r="W760" s="88" t="s">
        <v>2155</v>
      </c>
      <c r="X760" s="92" t="s">
        <v>2155</v>
      </c>
      <c r="Y760" s="92" t="s">
        <v>2155</v>
      </c>
      <c r="Z760" s="22" t="str">
        <f t="shared" si="188"/>
        <v/>
      </c>
      <c r="AA760" s="22" t="str">
        <f t="shared" si="189"/>
        <v/>
      </c>
      <c r="AB760" s="1">
        <f t="shared" si="190"/>
        <v>736</v>
      </c>
      <c r="AC760" t="str">
        <f t="shared" si="191"/>
        <v>ITM_a_DIARESIS</v>
      </c>
      <c r="AD760" s="125" t="str">
        <f>IF(ISNA(VLOOKUP(AA760,'XEQM Shortlist'!J:J,1,0)),"//","")</f>
        <v/>
      </c>
      <c r="AE760"/>
      <c r="AF760" s="88" t="str">
        <f t="shared" si="192"/>
        <v/>
      </c>
      <c r="AG760" t="b">
        <f t="shared" si="193"/>
        <v>1</v>
      </c>
    </row>
    <row r="761" spans="1:33" s="17" customFormat="1">
      <c r="A761" s="45">
        <f t="shared" si="186"/>
        <v>761</v>
      </c>
      <c r="B761" s="44">
        <f t="shared" si="194"/>
        <v>737</v>
      </c>
      <c r="C761" s="193" t="s">
        <v>3643</v>
      </c>
      <c r="D761" s="193" t="s">
        <v>2909</v>
      </c>
      <c r="E761" s="189" t="s">
        <v>634</v>
      </c>
      <c r="F761" s="189" t="s">
        <v>634</v>
      </c>
      <c r="G761" s="198">
        <v>0</v>
      </c>
      <c r="H761" s="198">
        <v>0</v>
      </c>
      <c r="I761" s="188" t="s">
        <v>2390</v>
      </c>
      <c r="J761" s="188" t="s">
        <v>1348</v>
      </c>
      <c r="K761" s="195" t="s">
        <v>3656</v>
      </c>
      <c r="L761" s="196" t="s">
        <v>4614</v>
      </c>
      <c r="M761" s="196" t="s">
        <v>4672</v>
      </c>
      <c r="N761" s="52" t="s">
        <v>2155</v>
      </c>
      <c r="P761" s="254" t="s">
        <v>2909</v>
      </c>
      <c r="Q761" s="13"/>
      <c r="R761"/>
      <c r="S761" t="str">
        <f t="shared" si="195"/>
        <v/>
      </c>
      <c r="T761" s="41" t="str">
        <f>IF(ISNA(VLOOKUP(P761,'NEW XEQM.c'!E:F,2,0)),"--","PRESENT")</f>
        <v>--</v>
      </c>
      <c r="U761"/>
      <c r="V761">
        <f t="shared" si="187"/>
        <v>182</v>
      </c>
      <c r="W761" s="88" t="s">
        <v>2155</v>
      </c>
      <c r="X761" s="92" t="s">
        <v>2155</v>
      </c>
      <c r="Y761" s="92" t="s">
        <v>2155</v>
      </c>
      <c r="Z761" s="22" t="str">
        <f t="shared" si="188"/>
        <v/>
      </c>
      <c r="AA761" s="22" t="str">
        <f t="shared" si="189"/>
        <v/>
      </c>
      <c r="AB761" s="1">
        <f t="shared" si="190"/>
        <v>737</v>
      </c>
      <c r="AC761" t="str">
        <f t="shared" si="191"/>
        <v>ITM_a_TILDE</v>
      </c>
      <c r="AD761" s="125" t="str">
        <f>IF(ISNA(VLOOKUP(AA761,'XEQM Shortlist'!J:J,1,0)),"//","")</f>
        <v/>
      </c>
      <c r="AE761"/>
      <c r="AF761" s="88" t="str">
        <f t="shared" si="192"/>
        <v/>
      </c>
      <c r="AG761" t="b">
        <f t="shared" si="193"/>
        <v>1</v>
      </c>
    </row>
    <row r="762" spans="1:33">
      <c r="A762" s="45">
        <f t="shared" si="186"/>
        <v>762</v>
      </c>
      <c r="B762" s="44">
        <f t="shared" si="194"/>
        <v>738</v>
      </c>
      <c r="C762" s="193" t="s">
        <v>3643</v>
      </c>
      <c r="D762" s="193" t="s">
        <v>2910</v>
      </c>
      <c r="E762" s="188" t="s">
        <v>635</v>
      </c>
      <c r="F762" s="188" t="s">
        <v>635</v>
      </c>
      <c r="G762" s="197">
        <v>0</v>
      </c>
      <c r="H762" s="197">
        <v>0</v>
      </c>
      <c r="I762" s="188" t="s">
        <v>2390</v>
      </c>
      <c r="J762" s="188" t="s">
        <v>1348</v>
      </c>
      <c r="K762" s="195" t="s">
        <v>3656</v>
      </c>
      <c r="L762" s="196" t="s">
        <v>4614</v>
      </c>
      <c r="M762" s="196" t="s">
        <v>4672</v>
      </c>
      <c r="N762" s="52" t="s">
        <v>2155</v>
      </c>
      <c r="O762" s="52"/>
      <c r="P762" s="254" t="s">
        <v>2910</v>
      </c>
      <c r="Q762" s="13"/>
      <c r="R762"/>
      <c r="S762" t="str">
        <f t="shared" si="195"/>
        <v/>
      </c>
      <c r="T762" s="41" t="str">
        <f>IF(ISNA(VLOOKUP(P762,'NEW XEQM.c'!E:F,2,0)),"--","PRESENT")</f>
        <v>--</v>
      </c>
      <c r="U762"/>
      <c r="V762">
        <f t="shared" si="187"/>
        <v>182</v>
      </c>
      <c r="W762" s="75" t="s">
        <v>2155</v>
      </c>
      <c r="X762" s="54" t="s">
        <v>2155</v>
      </c>
      <c r="Y762" s="54" t="s">
        <v>2155</v>
      </c>
      <c r="Z762" s="22" t="str">
        <f t="shared" si="188"/>
        <v/>
      </c>
      <c r="AA762" s="22" t="str">
        <f t="shared" si="189"/>
        <v/>
      </c>
      <c r="AB762" s="1">
        <f t="shared" si="190"/>
        <v>738</v>
      </c>
      <c r="AC762" t="str">
        <f t="shared" si="191"/>
        <v>ITM_a_CIRC</v>
      </c>
      <c r="AD762" s="125" t="str">
        <f>IF(ISNA(VLOOKUP(AA762,'XEQM Shortlist'!J:J,1,0)),"//","")</f>
        <v/>
      </c>
      <c r="AF762" s="88" t="str">
        <f t="shared" si="192"/>
        <v/>
      </c>
      <c r="AG762" t="b">
        <f t="shared" si="193"/>
        <v>1</v>
      </c>
    </row>
    <row r="763" spans="1:33">
      <c r="A763" s="45">
        <f t="shared" si="186"/>
        <v>763</v>
      </c>
      <c r="B763" s="44">
        <f t="shared" si="194"/>
        <v>739</v>
      </c>
      <c r="C763" s="193" t="s">
        <v>3643</v>
      </c>
      <c r="D763" s="193" t="s">
        <v>2911</v>
      </c>
      <c r="E763" s="188" t="s">
        <v>636</v>
      </c>
      <c r="F763" s="188" t="s">
        <v>636</v>
      </c>
      <c r="G763" s="197">
        <v>0</v>
      </c>
      <c r="H763" s="197">
        <v>0</v>
      </c>
      <c r="I763" s="188" t="s">
        <v>2390</v>
      </c>
      <c r="J763" s="188" t="s">
        <v>1348</v>
      </c>
      <c r="K763" s="195" t="s">
        <v>3656</v>
      </c>
      <c r="L763" s="196" t="s">
        <v>4614</v>
      </c>
      <c r="M763" s="196" t="s">
        <v>4672</v>
      </c>
      <c r="N763" s="52" t="s">
        <v>2155</v>
      </c>
      <c r="O763" s="52"/>
      <c r="P763" s="254" t="s">
        <v>2911</v>
      </c>
      <c r="Q763" s="13"/>
      <c r="R763"/>
      <c r="S763" t="str">
        <f t="shared" si="195"/>
        <v/>
      </c>
      <c r="T763" s="41" t="str">
        <f>IF(ISNA(VLOOKUP(P763,'NEW XEQM.c'!E:F,2,0)),"--","PRESENT")</f>
        <v>--</v>
      </c>
      <c r="U763"/>
      <c r="V763">
        <f t="shared" si="187"/>
        <v>182</v>
      </c>
      <c r="W763" s="75" t="s">
        <v>2155</v>
      </c>
      <c r="X763" s="54" t="s">
        <v>2155</v>
      </c>
      <c r="Y763" s="54" t="s">
        <v>2155</v>
      </c>
      <c r="Z763" s="22" t="str">
        <f t="shared" si="188"/>
        <v/>
      </c>
      <c r="AA763" s="22" t="str">
        <f t="shared" si="189"/>
        <v/>
      </c>
      <c r="AB763" s="1">
        <f t="shared" si="190"/>
        <v>739</v>
      </c>
      <c r="AC763" t="str">
        <f t="shared" si="191"/>
        <v>ITM_a_RING</v>
      </c>
      <c r="AD763" s="125" t="str">
        <f>IF(ISNA(VLOOKUP(AA763,'XEQM Shortlist'!J:J,1,0)),"//","")</f>
        <v/>
      </c>
      <c r="AF763" s="88" t="str">
        <f t="shared" si="192"/>
        <v/>
      </c>
      <c r="AG763" t="b">
        <f t="shared" si="193"/>
        <v>1</v>
      </c>
    </row>
    <row r="764" spans="1:33">
      <c r="A764" s="45">
        <f t="shared" si="186"/>
        <v>764</v>
      </c>
      <c r="B764" s="44">
        <f t="shared" si="194"/>
        <v>740</v>
      </c>
      <c r="C764" s="193" t="s">
        <v>3643</v>
      </c>
      <c r="D764" s="193" t="s">
        <v>2912</v>
      </c>
      <c r="E764" s="188" t="s">
        <v>637</v>
      </c>
      <c r="F764" s="188" t="s">
        <v>637</v>
      </c>
      <c r="G764" s="197">
        <v>0</v>
      </c>
      <c r="H764" s="197">
        <v>0</v>
      </c>
      <c r="I764" s="188" t="s">
        <v>2390</v>
      </c>
      <c r="J764" s="188" t="s">
        <v>1348</v>
      </c>
      <c r="K764" s="195" t="s">
        <v>3656</v>
      </c>
      <c r="L764" s="196" t="s">
        <v>4614</v>
      </c>
      <c r="M764" s="196" t="s">
        <v>4672</v>
      </c>
      <c r="N764" s="52" t="s">
        <v>2155</v>
      </c>
      <c r="O764" s="52"/>
      <c r="P764" s="254" t="s">
        <v>2912</v>
      </c>
      <c r="Q764" s="13"/>
      <c r="R764"/>
      <c r="S764" t="str">
        <f t="shared" si="195"/>
        <v/>
      </c>
      <c r="T764" s="41" t="str">
        <f>IF(ISNA(VLOOKUP(P764,'NEW XEQM.c'!E:F,2,0)),"--","PRESENT")</f>
        <v>--</v>
      </c>
      <c r="U764"/>
      <c r="V764">
        <f t="shared" si="187"/>
        <v>182</v>
      </c>
      <c r="W764" s="75" t="s">
        <v>2155</v>
      </c>
      <c r="X764" s="54" t="s">
        <v>2155</v>
      </c>
      <c r="Y764" s="54" t="s">
        <v>2155</v>
      </c>
      <c r="Z764" s="22" t="str">
        <f t="shared" si="188"/>
        <v/>
      </c>
      <c r="AA764" s="22" t="str">
        <f t="shared" si="189"/>
        <v/>
      </c>
      <c r="AB764" s="1">
        <f t="shared" si="190"/>
        <v>740</v>
      </c>
      <c r="AC764" t="str">
        <f t="shared" si="191"/>
        <v>ITM_ae</v>
      </c>
      <c r="AD764" s="125" t="str">
        <f>IF(ISNA(VLOOKUP(AA764,'XEQM Shortlist'!J:J,1,0)),"//","")</f>
        <v/>
      </c>
      <c r="AF764" s="88" t="str">
        <f t="shared" si="192"/>
        <v/>
      </c>
      <c r="AG764" t="b">
        <f t="shared" si="193"/>
        <v>1</v>
      </c>
    </row>
    <row r="765" spans="1:33">
      <c r="A765" s="45">
        <f t="shared" si="186"/>
        <v>765</v>
      </c>
      <c r="B765" s="44">
        <f t="shared" si="194"/>
        <v>741</v>
      </c>
      <c r="C765" s="193" t="s">
        <v>3643</v>
      </c>
      <c r="D765" s="193" t="s">
        <v>2913</v>
      </c>
      <c r="E765" s="188" t="s">
        <v>638</v>
      </c>
      <c r="F765" s="188" t="s">
        <v>638</v>
      </c>
      <c r="G765" s="197">
        <v>0</v>
      </c>
      <c r="H765" s="197">
        <v>0</v>
      </c>
      <c r="I765" s="188" t="s">
        <v>2390</v>
      </c>
      <c r="J765" s="188" t="s">
        <v>1348</v>
      </c>
      <c r="K765" s="195" t="s">
        <v>3656</v>
      </c>
      <c r="L765" s="196" t="s">
        <v>4614</v>
      </c>
      <c r="M765" s="196" t="s">
        <v>4672</v>
      </c>
      <c r="N765" s="52" t="s">
        <v>2155</v>
      </c>
      <c r="O765" s="52"/>
      <c r="P765" s="254" t="s">
        <v>2913</v>
      </c>
      <c r="Q765" s="13"/>
      <c r="R765"/>
      <c r="S765" t="str">
        <f t="shared" si="195"/>
        <v/>
      </c>
      <c r="T765" s="41" t="str">
        <f>IF(ISNA(VLOOKUP(P765,'NEW XEQM.c'!E:F,2,0)),"--","PRESENT")</f>
        <v>--</v>
      </c>
      <c r="U765"/>
      <c r="V765">
        <f t="shared" si="187"/>
        <v>182</v>
      </c>
      <c r="W765" s="75" t="s">
        <v>2155</v>
      </c>
      <c r="X765" s="54" t="s">
        <v>2155</v>
      </c>
      <c r="Y765" s="54" t="s">
        <v>2155</v>
      </c>
      <c r="Z765" s="22" t="str">
        <f t="shared" si="188"/>
        <v/>
      </c>
      <c r="AA765" s="22" t="str">
        <f t="shared" si="189"/>
        <v/>
      </c>
      <c r="AB765" s="1">
        <f t="shared" si="190"/>
        <v>741</v>
      </c>
      <c r="AC765" t="str">
        <f t="shared" si="191"/>
        <v>ITM_a_OGONEK</v>
      </c>
      <c r="AD765" s="125" t="str">
        <f>IF(ISNA(VLOOKUP(AA765,'XEQM Shortlist'!J:J,1,0)),"//","")</f>
        <v/>
      </c>
      <c r="AF765" s="88" t="str">
        <f t="shared" si="192"/>
        <v/>
      </c>
      <c r="AG765" t="b">
        <f t="shared" si="193"/>
        <v>1</v>
      </c>
    </row>
    <row r="766" spans="1:33">
      <c r="A766" s="45">
        <f t="shared" si="186"/>
        <v>766</v>
      </c>
      <c r="B766" s="44">
        <f t="shared" si="194"/>
        <v>742</v>
      </c>
      <c r="C766" s="193" t="s">
        <v>3643</v>
      </c>
      <c r="D766" s="193" t="s">
        <v>2914</v>
      </c>
      <c r="E766" s="188" t="s">
        <v>639</v>
      </c>
      <c r="F766" s="188" t="s">
        <v>639</v>
      </c>
      <c r="G766" s="197">
        <v>0</v>
      </c>
      <c r="H766" s="197">
        <v>0</v>
      </c>
      <c r="I766" s="188" t="s">
        <v>2390</v>
      </c>
      <c r="J766" s="188" t="s">
        <v>1348</v>
      </c>
      <c r="K766" s="195" t="s">
        <v>3656</v>
      </c>
      <c r="L766" s="196" t="s">
        <v>4614</v>
      </c>
      <c r="M766" s="196" t="s">
        <v>4672</v>
      </c>
      <c r="N766" s="52" t="s">
        <v>2155</v>
      </c>
      <c r="O766" s="52"/>
      <c r="P766" s="254" t="s">
        <v>2914</v>
      </c>
      <c r="Q766" s="13"/>
      <c r="R766"/>
      <c r="S766" t="str">
        <f t="shared" si="195"/>
        <v/>
      </c>
      <c r="T766" s="41" t="str">
        <f>IF(ISNA(VLOOKUP(P766,'NEW XEQM.c'!E:F,2,0)),"--","PRESENT")</f>
        <v>--</v>
      </c>
      <c r="U766"/>
      <c r="V766">
        <f t="shared" si="187"/>
        <v>182</v>
      </c>
      <c r="W766" s="75" t="s">
        <v>2155</v>
      </c>
      <c r="X766" s="54" t="s">
        <v>2155</v>
      </c>
      <c r="Y766" s="54" t="s">
        <v>2155</v>
      </c>
      <c r="Z766" s="22" t="str">
        <f t="shared" si="188"/>
        <v/>
      </c>
      <c r="AA766" s="22" t="str">
        <f t="shared" si="189"/>
        <v/>
      </c>
      <c r="AB766" s="1">
        <f t="shared" si="190"/>
        <v>742</v>
      </c>
      <c r="AC766" t="str">
        <f t="shared" si="191"/>
        <v>ITM_c_ACUTE</v>
      </c>
      <c r="AD766" s="125" t="str">
        <f>IF(ISNA(VLOOKUP(AA766,'XEQM Shortlist'!J:J,1,0)),"//","")</f>
        <v/>
      </c>
      <c r="AF766" s="88" t="str">
        <f t="shared" si="192"/>
        <v/>
      </c>
      <c r="AG766" t="b">
        <f t="shared" si="193"/>
        <v>1</v>
      </c>
    </row>
    <row r="767" spans="1:33">
      <c r="A767" s="45">
        <f t="shared" ref="A767:A830" si="196">IF(B767=INT(B767),ROW(),"")</f>
        <v>767</v>
      </c>
      <c r="B767" s="44">
        <f t="shared" si="194"/>
        <v>743</v>
      </c>
      <c r="C767" s="193" t="s">
        <v>3643</v>
      </c>
      <c r="D767" s="193" t="s">
        <v>2915</v>
      </c>
      <c r="E767" s="188" t="s">
        <v>640</v>
      </c>
      <c r="F767" s="188" t="s">
        <v>640</v>
      </c>
      <c r="G767" s="197">
        <v>0</v>
      </c>
      <c r="H767" s="197">
        <v>0</v>
      </c>
      <c r="I767" s="188" t="s">
        <v>2390</v>
      </c>
      <c r="J767" s="188" t="s">
        <v>1348</v>
      </c>
      <c r="K767" s="195" t="s">
        <v>3656</v>
      </c>
      <c r="L767" s="196" t="s">
        <v>4614</v>
      </c>
      <c r="M767" s="196" t="s">
        <v>4672</v>
      </c>
      <c r="N767" s="52" t="s">
        <v>2155</v>
      </c>
      <c r="O767" s="52"/>
      <c r="P767" s="254" t="s">
        <v>2915</v>
      </c>
      <c r="Q767" s="13"/>
      <c r="R767"/>
      <c r="S767" t="str">
        <f t="shared" si="195"/>
        <v/>
      </c>
      <c r="T767" s="41" t="str">
        <f>IF(ISNA(VLOOKUP(P767,'NEW XEQM.c'!E:F,2,0)),"--","PRESENT")</f>
        <v>--</v>
      </c>
      <c r="U767"/>
      <c r="V767">
        <f t="shared" ref="V767:V830" si="197">IF(AA767&lt;&gt;"",V766+1,V766)</f>
        <v>182</v>
      </c>
      <c r="W767" s="75" t="s">
        <v>2155</v>
      </c>
      <c r="X767" s="54" t="s">
        <v>2155</v>
      </c>
      <c r="Y767" s="54" t="s">
        <v>2155</v>
      </c>
      <c r="Z767" s="22" t="str">
        <f t="shared" ref="Z767:Z830" si="198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199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200">B767</f>
        <v>743</v>
      </c>
      <c r="AC767" t="str">
        <f t="shared" ref="AC767:AC830" si="201">P767</f>
        <v>ITM_c_CARON</v>
      </c>
      <c r="AD767" s="125" t="str">
        <f>IF(ISNA(VLOOKUP(AA767,'XEQM Shortlist'!J:J,1,0)),"//","")</f>
        <v/>
      </c>
      <c r="AF767" s="88" t="str">
        <f t="shared" ref="AF767:AF830" si="202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203">AA767=AF767</f>
        <v>1</v>
      </c>
    </row>
    <row r="768" spans="1:33">
      <c r="A768" s="45">
        <f t="shared" si="196"/>
        <v>768</v>
      </c>
      <c r="B768" s="44">
        <f t="shared" si="194"/>
        <v>744</v>
      </c>
      <c r="C768" s="193" t="s">
        <v>3643</v>
      </c>
      <c r="D768" s="193" t="s">
        <v>2916</v>
      </c>
      <c r="E768" s="188" t="s">
        <v>641</v>
      </c>
      <c r="F768" s="188" t="s">
        <v>641</v>
      </c>
      <c r="G768" s="197">
        <v>0</v>
      </c>
      <c r="H768" s="197">
        <v>0</v>
      </c>
      <c r="I768" s="188" t="s">
        <v>2390</v>
      </c>
      <c r="J768" s="188" t="s">
        <v>1348</v>
      </c>
      <c r="K768" s="195" t="s">
        <v>3656</v>
      </c>
      <c r="L768" s="196" t="s">
        <v>4614</v>
      </c>
      <c r="M768" s="196" t="s">
        <v>4672</v>
      </c>
      <c r="N768" s="52" t="s">
        <v>2155</v>
      </c>
      <c r="O768" s="52"/>
      <c r="P768" s="254" t="s">
        <v>2916</v>
      </c>
      <c r="Q768" s="13"/>
      <c r="R768"/>
      <c r="S768" t="str">
        <f t="shared" si="195"/>
        <v/>
      </c>
      <c r="T768" s="41" t="str">
        <f>IF(ISNA(VLOOKUP(P768,'NEW XEQM.c'!E:F,2,0)),"--","PRESENT")</f>
        <v>--</v>
      </c>
      <c r="U768"/>
      <c r="V768">
        <f t="shared" si="197"/>
        <v>182</v>
      </c>
      <c r="W768" s="75" t="s">
        <v>2155</v>
      </c>
      <c r="X768" s="54" t="s">
        <v>2155</v>
      </c>
      <c r="Y768" s="54" t="s">
        <v>2155</v>
      </c>
      <c r="Z768" s="22" t="str">
        <f t="shared" si="198"/>
        <v/>
      </c>
      <c r="AA768" s="22" t="str">
        <f t="shared" si="199"/>
        <v/>
      </c>
      <c r="AB768" s="1">
        <f t="shared" si="200"/>
        <v>744</v>
      </c>
      <c r="AC768" t="str">
        <f t="shared" si="201"/>
        <v>ITM_c_CEDILLA</v>
      </c>
      <c r="AD768" s="125" t="str">
        <f>IF(ISNA(VLOOKUP(AA768,'XEQM Shortlist'!J:J,1,0)),"//","")</f>
        <v/>
      </c>
      <c r="AF768" s="88" t="str">
        <f t="shared" si="202"/>
        <v/>
      </c>
      <c r="AG768" t="b">
        <f t="shared" si="203"/>
        <v>1</v>
      </c>
    </row>
    <row r="769" spans="1:33">
      <c r="A769" s="45">
        <f t="shared" si="196"/>
        <v>769</v>
      </c>
      <c r="B769" s="44">
        <f t="shared" si="194"/>
        <v>745</v>
      </c>
      <c r="C769" s="193" t="s">
        <v>3643</v>
      </c>
      <c r="D769" s="193" t="s">
        <v>2917</v>
      </c>
      <c r="E769" s="188" t="s">
        <v>642</v>
      </c>
      <c r="F769" s="188" t="s">
        <v>642</v>
      </c>
      <c r="G769" s="197">
        <v>0</v>
      </c>
      <c r="H769" s="197">
        <v>0</v>
      </c>
      <c r="I769" s="188" t="s">
        <v>2390</v>
      </c>
      <c r="J769" s="188" t="s">
        <v>1348</v>
      </c>
      <c r="K769" s="195" t="s">
        <v>3656</v>
      </c>
      <c r="L769" s="196" t="s">
        <v>4614</v>
      </c>
      <c r="M769" s="196" t="s">
        <v>4672</v>
      </c>
      <c r="N769" s="52" t="s">
        <v>2155</v>
      </c>
      <c r="O769" s="52"/>
      <c r="P769" s="254" t="s">
        <v>2917</v>
      </c>
      <c r="Q769" s="13"/>
      <c r="R769"/>
      <c r="S769" t="str">
        <f t="shared" si="195"/>
        <v/>
      </c>
      <c r="T769" s="41" t="str">
        <f>IF(ISNA(VLOOKUP(P769,'NEW XEQM.c'!E:F,2,0)),"--","PRESENT")</f>
        <v>--</v>
      </c>
      <c r="U769"/>
      <c r="V769">
        <f t="shared" si="197"/>
        <v>182</v>
      </c>
      <c r="W769" s="75" t="s">
        <v>2155</v>
      </c>
      <c r="X769" s="54" t="s">
        <v>2155</v>
      </c>
      <c r="Y769" s="54" t="s">
        <v>2155</v>
      </c>
      <c r="Z769" s="22" t="str">
        <f t="shared" si="198"/>
        <v/>
      </c>
      <c r="AA769" s="22" t="str">
        <f t="shared" si="199"/>
        <v/>
      </c>
      <c r="AB769" s="1">
        <f t="shared" si="200"/>
        <v>745</v>
      </c>
      <c r="AC769" t="str">
        <f t="shared" si="201"/>
        <v>ITM_d_STROKE</v>
      </c>
      <c r="AD769" s="125" t="str">
        <f>IF(ISNA(VLOOKUP(AA769,'XEQM Shortlist'!J:J,1,0)),"//","")</f>
        <v/>
      </c>
      <c r="AF769" s="88" t="str">
        <f t="shared" si="202"/>
        <v/>
      </c>
      <c r="AG769" t="b">
        <f t="shared" si="203"/>
        <v>1</v>
      </c>
    </row>
    <row r="770" spans="1:33">
      <c r="A770" s="45">
        <f t="shared" si="196"/>
        <v>770</v>
      </c>
      <c r="B770" s="44">
        <f t="shared" si="194"/>
        <v>746</v>
      </c>
      <c r="C770" s="193" t="s">
        <v>3643</v>
      </c>
      <c r="D770" s="193" t="s">
        <v>2918</v>
      </c>
      <c r="E770" s="188" t="s">
        <v>643</v>
      </c>
      <c r="F770" s="188" t="s">
        <v>643</v>
      </c>
      <c r="G770" s="197">
        <v>0</v>
      </c>
      <c r="H770" s="197">
        <v>0</v>
      </c>
      <c r="I770" s="188" t="s">
        <v>2390</v>
      </c>
      <c r="J770" s="188" t="s">
        <v>1348</v>
      </c>
      <c r="K770" s="195" t="s">
        <v>3656</v>
      </c>
      <c r="L770" s="196" t="s">
        <v>4614</v>
      </c>
      <c r="M770" s="196" t="s">
        <v>4672</v>
      </c>
      <c r="N770" s="52" t="s">
        <v>2155</v>
      </c>
      <c r="O770" s="52"/>
      <c r="P770" s="254" t="s">
        <v>2918</v>
      </c>
      <c r="Q770" s="13"/>
      <c r="R770"/>
      <c r="S770" t="str">
        <f t="shared" si="195"/>
        <v/>
      </c>
      <c r="T770" s="41" t="str">
        <f>IF(ISNA(VLOOKUP(P770,'NEW XEQM.c'!E:F,2,0)),"--","PRESENT")</f>
        <v>--</v>
      </c>
      <c r="U770"/>
      <c r="V770">
        <f t="shared" si="197"/>
        <v>182</v>
      </c>
      <c r="W770" s="75" t="s">
        <v>2155</v>
      </c>
      <c r="X770" s="54" t="s">
        <v>2155</v>
      </c>
      <c r="Y770" s="54" t="s">
        <v>2155</v>
      </c>
      <c r="Z770" s="22" t="str">
        <f t="shared" si="198"/>
        <v/>
      </c>
      <c r="AA770" s="22" t="str">
        <f t="shared" si="199"/>
        <v/>
      </c>
      <c r="AB770" s="1">
        <f t="shared" si="200"/>
        <v>746</v>
      </c>
      <c r="AC770" t="str">
        <f t="shared" si="201"/>
        <v>ITM_d_APOSTROPHE</v>
      </c>
      <c r="AD770" s="125" t="str">
        <f>IF(ISNA(VLOOKUP(AA770,'XEQM Shortlist'!J:J,1,0)),"//","")</f>
        <v/>
      </c>
      <c r="AF770" s="88" t="str">
        <f t="shared" si="202"/>
        <v/>
      </c>
      <c r="AG770" t="b">
        <f t="shared" si="203"/>
        <v>1</v>
      </c>
    </row>
    <row r="771" spans="1:33">
      <c r="A771" s="45">
        <f t="shared" si="196"/>
        <v>771</v>
      </c>
      <c r="B771" s="44">
        <f t="shared" si="194"/>
        <v>747</v>
      </c>
      <c r="C771" s="193" t="s">
        <v>3643</v>
      </c>
      <c r="D771" s="193" t="s">
        <v>2919</v>
      </c>
      <c r="E771" s="188" t="s">
        <v>644</v>
      </c>
      <c r="F771" s="188" t="s">
        <v>644</v>
      </c>
      <c r="G771" s="197">
        <v>0</v>
      </c>
      <c r="H771" s="197">
        <v>0</v>
      </c>
      <c r="I771" s="188" t="s">
        <v>2390</v>
      </c>
      <c r="J771" s="188" t="s">
        <v>1348</v>
      </c>
      <c r="K771" s="195" t="s">
        <v>3656</v>
      </c>
      <c r="L771" s="196" t="s">
        <v>4614</v>
      </c>
      <c r="M771" s="196" t="s">
        <v>4672</v>
      </c>
      <c r="N771" s="52" t="s">
        <v>2155</v>
      </c>
      <c r="O771" s="52"/>
      <c r="P771" s="254" t="s">
        <v>2919</v>
      </c>
      <c r="Q771" s="13"/>
      <c r="R771"/>
      <c r="S771" t="str">
        <f t="shared" si="195"/>
        <v/>
      </c>
      <c r="T771" s="41" t="str">
        <f>IF(ISNA(VLOOKUP(P771,'NEW XEQM.c'!E:F,2,0)),"--","PRESENT")</f>
        <v>--</v>
      </c>
      <c r="U771"/>
      <c r="V771">
        <f t="shared" si="197"/>
        <v>182</v>
      </c>
      <c r="W771" s="75" t="s">
        <v>2155</v>
      </c>
      <c r="X771" s="54" t="s">
        <v>2155</v>
      </c>
      <c r="Y771" s="54" t="s">
        <v>2155</v>
      </c>
      <c r="Z771" s="22" t="str">
        <f t="shared" si="198"/>
        <v/>
      </c>
      <c r="AA771" s="22" t="str">
        <f t="shared" si="199"/>
        <v/>
      </c>
      <c r="AB771" s="1">
        <f t="shared" si="200"/>
        <v>747</v>
      </c>
      <c r="AC771" t="str">
        <f t="shared" si="201"/>
        <v>ITM_e_MACRON</v>
      </c>
      <c r="AD771" s="125" t="str">
        <f>IF(ISNA(VLOOKUP(AA771,'XEQM Shortlist'!J:J,1,0)),"//","")</f>
        <v/>
      </c>
      <c r="AF771" s="88" t="str">
        <f t="shared" si="202"/>
        <v/>
      </c>
      <c r="AG771" t="b">
        <f t="shared" si="203"/>
        <v>1</v>
      </c>
    </row>
    <row r="772" spans="1:33">
      <c r="A772" s="45">
        <f t="shared" si="196"/>
        <v>772</v>
      </c>
      <c r="B772" s="44">
        <f t="shared" ref="B772:B835" si="204">IF(AND(MID(C772,2,1)&lt;&gt;"/",MID(C772,1,1)="/"),INT(B771)+1,B771+0.01)</f>
        <v>748</v>
      </c>
      <c r="C772" s="193" t="s">
        <v>3643</v>
      </c>
      <c r="D772" s="193" t="s">
        <v>2920</v>
      </c>
      <c r="E772" s="188" t="s">
        <v>645</v>
      </c>
      <c r="F772" s="188" t="s">
        <v>645</v>
      </c>
      <c r="G772" s="197">
        <v>0</v>
      </c>
      <c r="H772" s="197">
        <v>0</v>
      </c>
      <c r="I772" s="188" t="s">
        <v>2390</v>
      </c>
      <c r="J772" s="188" t="s">
        <v>1348</v>
      </c>
      <c r="K772" s="195" t="s">
        <v>3656</v>
      </c>
      <c r="L772" s="196" t="s">
        <v>4614</v>
      </c>
      <c r="M772" s="196" t="s">
        <v>4672</v>
      </c>
      <c r="N772" s="52" t="s">
        <v>2155</v>
      </c>
      <c r="O772" s="52"/>
      <c r="P772" s="254" t="s">
        <v>2920</v>
      </c>
      <c r="Q772" s="13"/>
      <c r="R772"/>
      <c r="S772" t="str">
        <f t="shared" si="195"/>
        <v/>
      </c>
      <c r="T772" s="41" t="str">
        <f>IF(ISNA(VLOOKUP(P772,'NEW XEQM.c'!E:F,2,0)),"--","PRESENT")</f>
        <v>--</v>
      </c>
      <c r="U772"/>
      <c r="V772">
        <f t="shared" si="197"/>
        <v>182</v>
      </c>
      <c r="W772" s="75" t="s">
        <v>2155</v>
      </c>
      <c r="X772" s="54" t="s">
        <v>2155</v>
      </c>
      <c r="Y772" s="54" t="s">
        <v>2155</v>
      </c>
      <c r="Z772" s="22" t="str">
        <f t="shared" si="198"/>
        <v/>
      </c>
      <c r="AA772" s="22" t="str">
        <f t="shared" si="199"/>
        <v/>
      </c>
      <c r="AB772" s="1">
        <f t="shared" si="200"/>
        <v>748</v>
      </c>
      <c r="AC772" t="str">
        <f t="shared" si="201"/>
        <v>ITM_e_ACUTE</v>
      </c>
      <c r="AD772" s="125" t="str">
        <f>IF(ISNA(VLOOKUP(AA772,'XEQM Shortlist'!J:J,1,0)),"//","")</f>
        <v/>
      </c>
      <c r="AF772" s="88" t="str">
        <f t="shared" si="202"/>
        <v/>
      </c>
      <c r="AG772" t="b">
        <f t="shared" si="203"/>
        <v>1</v>
      </c>
    </row>
    <row r="773" spans="1:33">
      <c r="A773" s="45">
        <f t="shared" si="196"/>
        <v>773</v>
      </c>
      <c r="B773" s="44">
        <f t="shared" si="204"/>
        <v>749</v>
      </c>
      <c r="C773" s="193" t="s">
        <v>3643</v>
      </c>
      <c r="D773" s="193" t="s">
        <v>2921</v>
      </c>
      <c r="E773" s="188" t="s">
        <v>646</v>
      </c>
      <c r="F773" s="188" t="s">
        <v>646</v>
      </c>
      <c r="G773" s="197">
        <v>0</v>
      </c>
      <c r="H773" s="197">
        <v>0</v>
      </c>
      <c r="I773" s="188" t="s">
        <v>2390</v>
      </c>
      <c r="J773" s="188" t="s">
        <v>1348</v>
      </c>
      <c r="K773" s="195" t="s">
        <v>3656</v>
      </c>
      <c r="L773" s="196" t="s">
        <v>4614</v>
      </c>
      <c r="M773" s="196" t="s">
        <v>4672</v>
      </c>
      <c r="N773" s="52" t="s">
        <v>2155</v>
      </c>
      <c r="O773" s="52"/>
      <c r="P773" s="254" t="s">
        <v>2921</v>
      </c>
      <c r="Q773" s="13"/>
      <c r="R773"/>
      <c r="S773" t="str">
        <f t="shared" si="195"/>
        <v/>
      </c>
      <c r="T773" s="41" t="str">
        <f>IF(ISNA(VLOOKUP(P773,'NEW XEQM.c'!E:F,2,0)),"--","PRESENT")</f>
        <v>--</v>
      </c>
      <c r="U773"/>
      <c r="V773">
        <f t="shared" si="197"/>
        <v>182</v>
      </c>
      <c r="W773" s="75" t="s">
        <v>2155</v>
      </c>
      <c r="X773" s="54" t="s">
        <v>2155</v>
      </c>
      <c r="Y773" s="54" t="s">
        <v>2155</v>
      </c>
      <c r="Z773" s="22" t="str">
        <f t="shared" si="198"/>
        <v/>
      </c>
      <c r="AA773" s="22" t="str">
        <f t="shared" si="199"/>
        <v/>
      </c>
      <c r="AB773" s="1">
        <f t="shared" si="200"/>
        <v>749</v>
      </c>
      <c r="AC773" t="str">
        <f t="shared" si="201"/>
        <v>ITM_e_BREVE</v>
      </c>
      <c r="AD773" s="125" t="str">
        <f>IF(ISNA(VLOOKUP(AA773,'XEQM Shortlist'!J:J,1,0)),"//","")</f>
        <v/>
      </c>
      <c r="AF773" s="88" t="str">
        <f t="shared" si="202"/>
        <v/>
      </c>
      <c r="AG773" t="b">
        <f t="shared" si="203"/>
        <v>1</v>
      </c>
    </row>
    <row r="774" spans="1:33">
      <c r="A774" s="45">
        <f t="shared" si="196"/>
        <v>774</v>
      </c>
      <c r="B774" s="44">
        <f t="shared" si="204"/>
        <v>750</v>
      </c>
      <c r="C774" s="193" t="s">
        <v>3643</v>
      </c>
      <c r="D774" s="193" t="s">
        <v>2922</v>
      </c>
      <c r="E774" s="188" t="s">
        <v>647</v>
      </c>
      <c r="F774" s="188" t="s">
        <v>647</v>
      </c>
      <c r="G774" s="197">
        <v>0</v>
      </c>
      <c r="H774" s="197">
        <v>0</v>
      </c>
      <c r="I774" s="188" t="s">
        <v>2390</v>
      </c>
      <c r="J774" s="188" t="s">
        <v>1348</v>
      </c>
      <c r="K774" s="195" t="s">
        <v>3656</v>
      </c>
      <c r="L774" s="196" t="s">
        <v>4614</v>
      </c>
      <c r="M774" s="196" t="s">
        <v>4672</v>
      </c>
      <c r="N774" s="52" t="s">
        <v>2155</v>
      </c>
      <c r="O774" s="52"/>
      <c r="P774" s="254" t="s">
        <v>2922</v>
      </c>
      <c r="Q774" s="13"/>
      <c r="R774"/>
      <c r="S774" t="str">
        <f t="shared" si="195"/>
        <v/>
      </c>
      <c r="T774" s="41" t="str">
        <f>IF(ISNA(VLOOKUP(P774,'NEW XEQM.c'!E:F,2,0)),"--","PRESENT")</f>
        <v>--</v>
      </c>
      <c r="U774"/>
      <c r="V774">
        <f t="shared" si="197"/>
        <v>182</v>
      </c>
      <c r="W774" s="75" t="s">
        <v>2155</v>
      </c>
      <c r="X774" s="54" t="s">
        <v>2155</v>
      </c>
      <c r="Y774" s="54" t="s">
        <v>2155</v>
      </c>
      <c r="Z774" s="22" t="str">
        <f t="shared" si="198"/>
        <v/>
      </c>
      <c r="AA774" s="22" t="str">
        <f t="shared" si="199"/>
        <v/>
      </c>
      <c r="AB774" s="1">
        <f t="shared" si="200"/>
        <v>750</v>
      </c>
      <c r="AC774" t="str">
        <f t="shared" si="201"/>
        <v>ITM_e_GRAVE</v>
      </c>
      <c r="AD774" s="125" t="str">
        <f>IF(ISNA(VLOOKUP(AA774,'XEQM Shortlist'!J:J,1,0)),"//","")</f>
        <v/>
      </c>
      <c r="AF774" s="88" t="str">
        <f t="shared" si="202"/>
        <v/>
      </c>
      <c r="AG774" t="b">
        <f t="shared" si="203"/>
        <v>1</v>
      </c>
    </row>
    <row r="775" spans="1:33">
      <c r="A775" s="45">
        <f t="shared" si="196"/>
        <v>775</v>
      </c>
      <c r="B775" s="44">
        <f t="shared" si="204"/>
        <v>751</v>
      </c>
      <c r="C775" s="193" t="s">
        <v>3643</v>
      </c>
      <c r="D775" s="193" t="s">
        <v>2923</v>
      </c>
      <c r="E775" s="188" t="s">
        <v>648</v>
      </c>
      <c r="F775" s="188" t="s">
        <v>648</v>
      </c>
      <c r="G775" s="197">
        <v>0</v>
      </c>
      <c r="H775" s="197">
        <v>0</v>
      </c>
      <c r="I775" s="188" t="s">
        <v>2390</v>
      </c>
      <c r="J775" s="188" t="s">
        <v>1348</v>
      </c>
      <c r="K775" s="195" t="s">
        <v>3656</v>
      </c>
      <c r="L775" s="196" t="s">
        <v>4614</v>
      </c>
      <c r="M775" s="196" t="s">
        <v>4672</v>
      </c>
      <c r="N775" s="52" t="s">
        <v>2155</v>
      </c>
      <c r="O775" s="52"/>
      <c r="P775" s="254" t="s">
        <v>2923</v>
      </c>
      <c r="Q775" s="13"/>
      <c r="R775"/>
      <c r="S775" t="str">
        <f t="shared" si="195"/>
        <v/>
      </c>
      <c r="T775" s="41" t="str">
        <f>IF(ISNA(VLOOKUP(P775,'NEW XEQM.c'!E:F,2,0)),"--","PRESENT")</f>
        <v>--</v>
      </c>
      <c r="U775"/>
      <c r="V775">
        <f t="shared" si="197"/>
        <v>182</v>
      </c>
      <c r="W775" s="75" t="s">
        <v>2155</v>
      </c>
      <c r="X775" s="54" t="s">
        <v>2155</v>
      </c>
      <c r="Y775" s="54" t="s">
        <v>2155</v>
      </c>
      <c r="Z775" s="22" t="str">
        <f t="shared" si="198"/>
        <v/>
      </c>
      <c r="AA775" s="22" t="str">
        <f t="shared" si="199"/>
        <v/>
      </c>
      <c r="AB775" s="1">
        <f t="shared" si="200"/>
        <v>751</v>
      </c>
      <c r="AC775" t="str">
        <f t="shared" si="201"/>
        <v>ITM_e_DIARESIS</v>
      </c>
      <c r="AD775" s="125" t="str">
        <f>IF(ISNA(VLOOKUP(AA775,'XEQM Shortlist'!J:J,1,0)),"//","")</f>
        <v/>
      </c>
      <c r="AF775" s="88" t="str">
        <f t="shared" si="202"/>
        <v/>
      </c>
      <c r="AG775" t="b">
        <f t="shared" si="203"/>
        <v>1</v>
      </c>
    </row>
    <row r="776" spans="1:33">
      <c r="A776" s="45">
        <f t="shared" si="196"/>
        <v>776</v>
      </c>
      <c r="B776" s="44">
        <f t="shared" si="204"/>
        <v>752</v>
      </c>
      <c r="C776" s="193" t="s">
        <v>3643</v>
      </c>
      <c r="D776" s="193" t="s">
        <v>2924</v>
      </c>
      <c r="E776" s="188" t="s">
        <v>649</v>
      </c>
      <c r="F776" s="188" t="s">
        <v>649</v>
      </c>
      <c r="G776" s="197">
        <v>0</v>
      </c>
      <c r="H776" s="197">
        <v>0</v>
      </c>
      <c r="I776" s="188" t="s">
        <v>2390</v>
      </c>
      <c r="J776" s="188" t="s">
        <v>1348</v>
      </c>
      <c r="K776" s="195" t="s">
        <v>3656</v>
      </c>
      <c r="L776" s="196" t="s">
        <v>4614</v>
      </c>
      <c r="M776" s="196" t="s">
        <v>4672</v>
      </c>
      <c r="N776" s="52" t="s">
        <v>2155</v>
      </c>
      <c r="O776" s="52"/>
      <c r="P776" s="254" t="s">
        <v>2924</v>
      </c>
      <c r="Q776" s="13"/>
      <c r="R776"/>
      <c r="S776" t="str">
        <f t="shared" si="195"/>
        <v/>
      </c>
      <c r="T776" s="41" t="str">
        <f>IF(ISNA(VLOOKUP(P776,'NEW XEQM.c'!E:F,2,0)),"--","PRESENT")</f>
        <v>--</v>
      </c>
      <c r="U776"/>
      <c r="V776">
        <f t="shared" si="197"/>
        <v>182</v>
      </c>
      <c r="W776" s="75" t="s">
        <v>2155</v>
      </c>
      <c r="X776" s="54" t="s">
        <v>2155</v>
      </c>
      <c r="Y776" s="54" t="s">
        <v>2155</v>
      </c>
      <c r="Z776" s="22" t="str">
        <f t="shared" si="198"/>
        <v/>
      </c>
      <c r="AA776" s="22" t="str">
        <f t="shared" si="199"/>
        <v/>
      </c>
      <c r="AB776" s="1">
        <f t="shared" si="200"/>
        <v>752</v>
      </c>
      <c r="AC776" t="str">
        <f t="shared" si="201"/>
        <v>ITM_e_CIRC</v>
      </c>
      <c r="AD776" s="125" t="str">
        <f>IF(ISNA(VLOOKUP(AA776,'XEQM Shortlist'!J:J,1,0)),"//","")</f>
        <v/>
      </c>
      <c r="AF776" s="88" t="str">
        <f t="shared" si="202"/>
        <v/>
      </c>
      <c r="AG776" t="b">
        <f t="shared" si="203"/>
        <v>1</v>
      </c>
    </row>
    <row r="777" spans="1:33" s="17" customFormat="1">
      <c r="A777" s="45">
        <f t="shared" si="196"/>
        <v>777</v>
      </c>
      <c r="B777" s="44">
        <f t="shared" si="204"/>
        <v>753</v>
      </c>
      <c r="C777" s="193" t="s">
        <v>3643</v>
      </c>
      <c r="D777" s="193" t="s">
        <v>2925</v>
      </c>
      <c r="E777" s="189" t="s">
        <v>650</v>
      </c>
      <c r="F777" s="189" t="s">
        <v>650</v>
      </c>
      <c r="G777" s="198">
        <v>0</v>
      </c>
      <c r="H777" s="198">
        <v>0</v>
      </c>
      <c r="I777" s="188" t="s">
        <v>2390</v>
      </c>
      <c r="J777" s="188" t="s">
        <v>1348</v>
      </c>
      <c r="K777" s="195" t="s">
        <v>3656</v>
      </c>
      <c r="L777" s="196" t="s">
        <v>4614</v>
      </c>
      <c r="M777" s="196" t="s">
        <v>4672</v>
      </c>
      <c r="N777" s="52" t="s">
        <v>2155</v>
      </c>
      <c r="P777" s="254" t="s">
        <v>2925</v>
      </c>
      <c r="Q777" s="13"/>
      <c r="R777"/>
      <c r="S777" t="str">
        <f t="shared" si="195"/>
        <v/>
      </c>
      <c r="T777" s="41" t="str">
        <f>IF(ISNA(VLOOKUP(P777,'NEW XEQM.c'!E:F,2,0)),"--","PRESENT")</f>
        <v>--</v>
      </c>
      <c r="U777"/>
      <c r="V777">
        <f t="shared" si="197"/>
        <v>182</v>
      </c>
      <c r="W777" s="88" t="s">
        <v>2155</v>
      </c>
      <c r="X777" s="92" t="s">
        <v>2155</v>
      </c>
      <c r="Y777" s="92" t="s">
        <v>2155</v>
      </c>
      <c r="Z777" s="22" t="str">
        <f t="shared" si="198"/>
        <v/>
      </c>
      <c r="AA777" s="22" t="str">
        <f t="shared" si="199"/>
        <v/>
      </c>
      <c r="AB777" s="1">
        <f t="shared" si="200"/>
        <v>753</v>
      </c>
      <c r="AC777" t="str">
        <f t="shared" si="201"/>
        <v>ITM_e_OGONEK</v>
      </c>
      <c r="AD777" s="125" t="str">
        <f>IF(ISNA(VLOOKUP(AA777,'XEQM Shortlist'!J:J,1,0)),"//","")</f>
        <v/>
      </c>
      <c r="AE777"/>
      <c r="AF777" s="88" t="str">
        <f t="shared" si="202"/>
        <v/>
      </c>
      <c r="AG777" t="b">
        <f t="shared" si="203"/>
        <v>1</v>
      </c>
    </row>
    <row r="778" spans="1:33" s="17" customFormat="1">
      <c r="A778" s="45">
        <f t="shared" si="196"/>
        <v>778</v>
      </c>
      <c r="B778" s="44">
        <f t="shared" si="204"/>
        <v>754</v>
      </c>
      <c r="C778" s="193" t="s">
        <v>3643</v>
      </c>
      <c r="D778" s="193" t="s">
        <v>2926</v>
      </c>
      <c r="E778" s="189" t="s">
        <v>651</v>
      </c>
      <c r="F778" s="189" t="s">
        <v>651</v>
      </c>
      <c r="G778" s="198">
        <v>0</v>
      </c>
      <c r="H778" s="198">
        <v>0</v>
      </c>
      <c r="I778" s="188" t="s">
        <v>2390</v>
      </c>
      <c r="J778" s="188" t="s">
        <v>1348</v>
      </c>
      <c r="K778" s="195" t="s">
        <v>3656</v>
      </c>
      <c r="L778" s="196" t="s">
        <v>4614</v>
      </c>
      <c r="M778" s="196" t="s">
        <v>4672</v>
      </c>
      <c r="N778" s="52" t="s">
        <v>2155</v>
      </c>
      <c r="P778" s="254" t="s">
        <v>2926</v>
      </c>
      <c r="Q778" s="13"/>
      <c r="R778"/>
      <c r="S778" t="str">
        <f t="shared" si="195"/>
        <v/>
      </c>
      <c r="T778" s="41" t="str">
        <f>IF(ISNA(VLOOKUP(P778,'NEW XEQM.c'!E:F,2,0)),"--","PRESENT")</f>
        <v>--</v>
      </c>
      <c r="U778"/>
      <c r="V778">
        <f t="shared" si="197"/>
        <v>182</v>
      </c>
      <c r="W778" s="88" t="s">
        <v>2155</v>
      </c>
      <c r="X778" s="92" t="s">
        <v>2155</v>
      </c>
      <c r="Y778" s="92" t="s">
        <v>2155</v>
      </c>
      <c r="Z778" s="22" t="str">
        <f t="shared" si="198"/>
        <v/>
      </c>
      <c r="AA778" s="22" t="str">
        <f t="shared" si="199"/>
        <v/>
      </c>
      <c r="AB778" s="1">
        <f t="shared" si="200"/>
        <v>754</v>
      </c>
      <c r="AC778" t="str">
        <f t="shared" si="201"/>
        <v>ITM_g_BREVE</v>
      </c>
      <c r="AD778" s="125" t="str">
        <f>IF(ISNA(VLOOKUP(AA778,'XEQM Shortlist'!J:J,1,0)),"//","")</f>
        <v/>
      </c>
      <c r="AE778"/>
      <c r="AF778" s="88" t="str">
        <f t="shared" si="202"/>
        <v/>
      </c>
      <c r="AG778" t="b">
        <f t="shared" si="203"/>
        <v>1</v>
      </c>
    </row>
    <row r="779" spans="1:33" s="17" customFormat="1">
      <c r="A779" s="45">
        <f t="shared" si="196"/>
        <v>779</v>
      </c>
      <c r="B779" s="44">
        <f t="shared" si="204"/>
        <v>755</v>
      </c>
      <c r="C779" s="193" t="s">
        <v>3643</v>
      </c>
      <c r="D779" s="193" t="s">
        <v>2927</v>
      </c>
      <c r="E779" s="189" t="s">
        <v>506</v>
      </c>
      <c r="F779" s="189" t="s">
        <v>652</v>
      </c>
      <c r="G779" s="198">
        <v>0</v>
      </c>
      <c r="H779" s="198">
        <v>0</v>
      </c>
      <c r="I779" s="188" t="s">
        <v>1</v>
      </c>
      <c r="J779" s="188" t="s">
        <v>1348</v>
      </c>
      <c r="K779" s="195" t="s">
        <v>3656</v>
      </c>
      <c r="L779" s="196" t="s">
        <v>4614</v>
      </c>
      <c r="M779" s="196" t="s">
        <v>4672</v>
      </c>
      <c r="N779" s="52" t="s">
        <v>2155</v>
      </c>
      <c r="P779" s="254" t="s">
        <v>2927</v>
      </c>
      <c r="Q779" s="13"/>
      <c r="R779"/>
      <c r="S779" t="str">
        <f t="shared" si="195"/>
        <v>NOT EQUAL</v>
      </c>
      <c r="T779" s="41" t="str">
        <f>IF(ISNA(VLOOKUP(P779,'NEW XEQM.c'!E:F,2,0)),"--","PRESENT")</f>
        <v>--</v>
      </c>
      <c r="U779"/>
      <c r="V779">
        <f t="shared" si="197"/>
        <v>182</v>
      </c>
      <c r="W779" s="88" t="s">
        <v>2155</v>
      </c>
      <c r="X779" s="92" t="s">
        <v>2155</v>
      </c>
      <c r="Y779" s="92" t="s">
        <v>2155</v>
      </c>
      <c r="Z779" s="22" t="str">
        <f t="shared" si="198"/>
        <v/>
      </c>
      <c r="AA779" s="22" t="str">
        <f t="shared" si="199"/>
        <v/>
      </c>
      <c r="AB779" s="1">
        <f t="shared" si="200"/>
        <v>755</v>
      </c>
      <c r="AC779" t="str">
        <f t="shared" si="201"/>
        <v>ITM_h_STROKE</v>
      </c>
      <c r="AD779" s="125" t="str">
        <f>IF(ISNA(VLOOKUP(AA779,'XEQM Shortlist'!J:J,1,0)),"//","")</f>
        <v/>
      </c>
      <c r="AE779"/>
      <c r="AF779" s="88" t="str">
        <f t="shared" si="202"/>
        <v/>
      </c>
      <c r="AG779" t="b">
        <f t="shared" si="203"/>
        <v>1</v>
      </c>
    </row>
    <row r="780" spans="1:33">
      <c r="A780" s="45">
        <f t="shared" si="196"/>
        <v>780</v>
      </c>
      <c r="B780" s="44">
        <f t="shared" si="204"/>
        <v>756</v>
      </c>
      <c r="C780" s="193" t="s">
        <v>3643</v>
      </c>
      <c r="D780" s="193" t="s">
        <v>2928</v>
      </c>
      <c r="E780" s="188" t="s">
        <v>653</v>
      </c>
      <c r="F780" s="188" t="s">
        <v>653</v>
      </c>
      <c r="G780" s="197">
        <v>0</v>
      </c>
      <c r="H780" s="197">
        <v>0</v>
      </c>
      <c r="I780" s="188" t="s">
        <v>2390</v>
      </c>
      <c r="J780" s="188" t="s">
        <v>1348</v>
      </c>
      <c r="K780" s="195" t="s">
        <v>3656</v>
      </c>
      <c r="L780" s="196" t="s">
        <v>4614</v>
      </c>
      <c r="M780" s="196" t="s">
        <v>4672</v>
      </c>
      <c r="N780" s="52" t="s">
        <v>2155</v>
      </c>
      <c r="O780" s="52"/>
      <c r="P780" s="254" t="s">
        <v>2928</v>
      </c>
      <c r="Q780" s="13"/>
      <c r="R780"/>
      <c r="S780" t="str">
        <f t="shared" si="195"/>
        <v/>
      </c>
      <c r="T780" s="41" t="str">
        <f>IF(ISNA(VLOOKUP(P780,'NEW XEQM.c'!E:F,2,0)),"--","PRESENT")</f>
        <v>--</v>
      </c>
      <c r="U780"/>
      <c r="V780">
        <f t="shared" si="197"/>
        <v>182</v>
      </c>
      <c r="W780" s="75" t="s">
        <v>2155</v>
      </c>
      <c r="X780" s="54" t="s">
        <v>2155</v>
      </c>
      <c r="Y780" s="54" t="s">
        <v>2155</v>
      </c>
      <c r="Z780" s="22" t="str">
        <f t="shared" si="198"/>
        <v/>
      </c>
      <c r="AA780" s="22" t="str">
        <f t="shared" si="199"/>
        <v/>
      </c>
      <c r="AB780" s="1">
        <f t="shared" si="200"/>
        <v>756</v>
      </c>
      <c r="AC780" t="str">
        <f t="shared" si="201"/>
        <v>ITM_i_MACRON</v>
      </c>
      <c r="AD780" s="125" t="str">
        <f>IF(ISNA(VLOOKUP(AA780,'XEQM Shortlist'!J:J,1,0)),"//","")</f>
        <v/>
      </c>
      <c r="AF780" s="88" t="str">
        <f t="shared" si="202"/>
        <v/>
      </c>
      <c r="AG780" t="b">
        <f t="shared" si="203"/>
        <v>1</v>
      </c>
    </row>
    <row r="781" spans="1:33">
      <c r="A781" s="45">
        <f t="shared" si="196"/>
        <v>781</v>
      </c>
      <c r="B781" s="44">
        <f t="shared" si="204"/>
        <v>757</v>
      </c>
      <c r="C781" s="193" t="s">
        <v>3643</v>
      </c>
      <c r="D781" s="193" t="s">
        <v>2929</v>
      </c>
      <c r="E781" s="188" t="s">
        <v>654</v>
      </c>
      <c r="F781" s="188" t="s">
        <v>654</v>
      </c>
      <c r="G781" s="197">
        <v>0</v>
      </c>
      <c r="H781" s="197">
        <v>0</v>
      </c>
      <c r="I781" s="188" t="s">
        <v>2390</v>
      </c>
      <c r="J781" s="188" t="s">
        <v>1348</v>
      </c>
      <c r="K781" s="195" t="s">
        <v>3656</v>
      </c>
      <c r="L781" s="196" t="s">
        <v>4614</v>
      </c>
      <c r="M781" s="196" t="s">
        <v>4672</v>
      </c>
      <c r="N781" s="52" t="s">
        <v>2155</v>
      </c>
      <c r="O781" s="52"/>
      <c r="P781" s="254" t="s">
        <v>2929</v>
      </c>
      <c r="Q781" s="13"/>
      <c r="R781"/>
      <c r="S781" t="str">
        <f t="shared" si="195"/>
        <v/>
      </c>
      <c r="T781" s="41" t="str">
        <f>IF(ISNA(VLOOKUP(P781,'NEW XEQM.c'!E:F,2,0)),"--","PRESENT")</f>
        <v>--</v>
      </c>
      <c r="U781"/>
      <c r="V781">
        <f t="shared" si="197"/>
        <v>182</v>
      </c>
      <c r="W781" s="75" t="s">
        <v>2155</v>
      </c>
      <c r="X781" s="54" t="s">
        <v>2155</v>
      </c>
      <c r="Y781" s="54" t="s">
        <v>2155</v>
      </c>
      <c r="Z781" s="22" t="str">
        <f t="shared" si="198"/>
        <v/>
      </c>
      <c r="AA781" s="22" t="str">
        <f t="shared" si="199"/>
        <v/>
      </c>
      <c r="AB781" s="1">
        <f t="shared" si="200"/>
        <v>757</v>
      </c>
      <c r="AC781" t="str">
        <f t="shared" si="201"/>
        <v>ITM_i_ACUTE</v>
      </c>
      <c r="AD781" s="125" t="str">
        <f>IF(ISNA(VLOOKUP(AA781,'XEQM Shortlist'!J:J,1,0)),"//","")</f>
        <v/>
      </c>
      <c r="AF781" s="88" t="str">
        <f t="shared" si="202"/>
        <v/>
      </c>
      <c r="AG781" t="b">
        <f t="shared" si="203"/>
        <v>1</v>
      </c>
    </row>
    <row r="782" spans="1:33">
      <c r="A782" s="45">
        <f t="shared" si="196"/>
        <v>782</v>
      </c>
      <c r="B782" s="44">
        <f t="shared" si="204"/>
        <v>758</v>
      </c>
      <c r="C782" s="193" t="s">
        <v>3643</v>
      </c>
      <c r="D782" s="193" t="s">
        <v>2930</v>
      </c>
      <c r="E782" s="188" t="s">
        <v>655</v>
      </c>
      <c r="F782" s="188" t="s">
        <v>655</v>
      </c>
      <c r="G782" s="197">
        <v>0</v>
      </c>
      <c r="H782" s="197">
        <v>0</v>
      </c>
      <c r="I782" s="188" t="s">
        <v>2390</v>
      </c>
      <c r="J782" s="188" t="s">
        <v>1348</v>
      </c>
      <c r="K782" s="195" t="s">
        <v>3656</v>
      </c>
      <c r="L782" s="196" t="s">
        <v>4614</v>
      </c>
      <c r="M782" s="196" t="s">
        <v>4672</v>
      </c>
      <c r="N782" s="52" t="s">
        <v>2155</v>
      </c>
      <c r="O782" s="52"/>
      <c r="P782" s="254" t="s">
        <v>2930</v>
      </c>
      <c r="Q782" s="13"/>
      <c r="R782"/>
      <c r="S782" t="str">
        <f t="shared" si="195"/>
        <v/>
      </c>
      <c r="T782" s="41" t="str">
        <f>IF(ISNA(VLOOKUP(P782,'NEW XEQM.c'!E:F,2,0)),"--","PRESENT")</f>
        <v>--</v>
      </c>
      <c r="U782"/>
      <c r="V782">
        <f t="shared" si="197"/>
        <v>182</v>
      </c>
      <c r="W782" s="75" t="s">
        <v>2155</v>
      </c>
      <c r="X782" s="54" t="s">
        <v>2155</v>
      </c>
      <c r="Y782" s="54" t="s">
        <v>2155</v>
      </c>
      <c r="Z782" s="22" t="str">
        <f t="shared" si="198"/>
        <v/>
      </c>
      <c r="AA782" s="22" t="str">
        <f t="shared" si="199"/>
        <v/>
      </c>
      <c r="AB782" s="1">
        <f t="shared" si="200"/>
        <v>758</v>
      </c>
      <c r="AC782" t="str">
        <f t="shared" si="201"/>
        <v>ITM_i_BREVE</v>
      </c>
      <c r="AD782" s="125" t="str">
        <f>IF(ISNA(VLOOKUP(AA782,'XEQM Shortlist'!J:J,1,0)),"//","")</f>
        <v/>
      </c>
      <c r="AF782" s="88" t="str">
        <f t="shared" si="202"/>
        <v/>
      </c>
      <c r="AG782" t="b">
        <f t="shared" si="203"/>
        <v>1</v>
      </c>
    </row>
    <row r="783" spans="1:33">
      <c r="A783" s="45">
        <f t="shared" si="196"/>
        <v>783</v>
      </c>
      <c r="B783" s="44">
        <f t="shared" si="204"/>
        <v>759</v>
      </c>
      <c r="C783" s="193" t="s">
        <v>3643</v>
      </c>
      <c r="D783" s="193" t="s">
        <v>2931</v>
      </c>
      <c r="E783" s="188" t="s">
        <v>656</v>
      </c>
      <c r="F783" s="188" t="s">
        <v>656</v>
      </c>
      <c r="G783" s="197">
        <v>0</v>
      </c>
      <c r="H783" s="197">
        <v>0</v>
      </c>
      <c r="I783" s="188" t="s">
        <v>2390</v>
      </c>
      <c r="J783" s="188" t="s">
        <v>1348</v>
      </c>
      <c r="K783" s="195" t="s">
        <v>3656</v>
      </c>
      <c r="L783" s="196" t="s">
        <v>4614</v>
      </c>
      <c r="M783" s="196" t="s">
        <v>4672</v>
      </c>
      <c r="N783" s="52" t="s">
        <v>2155</v>
      </c>
      <c r="O783" s="52"/>
      <c r="P783" s="254" t="s">
        <v>2931</v>
      </c>
      <c r="Q783" s="13"/>
      <c r="R783"/>
      <c r="S783" t="str">
        <f t="shared" si="195"/>
        <v/>
      </c>
      <c r="T783" s="41" t="str">
        <f>IF(ISNA(VLOOKUP(P783,'NEW XEQM.c'!E:F,2,0)),"--","PRESENT")</f>
        <v>--</v>
      </c>
      <c r="U783"/>
      <c r="V783">
        <f t="shared" si="197"/>
        <v>182</v>
      </c>
      <c r="W783" s="75" t="s">
        <v>2155</v>
      </c>
      <c r="X783" s="54" t="s">
        <v>2155</v>
      </c>
      <c r="Y783" s="54" t="s">
        <v>2155</v>
      </c>
      <c r="Z783" s="22" t="str">
        <f t="shared" si="198"/>
        <v/>
      </c>
      <c r="AA783" s="22" t="str">
        <f t="shared" si="199"/>
        <v/>
      </c>
      <c r="AB783" s="1">
        <f t="shared" si="200"/>
        <v>759</v>
      </c>
      <c r="AC783" t="str">
        <f t="shared" si="201"/>
        <v>ITM_i_GRAVE</v>
      </c>
      <c r="AD783" s="125" t="str">
        <f>IF(ISNA(VLOOKUP(AA783,'XEQM Shortlist'!J:J,1,0)),"//","")</f>
        <v/>
      </c>
      <c r="AF783" s="88" t="str">
        <f t="shared" si="202"/>
        <v/>
      </c>
      <c r="AG783" t="b">
        <f t="shared" si="203"/>
        <v>1</v>
      </c>
    </row>
    <row r="784" spans="1:33">
      <c r="A784" s="45">
        <f t="shared" si="196"/>
        <v>784</v>
      </c>
      <c r="B784" s="44">
        <f t="shared" si="204"/>
        <v>760</v>
      </c>
      <c r="C784" s="193" t="s">
        <v>3643</v>
      </c>
      <c r="D784" s="193" t="s">
        <v>2932</v>
      </c>
      <c r="E784" s="188" t="s">
        <v>657</v>
      </c>
      <c r="F784" s="188" t="s">
        <v>657</v>
      </c>
      <c r="G784" s="197">
        <v>0</v>
      </c>
      <c r="H784" s="197">
        <v>0</v>
      </c>
      <c r="I784" s="188" t="s">
        <v>2390</v>
      </c>
      <c r="J784" s="188" t="s">
        <v>1348</v>
      </c>
      <c r="K784" s="195" t="s">
        <v>3656</v>
      </c>
      <c r="L784" s="196" t="s">
        <v>4614</v>
      </c>
      <c r="M784" s="196" t="s">
        <v>4672</v>
      </c>
      <c r="N784" s="52" t="s">
        <v>2155</v>
      </c>
      <c r="O784" s="52"/>
      <c r="P784" s="254" t="s">
        <v>2932</v>
      </c>
      <c r="Q784" s="13"/>
      <c r="R784"/>
      <c r="S784" t="str">
        <f t="shared" si="195"/>
        <v/>
      </c>
      <c r="T784" s="41" t="str">
        <f>IF(ISNA(VLOOKUP(P784,'NEW XEQM.c'!E:F,2,0)),"--","PRESENT")</f>
        <v>--</v>
      </c>
      <c r="U784"/>
      <c r="V784">
        <f t="shared" si="197"/>
        <v>182</v>
      </c>
      <c r="W784" s="75" t="s">
        <v>2155</v>
      </c>
      <c r="X784" s="54" t="s">
        <v>2155</v>
      </c>
      <c r="Y784" s="54" t="s">
        <v>2155</v>
      </c>
      <c r="Z784" s="22" t="str">
        <f t="shared" si="198"/>
        <v/>
      </c>
      <c r="AA784" s="22" t="str">
        <f t="shared" si="199"/>
        <v/>
      </c>
      <c r="AB784" s="1">
        <f t="shared" si="200"/>
        <v>760</v>
      </c>
      <c r="AC784" t="str">
        <f t="shared" si="201"/>
        <v>ITM_i_DIARESIS</v>
      </c>
      <c r="AD784" s="125" t="str">
        <f>IF(ISNA(VLOOKUP(AA784,'XEQM Shortlist'!J:J,1,0)),"//","")</f>
        <v/>
      </c>
      <c r="AF784" s="88" t="str">
        <f t="shared" si="202"/>
        <v/>
      </c>
      <c r="AG784" t="b">
        <f t="shared" si="203"/>
        <v>1</v>
      </c>
    </row>
    <row r="785" spans="1:33">
      <c r="A785" s="45">
        <f t="shared" si="196"/>
        <v>785</v>
      </c>
      <c r="B785" s="44">
        <f t="shared" si="204"/>
        <v>761</v>
      </c>
      <c r="C785" s="193" t="s">
        <v>3643</v>
      </c>
      <c r="D785" s="193" t="s">
        <v>2933</v>
      </c>
      <c r="E785" s="188" t="s">
        <v>658</v>
      </c>
      <c r="F785" s="188" t="s">
        <v>658</v>
      </c>
      <c r="G785" s="197">
        <v>0</v>
      </c>
      <c r="H785" s="197">
        <v>0</v>
      </c>
      <c r="I785" s="188" t="s">
        <v>2390</v>
      </c>
      <c r="J785" s="188" t="s">
        <v>1348</v>
      </c>
      <c r="K785" s="195" t="s">
        <v>3656</v>
      </c>
      <c r="L785" s="196" t="s">
        <v>4614</v>
      </c>
      <c r="M785" s="196" t="s">
        <v>4672</v>
      </c>
      <c r="N785" s="52" t="s">
        <v>2155</v>
      </c>
      <c r="O785" s="52"/>
      <c r="P785" s="254" t="s">
        <v>2933</v>
      </c>
      <c r="Q785" s="13"/>
      <c r="R785"/>
      <c r="S785" t="str">
        <f t="shared" si="195"/>
        <v/>
      </c>
      <c r="T785" s="41" t="str">
        <f>IF(ISNA(VLOOKUP(P785,'NEW XEQM.c'!E:F,2,0)),"--","PRESENT")</f>
        <v>--</v>
      </c>
      <c r="U785"/>
      <c r="V785">
        <f t="shared" si="197"/>
        <v>182</v>
      </c>
      <c r="W785" s="75" t="s">
        <v>2155</v>
      </c>
      <c r="X785" s="54" t="s">
        <v>2155</v>
      </c>
      <c r="Y785" s="54" t="s">
        <v>2155</v>
      </c>
      <c r="Z785" s="22" t="str">
        <f t="shared" si="198"/>
        <v/>
      </c>
      <c r="AA785" s="22" t="str">
        <f t="shared" si="199"/>
        <v/>
      </c>
      <c r="AB785" s="1">
        <f t="shared" si="200"/>
        <v>761</v>
      </c>
      <c r="AC785" t="str">
        <f t="shared" si="201"/>
        <v>ITM_i_CIRC</v>
      </c>
      <c r="AD785" s="125" t="str">
        <f>IF(ISNA(VLOOKUP(AA785,'XEQM Shortlist'!J:J,1,0)),"//","")</f>
        <v/>
      </c>
      <c r="AF785" s="88" t="str">
        <f t="shared" si="202"/>
        <v/>
      </c>
      <c r="AG785" t="b">
        <f t="shared" si="203"/>
        <v>1</v>
      </c>
    </row>
    <row r="786" spans="1:33" s="17" customFormat="1">
      <c r="A786" s="45">
        <f t="shared" si="196"/>
        <v>786</v>
      </c>
      <c r="B786" s="44">
        <f t="shared" si="204"/>
        <v>762</v>
      </c>
      <c r="C786" s="193" t="s">
        <v>3643</v>
      </c>
      <c r="D786" s="193" t="s">
        <v>2934</v>
      </c>
      <c r="E786" s="189" t="s">
        <v>659</v>
      </c>
      <c r="F786" s="189" t="s">
        <v>659</v>
      </c>
      <c r="G786" s="198">
        <v>0</v>
      </c>
      <c r="H786" s="198">
        <v>0</v>
      </c>
      <c r="I786" s="188" t="s">
        <v>2390</v>
      </c>
      <c r="J786" s="188" t="s">
        <v>1348</v>
      </c>
      <c r="K786" s="195" t="s">
        <v>3656</v>
      </c>
      <c r="L786" s="196" t="s">
        <v>4614</v>
      </c>
      <c r="M786" s="196" t="s">
        <v>4672</v>
      </c>
      <c r="N786" s="52" t="s">
        <v>2155</v>
      </c>
      <c r="P786" s="254" t="s">
        <v>2934</v>
      </c>
      <c r="Q786" s="13"/>
      <c r="R786"/>
      <c r="S786" t="str">
        <f t="shared" si="195"/>
        <v/>
      </c>
      <c r="T786" s="41" t="str">
        <f>IF(ISNA(VLOOKUP(P786,'NEW XEQM.c'!E:F,2,0)),"--","PRESENT")</f>
        <v>--</v>
      </c>
      <c r="U786"/>
      <c r="V786">
        <f t="shared" si="197"/>
        <v>182</v>
      </c>
      <c r="W786" s="88" t="s">
        <v>2155</v>
      </c>
      <c r="X786" s="92" t="s">
        <v>2155</v>
      </c>
      <c r="Y786" s="92" t="s">
        <v>2155</v>
      </c>
      <c r="Z786" s="22" t="str">
        <f t="shared" si="198"/>
        <v/>
      </c>
      <c r="AA786" s="22" t="str">
        <f t="shared" si="199"/>
        <v/>
      </c>
      <c r="AB786" s="1">
        <f t="shared" si="200"/>
        <v>762</v>
      </c>
      <c r="AC786" t="str">
        <f t="shared" si="201"/>
        <v>ITM_i_OGONEK</v>
      </c>
      <c r="AD786" s="125" t="str">
        <f>IF(ISNA(VLOOKUP(AA786,'XEQM Shortlist'!J:J,1,0)),"//","")</f>
        <v/>
      </c>
      <c r="AE786"/>
      <c r="AF786" s="88" t="str">
        <f t="shared" si="202"/>
        <v/>
      </c>
      <c r="AG786" t="b">
        <f t="shared" si="203"/>
        <v>1</v>
      </c>
    </row>
    <row r="787" spans="1:33" s="17" customFormat="1">
      <c r="A787" s="45">
        <f t="shared" si="196"/>
        <v>787</v>
      </c>
      <c r="B787" s="44">
        <f t="shared" si="204"/>
        <v>763</v>
      </c>
      <c r="C787" s="193" t="s">
        <v>3643</v>
      </c>
      <c r="D787" s="193" t="s">
        <v>2935</v>
      </c>
      <c r="E787" s="189" t="s">
        <v>489</v>
      </c>
      <c r="F787" s="189" t="s">
        <v>489</v>
      </c>
      <c r="G787" s="198">
        <v>0</v>
      </c>
      <c r="H787" s="198">
        <v>0</v>
      </c>
      <c r="I787" s="188" t="s">
        <v>1</v>
      </c>
      <c r="J787" s="188" t="s">
        <v>1348</v>
      </c>
      <c r="K787" s="195" t="s">
        <v>3656</v>
      </c>
      <c r="L787" s="196" t="s">
        <v>4614</v>
      </c>
      <c r="M787" s="196" t="s">
        <v>4672</v>
      </c>
      <c r="N787" s="52" t="s">
        <v>2155</v>
      </c>
      <c r="P787" s="254" t="s">
        <v>2935</v>
      </c>
      <c r="Q787" s="13"/>
      <c r="R787"/>
      <c r="S787" t="str">
        <f t="shared" si="195"/>
        <v/>
      </c>
      <c r="T787" s="41" t="str">
        <f>IF(ISNA(VLOOKUP(P787,'NEW XEQM.c'!E:F,2,0)),"--","PRESENT")</f>
        <v>--</v>
      </c>
      <c r="U787"/>
      <c r="V787">
        <f t="shared" si="197"/>
        <v>182</v>
      </c>
      <c r="W787" s="88" t="s">
        <v>2155</v>
      </c>
      <c r="X787" s="92" t="s">
        <v>2155</v>
      </c>
      <c r="Y787" s="92" t="s">
        <v>2155</v>
      </c>
      <c r="Z787" s="22" t="str">
        <f t="shared" si="198"/>
        <v/>
      </c>
      <c r="AA787" s="22" t="str">
        <f t="shared" si="199"/>
        <v/>
      </c>
      <c r="AB787" s="1">
        <f t="shared" si="200"/>
        <v>763</v>
      </c>
      <c r="AC787" t="str">
        <f t="shared" si="201"/>
        <v>ITM_i_DOT</v>
      </c>
      <c r="AD787" s="125" t="str">
        <f>IF(ISNA(VLOOKUP(AA787,'XEQM Shortlist'!J:J,1,0)),"//","")</f>
        <v/>
      </c>
      <c r="AE787"/>
      <c r="AF787" s="88" t="str">
        <f t="shared" si="202"/>
        <v/>
      </c>
      <c r="AG787" t="b">
        <f t="shared" si="203"/>
        <v>1</v>
      </c>
    </row>
    <row r="788" spans="1:33" s="17" customFormat="1">
      <c r="A788" s="45">
        <f t="shared" si="196"/>
        <v>788</v>
      </c>
      <c r="B788" s="44">
        <f t="shared" si="204"/>
        <v>764</v>
      </c>
      <c r="C788" s="193" t="s">
        <v>3643</v>
      </c>
      <c r="D788" s="193" t="s">
        <v>2936</v>
      </c>
      <c r="E788" s="189" t="s">
        <v>660</v>
      </c>
      <c r="F788" s="189" t="s">
        <v>660</v>
      </c>
      <c r="G788" s="198">
        <v>0</v>
      </c>
      <c r="H788" s="198">
        <v>0</v>
      </c>
      <c r="I788" s="188" t="s">
        <v>2390</v>
      </c>
      <c r="J788" s="188" t="s">
        <v>1348</v>
      </c>
      <c r="K788" s="195" t="s">
        <v>3656</v>
      </c>
      <c r="L788" s="196" t="s">
        <v>4614</v>
      </c>
      <c r="M788" s="196" t="s">
        <v>4672</v>
      </c>
      <c r="N788" s="52" t="s">
        <v>2155</v>
      </c>
      <c r="P788" s="254" t="s">
        <v>2936</v>
      </c>
      <c r="Q788" s="13"/>
      <c r="R788"/>
      <c r="S788" t="str">
        <f t="shared" si="195"/>
        <v/>
      </c>
      <c r="T788" s="41" t="str">
        <f>IF(ISNA(VLOOKUP(P788,'NEW XEQM.c'!E:F,2,0)),"--","PRESENT")</f>
        <v>--</v>
      </c>
      <c r="U788"/>
      <c r="V788">
        <f t="shared" si="197"/>
        <v>182</v>
      </c>
      <c r="W788" s="88" t="s">
        <v>2155</v>
      </c>
      <c r="X788" s="92" t="s">
        <v>2155</v>
      </c>
      <c r="Y788" s="92" t="s">
        <v>2155</v>
      </c>
      <c r="Z788" s="22" t="str">
        <f t="shared" si="198"/>
        <v/>
      </c>
      <c r="AA788" s="22" t="str">
        <f t="shared" si="199"/>
        <v/>
      </c>
      <c r="AB788" s="1">
        <f t="shared" si="200"/>
        <v>764</v>
      </c>
      <c r="AC788" t="str">
        <f t="shared" si="201"/>
        <v>ITM_i_DOTLESS</v>
      </c>
      <c r="AD788" s="125" t="str">
        <f>IF(ISNA(VLOOKUP(AA788,'XEQM Shortlist'!J:J,1,0)),"//","")</f>
        <v/>
      </c>
      <c r="AE788"/>
      <c r="AF788" s="88" t="str">
        <f t="shared" si="202"/>
        <v/>
      </c>
      <c r="AG788" t="b">
        <f t="shared" si="203"/>
        <v>1</v>
      </c>
    </row>
    <row r="789" spans="1:33" s="17" customFormat="1">
      <c r="A789" s="45">
        <f t="shared" si="196"/>
        <v>789</v>
      </c>
      <c r="B789" s="44">
        <f t="shared" si="204"/>
        <v>765</v>
      </c>
      <c r="C789" s="193" t="s">
        <v>3643</v>
      </c>
      <c r="D789" s="193" t="s">
        <v>2937</v>
      </c>
      <c r="E789" s="189" t="s">
        <v>661</v>
      </c>
      <c r="F789" s="189" t="s">
        <v>661</v>
      </c>
      <c r="G789" s="198">
        <v>0</v>
      </c>
      <c r="H789" s="198">
        <v>0</v>
      </c>
      <c r="I789" s="188" t="s">
        <v>2390</v>
      </c>
      <c r="J789" s="188" t="s">
        <v>1348</v>
      </c>
      <c r="K789" s="195" t="s">
        <v>3656</v>
      </c>
      <c r="L789" s="196" t="s">
        <v>4614</v>
      </c>
      <c r="M789" s="196" t="s">
        <v>4672</v>
      </c>
      <c r="N789" s="52" t="s">
        <v>2155</v>
      </c>
      <c r="P789" s="254" t="s">
        <v>2937</v>
      </c>
      <c r="Q789" s="13"/>
      <c r="R789"/>
      <c r="S789" t="str">
        <f t="shared" si="195"/>
        <v/>
      </c>
      <c r="T789" s="41" t="str">
        <f>IF(ISNA(VLOOKUP(P789,'NEW XEQM.c'!E:F,2,0)),"--","PRESENT")</f>
        <v>--</v>
      </c>
      <c r="U789"/>
      <c r="V789">
        <f t="shared" si="197"/>
        <v>182</v>
      </c>
      <c r="W789" s="88" t="s">
        <v>2155</v>
      </c>
      <c r="X789" s="92" t="s">
        <v>2155</v>
      </c>
      <c r="Y789" s="92" t="s">
        <v>2155</v>
      </c>
      <c r="Z789" s="22" t="str">
        <f t="shared" si="198"/>
        <v/>
      </c>
      <c r="AA789" s="22" t="str">
        <f t="shared" si="199"/>
        <v/>
      </c>
      <c r="AB789" s="1">
        <f t="shared" si="200"/>
        <v>765</v>
      </c>
      <c r="AC789" t="str">
        <f t="shared" si="201"/>
        <v>ITM_l_STROKE</v>
      </c>
      <c r="AD789" s="125" t="str">
        <f>IF(ISNA(VLOOKUP(AA789,'XEQM Shortlist'!J:J,1,0)),"//","")</f>
        <v/>
      </c>
      <c r="AE789"/>
      <c r="AF789" s="88" t="str">
        <f t="shared" si="202"/>
        <v/>
      </c>
      <c r="AG789" t="b">
        <f t="shared" si="203"/>
        <v>1</v>
      </c>
    </row>
    <row r="790" spans="1:33" s="17" customFormat="1">
      <c r="A790" s="45">
        <f t="shared" si="196"/>
        <v>790</v>
      </c>
      <c r="B790" s="44">
        <f t="shared" si="204"/>
        <v>766</v>
      </c>
      <c r="C790" s="193" t="s">
        <v>3643</v>
      </c>
      <c r="D790" s="193" t="s">
        <v>2938</v>
      </c>
      <c r="E790" s="189" t="s">
        <v>662</v>
      </c>
      <c r="F790" s="189" t="s">
        <v>662</v>
      </c>
      <c r="G790" s="198">
        <v>0</v>
      </c>
      <c r="H790" s="198">
        <v>0</v>
      </c>
      <c r="I790" s="188" t="s">
        <v>2390</v>
      </c>
      <c r="J790" s="188" t="s">
        <v>1348</v>
      </c>
      <c r="K790" s="195" t="s">
        <v>3656</v>
      </c>
      <c r="L790" s="196" t="s">
        <v>4614</v>
      </c>
      <c r="M790" s="196" t="s">
        <v>4672</v>
      </c>
      <c r="N790" s="52" t="s">
        <v>2155</v>
      </c>
      <c r="P790" s="254" t="s">
        <v>2938</v>
      </c>
      <c r="Q790" s="13"/>
      <c r="R790"/>
      <c r="S790" t="str">
        <f t="shared" si="195"/>
        <v/>
      </c>
      <c r="T790" s="41" t="str">
        <f>IF(ISNA(VLOOKUP(P790,'NEW XEQM.c'!E:F,2,0)),"--","PRESENT")</f>
        <v>--</v>
      </c>
      <c r="U790"/>
      <c r="V790">
        <f t="shared" si="197"/>
        <v>182</v>
      </c>
      <c r="W790" s="88" t="s">
        <v>2155</v>
      </c>
      <c r="X790" s="92" t="s">
        <v>2155</v>
      </c>
      <c r="Y790" s="92" t="s">
        <v>2155</v>
      </c>
      <c r="Z790" s="22" t="str">
        <f t="shared" si="198"/>
        <v/>
      </c>
      <c r="AA790" s="22" t="str">
        <f t="shared" si="199"/>
        <v/>
      </c>
      <c r="AB790" s="1">
        <f t="shared" si="200"/>
        <v>766</v>
      </c>
      <c r="AC790" t="str">
        <f t="shared" si="201"/>
        <v>ITM_l_ACUTE</v>
      </c>
      <c r="AD790" s="125" t="str">
        <f>IF(ISNA(VLOOKUP(AA790,'XEQM Shortlist'!J:J,1,0)),"//","")</f>
        <v/>
      </c>
      <c r="AE790"/>
      <c r="AF790" s="88" t="str">
        <f t="shared" si="202"/>
        <v/>
      </c>
      <c r="AG790" t="b">
        <f t="shared" si="203"/>
        <v>1</v>
      </c>
    </row>
    <row r="791" spans="1:33" s="17" customFormat="1">
      <c r="A791" s="45">
        <f t="shared" si="196"/>
        <v>791</v>
      </c>
      <c r="B791" s="44">
        <f t="shared" si="204"/>
        <v>767</v>
      </c>
      <c r="C791" s="193" t="s">
        <v>3643</v>
      </c>
      <c r="D791" s="193" t="s">
        <v>2939</v>
      </c>
      <c r="E791" s="189" t="s">
        <v>663</v>
      </c>
      <c r="F791" s="189" t="s">
        <v>663</v>
      </c>
      <c r="G791" s="198">
        <v>0</v>
      </c>
      <c r="H791" s="198">
        <v>0</v>
      </c>
      <c r="I791" s="188" t="s">
        <v>2390</v>
      </c>
      <c r="J791" s="188" t="s">
        <v>1348</v>
      </c>
      <c r="K791" s="195" t="s">
        <v>3656</v>
      </c>
      <c r="L791" s="196" t="s">
        <v>4614</v>
      </c>
      <c r="M791" s="196" t="s">
        <v>4672</v>
      </c>
      <c r="N791" s="52" t="s">
        <v>2155</v>
      </c>
      <c r="P791" s="254" t="s">
        <v>2939</v>
      </c>
      <c r="Q791" s="13"/>
      <c r="R791"/>
      <c r="S791" t="str">
        <f t="shared" si="195"/>
        <v/>
      </c>
      <c r="T791" s="41" t="str">
        <f>IF(ISNA(VLOOKUP(P791,'NEW XEQM.c'!E:F,2,0)),"--","PRESENT")</f>
        <v>--</v>
      </c>
      <c r="U791"/>
      <c r="V791">
        <f t="shared" si="197"/>
        <v>182</v>
      </c>
      <c r="W791" s="88" t="s">
        <v>2155</v>
      </c>
      <c r="X791" s="92" t="s">
        <v>2155</v>
      </c>
      <c r="Y791" s="92" t="s">
        <v>2155</v>
      </c>
      <c r="Z791" s="22" t="str">
        <f t="shared" si="198"/>
        <v/>
      </c>
      <c r="AA791" s="22" t="str">
        <f t="shared" si="199"/>
        <v/>
      </c>
      <c r="AB791" s="1">
        <f t="shared" si="200"/>
        <v>767</v>
      </c>
      <c r="AC791" t="str">
        <f t="shared" si="201"/>
        <v>ITM_l_APOSTROPHE</v>
      </c>
      <c r="AD791" s="125" t="str">
        <f>IF(ISNA(VLOOKUP(AA791,'XEQM Shortlist'!J:J,1,0)),"//","")</f>
        <v/>
      </c>
      <c r="AE791"/>
      <c r="AF791" s="88" t="str">
        <f t="shared" si="202"/>
        <v/>
      </c>
      <c r="AG791" t="b">
        <f t="shared" si="203"/>
        <v>1</v>
      </c>
    </row>
    <row r="792" spans="1:33">
      <c r="A792" s="45">
        <f t="shared" si="196"/>
        <v>792</v>
      </c>
      <c r="B792" s="44">
        <f t="shared" si="204"/>
        <v>768</v>
      </c>
      <c r="C792" s="193" t="s">
        <v>3643</v>
      </c>
      <c r="D792" s="193" t="s">
        <v>2940</v>
      </c>
      <c r="E792" s="188" t="s">
        <v>664</v>
      </c>
      <c r="F792" s="188" t="s">
        <v>664</v>
      </c>
      <c r="G792" s="197">
        <v>0</v>
      </c>
      <c r="H792" s="197">
        <v>0</v>
      </c>
      <c r="I792" s="188" t="s">
        <v>2390</v>
      </c>
      <c r="J792" s="188" t="s">
        <v>1348</v>
      </c>
      <c r="K792" s="195" t="s">
        <v>3656</v>
      </c>
      <c r="L792" s="196" t="s">
        <v>4614</v>
      </c>
      <c r="M792" s="196" t="s">
        <v>4672</v>
      </c>
      <c r="N792" s="52" t="s">
        <v>2155</v>
      </c>
      <c r="O792" s="52"/>
      <c r="P792" s="254" t="s">
        <v>2940</v>
      </c>
      <c r="Q792" s="13"/>
      <c r="R792"/>
      <c r="S792" t="str">
        <f t="shared" si="195"/>
        <v/>
      </c>
      <c r="T792" s="41" t="str">
        <f>IF(ISNA(VLOOKUP(P792,'NEW XEQM.c'!E:F,2,0)),"--","PRESENT")</f>
        <v>--</v>
      </c>
      <c r="U792"/>
      <c r="V792">
        <f t="shared" si="197"/>
        <v>182</v>
      </c>
      <c r="W792" s="75" t="s">
        <v>2155</v>
      </c>
      <c r="X792" s="54" t="s">
        <v>2155</v>
      </c>
      <c r="Y792" s="54" t="s">
        <v>2155</v>
      </c>
      <c r="Z792" s="22" t="str">
        <f t="shared" si="198"/>
        <v/>
      </c>
      <c r="AA792" s="22" t="str">
        <f t="shared" si="199"/>
        <v/>
      </c>
      <c r="AB792" s="1">
        <f t="shared" si="200"/>
        <v>768</v>
      </c>
      <c r="AC792" t="str">
        <f t="shared" si="201"/>
        <v>ITM_n_ACUTE</v>
      </c>
      <c r="AD792" s="125" t="str">
        <f>IF(ISNA(VLOOKUP(AA792,'XEQM Shortlist'!J:J,1,0)),"//","")</f>
        <v/>
      </c>
      <c r="AF792" s="88" t="str">
        <f t="shared" si="202"/>
        <v/>
      </c>
      <c r="AG792" t="b">
        <f t="shared" si="203"/>
        <v>1</v>
      </c>
    </row>
    <row r="793" spans="1:33">
      <c r="A793" s="45">
        <f t="shared" si="196"/>
        <v>793</v>
      </c>
      <c r="B793" s="44">
        <f t="shared" si="204"/>
        <v>769</v>
      </c>
      <c r="C793" s="193" t="s">
        <v>3643</v>
      </c>
      <c r="D793" s="193" t="s">
        <v>2941</v>
      </c>
      <c r="E793" s="188" t="s">
        <v>665</v>
      </c>
      <c r="F793" s="188" t="s">
        <v>665</v>
      </c>
      <c r="G793" s="197">
        <v>0</v>
      </c>
      <c r="H793" s="197">
        <v>0</v>
      </c>
      <c r="I793" s="188" t="s">
        <v>2390</v>
      </c>
      <c r="J793" s="188" t="s">
        <v>1348</v>
      </c>
      <c r="K793" s="195" t="s">
        <v>3656</v>
      </c>
      <c r="L793" s="196" t="s">
        <v>4614</v>
      </c>
      <c r="M793" s="196" t="s">
        <v>4672</v>
      </c>
      <c r="N793" s="52" t="s">
        <v>2155</v>
      </c>
      <c r="O793" s="52"/>
      <c r="P793" s="254" t="s">
        <v>2941</v>
      </c>
      <c r="Q793" s="13"/>
      <c r="R793"/>
      <c r="S793" t="str">
        <f t="shared" si="195"/>
        <v/>
      </c>
      <c r="T793" s="41" t="str">
        <f>IF(ISNA(VLOOKUP(P793,'NEW XEQM.c'!E:F,2,0)),"--","PRESENT")</f>
        <v>--</v>
      </c>
      <c r="U793"/>
      <c r="V793">
        <f t="shared" si="197"/>
        <v>182</v>
      </c>
      <c r="W793" s="75" t="s">
        <v>2155</v>
      </c>
      <c r="X793" s="54" t="s">
        <v>2155</v>
      </c>
      <c r="Y793" s="54" t="s">
        <v>2155</v>
      </c>
      <c r="Z793" s="22" t="str">
        <f t="shared" si="198"/>
        <v/>
      </c>
      <c r="AA793" s="22" t="str">
        <f t="shared" si="199"/>
        <v/>
      </c>
      <c r="AB793" s="1">
        <f t="shared" si="200"/>
        <v>769</v>
      </c>
      <c r="AC793" t="str">
        <f t="shared" si="201"/>
        <v>ITM_n_CARON</v>
      </c>
      <c r="AD793" s="125" t="str">
        <f>IF(ISNA(VLOOKUP(AA793,'XEQM Shortlist'!J:J,1,0)),"//","")</f>
        <v/>
      </c>
      <c r="AF793" s="88" t="str">
        <f t="shared" si="202"/>
        <v/>
      </c>
      <c r="AG793" t="b">
        <f t="shared" si="203"/>
        <v>1</v>
      </c>
    </row>
    <row r="794" spans="1:33">
      <c r="A794" s="45">
        <f t="shared" si="196"/>
        <v>794</v>
      </c>
      <c r="B794" s="44">
        <f t="shared" si="204"/>
        <v>770</v>
      </c>
      <c r="C794" s="193" t="s">
        <v>3643</v>
      </c>
      <c r="D794" s="193" t="s">
        <v>2942</v>
      </c>
      <c r="E794" s="188" t="s">
        <v>666</v>
      </c>
      <c r="F794" s="188" t="s">
        <v>666</v>
      </c>
      <c r="G794" s="197">
        <v>0</v>
      </c>
      <c r="H794" s="197">
        <v>0</v>
      </c>
      <c r="I794" s="188" t="s">
        <v>2390</v>
      </c>
      <c r="J794" s="188" t="s">
        <v>1348</v>
      </c>
      <c r="K794" s="195" t="s">
        <v>3656</v>
      </c>
      <c r="L794" s="196" t="s">
        <v>4614</v>
      </c>
      <c r="M794" s="196" t="s">
        <v>4672</v>
      </c>
      <c r="N794" s="52" t="s">
        <v>2155</v>
      </c>
      <c r="O794" s="52"/>
      <c r="P794" s="254" t="s">
        <v>2942</v>
      </c>
      <c r="Q794" s="13"/>
      <c r="R794"/>
      <c r="S794" t="str">
        <f t="shared" si="195"/>
        <v/>
      </c>
      <c r="T794" s="41" t="str">
        <f>IF(ISNA(VLOOKUP(P794,'NEW XEQM.c'!E:F,2,0)),"--","PRESENT")</f>
        <v>--</v>
      </c>
      <c r="U794"/>
      <c r="V794">
        <f t="shared" si="197"/>
        <v>182</v>
      </c>
      <c r="W794" s="75" t="s">
        <v>2155</v>
      </c>
      <c r="X794" s="54" t="s">
        <v>2155</v>
      </c>
      <c r="Y794" s="54" t="s">
        <v>2155</v>
      </c>
      <c r="Z794" s="22" t="str">
        <f t="shared" si="198"/>
        <v/>
      </c>
      <c r="AA794" s="22" t="str">
        <f t="shared" si="199"/>
        <v/>
      </c>
      <c r="AB794" s="1">
        <f t="shared" si="200"/>
        <v>770</v>
      </c>
      <c r="AC794" t="str">
        <f t="shared" si="201"/>
        <v>ITM_n_TILDE</v>
      </c>
      <c r="AD794" s="125" t="str">
        <f>IF(ISNA(VLOOKUP(AA794,'XEQM Shortlist'!J:J,1,0)),"//","")</f>
        <v/>
      </c>
      <c r="AF794" s="88" t="str">
        <f t="shared" si="202"/>
        <v/>
      </c>
      <c r="AG794" t="b">
        <f t="shared" si="203"/>
        <v>1</v>
      </c>
    </row>
    <row r="795" spans="1:33">
      <c r="A795" s="45">
        <f t="shared" si="196"/>
        <v>795</v>
      </c>
      <c r="B795" s="44">
        <f t="shared" si="204"/>
        <v>771</v>
      </c>
      <c r="C795" s="193" t="s">
        <v>3643</v>
      </c>
      <c r="D795" s="193" t="s">
        <v>2943</v>
      </c>
      <c r="E795" s="188" t="s">
        <v>667</v>
      </c>
      <c r="F795" s="188" t="s">
        <v>667</v>
      </c>
      <c r="G795" s="197">
        <v>0</v>
      </c>
      <c r="H795" s="197">
        <v>0</v>
      </c>
      <c r="I795" s="188" t="s">
        <v>2390</v>
      </c>
      <c r="J795" s="188" t="s">
        <v>1348</v>
      </c>
      <c r="K795" s="195" t="s">
        <v>3656</v>
      </c>
      <c r="L795" s="196" t="s">
        <v>4614</v>
      </c>
      <c r="M795" s="196" t="s">
        <v>4672</v>
      </c>
      <c r="N795" s="52" t="s">
        <v>2155</v>
      </c>
      <c r="O795" s="52"/>
      <c r="P795" s="254" t="s">
        <v>2943</v>
      </c>
      <c r="Q795" s="13"/>
      <c r="R795"/>
      <c r="S795" t="str">
        <f t="shared" si="195"/>
        <v/>
      </c>
      <c r="T795" s="41" t="str">
        <f>IF(ISNA(VLOOKUP(P795,'NEW XEQM.c'!E:F,2,0)),"--","PRESENT")</f>
        <v>--</v>
      </c>
      <c r="U795"/>
      <c r="V795">
        <f t="shared" si="197"/>
        <v>182</v>
      </c>
      <c r="W795" s="75" t="s">
        <v>2155</v>
      </c>
      <c r="X795" s="54" t="s">
        <v>2155</v>
      </c>
      <c r="Y795" s="54" t="s">
        <v>2155</v>
      </c>
      <c r="Z795" s="22" t="str">
        <f t="shared" si="198"/>
        <v/>
      </c>
      <c r="AA795" s="22" t="str">
        <f t="shared" si="199"/>
        <v/>
      </c>
      <c r="AB795" s="1">
        <f t="shared" si="200"/>
        <v>771</v>
      </c>
      <c r="AC795" t="str">
        <f t="shared" si="201"/>
        <v>ITM_o_MACRON</v>
      </c>
      <c r="AD795" s="125" t="str">
        <f>IF(ISNA(VLOOKUP(AA795,'XEQM Shortlist'!J:J,1,0)),"//","")</f>
        <v/>
      </c>
      <c r="AF795" s="88" t="str">
        <f t="shared" si="202"/>
        <v/>
      </c>
      <c r="AG795" t="b">
        <f t="shared" si="203"/>
        <v>1</v>
      </c>
    </row>
    <row r="796" spans="1:33">
      <c r="A796" s="45">
        <f t="shared" si="196"/>
        <v>796</v>
      </c>
      <c r="B796" s="44">
        <f t="shared" si="204"/>
        <v>772</v>
      </c>
      <c r="C796" s="193" t="s">
        <v>3643</v>
      </c>
      <c r="D796" s="193" t="s">
        <v>2944</v>
      </c>
      <c r="E796" s="188" t="s">
        <v>668</v>
      </c>
      <c r="F796" s="188" t="s">
        <v>668</v>
      </c>
      <c r="G796" s="197">
        <v>0</v>
      </c>
      <c r="H796" s="197">
        <v>0</v>
      </c>
      <c r="I796" s="188" t="s">
        <v>2390</v>
      </c>
      <c r="J796" s="188" t="s">
        <v>1348</v>
      </c>
      <c r="K796" s="195" t="s">
        <v>3656</v>
      </c>
      <c r="L796" s="196" t="s">
        <v>4614</v>
      </c>
      <c r="M796" s="196" t="s">
        <v>4672</v>
      </c>
      <c r="N796" s="52" t="s">
        <v>2155</v>
      </c>
      <c r="O796" s="52"/>
      <c r="P796" s="254" t="s">
        <v>2944</v>
      </c>
      <c r="Q796" s="13"/>
      <c r="R796"/>
      <c r="S796" t="str">
        <f t="shared" si="195"/>
        <v/>
      </c>
      <c r="T796" s="41" t="str">
        <f>IF(ISNA(VLOOKUP(P796,'NEW XEQM.c'!E:F,2,0)),"--","PRESENT")</f>
        <v>--</v>
      </c>
      <c r="U796"/>
      <c r="V796">
        <f t="shared" si="197"/>
        <v>182</v>
      </c>
      <c r="W796" s="75" t="s">
        <v>2155</v>
      </c>
      <c r="X796" s="54" t="s">
        <v>2155</v>
      </c>
      <c r="Y796" s="54" t="s">
        <v>2155</v>
      </c>
      <c r="Z796" s="22" t="str">
        <f t="shared" si="198"/>
        <v/>
      </c>
      <c r="AA796" s="22" t="str">
        <f t="shared" si="199"/>
        <v/>
      </c>
      <c r="AB796" s="1">
        <f t="shared" si="200"/>
        <v>772</v>
      </c>
      <c r="AC796" t="str">
        <f t="shared" si="201"/>
        <v>ITM_o_ACUTE</v>
      </c>
      <c r="AD796" s="125" t="str">
        <f>IF(ISNA(VLOOKUP(AA796,'XEQM Shortlist'!J:J,1,0)),"//","")</f>
        <v/>
      </c>
      <c r="AF796" s="88" t="str">
        <f t="shared" si="202"/>
        <v/>
      </c>
      <c r="AG796" t="b">
        <f t="shared" si="203"/>
        <v>1</v>
      </c>
    </row>
    <row r="797" spans="1:33">
      <c r="A797" s="45">
        <f t="shared" si="196"/>
        <v>797</v>
      </c>
      <c r="B797" s="44">
        <f t="shared" si="204"/>
        <v>773</v>
      </c>
      <c r="C797" s="193" t="s">
        <v>3643</v>
      </c>
      <c r="D797" s="193" t="s">
        <v>2945</v>
      </c>
      <c r="E797" s="188" t="s">
        <v>669</v>
      </c>
      <c r="F797" s="188" t="s">
        <v>669</v>
      </c>
      <c r="G797" s="197">
        <v>0</v>
      </c>
      <c r="H797" s="197">
        <v>0</v>
      </c>
      <c r="I797" s="188" t="s">
        <v>2390</v>
      </c>
      <c r="J797" s="188" t="s">
        <v>1348</v>
      </c>
      <c r="K797" s="195" t="s">
        <v>3656</v>
      </c>
      <c r="L797" s="196" t="s">
        <v>4614</v>
      </c>
      <c r="M797" s="196" t="s">
        <v>4672</v>
      </c>
      <c r="N797" s="52" t="s">
        <v>2155</v>
      </c>
      <c r="O797" s="52"/>
      <c r="P797" s="254" t="s">
        <v>2945</v>
      </c>
      <c r="Q797" s="13"/>
      <c r="R797"/>
      <c r="S797" t="str">
        <f t="shared" si="195"/>
        <v/>
      </c>
      <c r="T797" s="41" t="str">
        <f>IF(ISNA(VLOOKUP(P797,'NEW XEQM.c'!E:F,2,0)),"--","PRESENT")</f>
        <v>--</v>
      </c>
      <c r="U797"/>
      <c r="V797">
        <f t="shared" si="197"/>
        <v>182</v>
      </c>
      <c r="W797" s="75" t="s">
        <v>2155</v>
      </c>
      <c r="X797" s="54" t="s">
        <v>2155</v>
      </c>
      <c r="Y797" s="54" t="s">
        <v>2155</v>
      </c>
      <c r="Z797" s="22" t="str">
        <f t="shared" si="198"/>
        <v/>
      </c>
      <c r="AA797" s="22" t="str">
        <f t="shared" si="199"/>
        <v/>
      </c>
      <c r="AB797" s="1">
        <f t="shared" si="200"/>
        <v>773</v>
      </c>
      <c r="AC797" t="str">
        <f t="shared" si="201"/>
        <v>ITM_o_BREVE</v>
      </c>
      <c r="AD797" s="125" t="str">
        <f>IF(ISNA(VLOOKUP(AA797,'XEQM Shortlist'!J:J,1,0)),"//","")</f>
        <v/>
      </c>
      <c r="AF797" s="88" t="str">
        <f t="shared" si="202"/>
        <v/>
      </c>
      <c r="AG797" t="b">
        <f t="shared" si="203"/>
        <v>1</v>
      </c>
    </row>
    <row r="798" spans="1:33">
      <c r="A798" s="45">
        <f t="shared" si="196"/>
        <v>798</v>
      </c>
      <c r="B798" s="44">
        <f t="shared" si="204"/>
        <v>774</v>
      </c>
      <c r="C798" s="193" t="s">
        <v>3643</v>
      </c>
      <c r="D798" s="193" t="s">
        <v>2946</v>
      </c>
      <c r="E798" s="188" t="s">
        <v>670</v>
      </c>
      <c r="F798" s="188" t="s">
        <v>670</v>
      </c>
      <c r="G798" s="197">
        <v>0</v>
      </c>
      <c r="H798" s="197">
        <v>0</v>
      </c>
      <c r="I798" s="188" t="s">
        <v>2390</v>
      </c>
      <c r="J798" s="188" t="s">
        <v>1348</v>
      </c>
      <c r="K798" s="195" t="s">
        <v>3656</v>
      </c>
      <c r="L798" s="196" t="s">
        <v>4614</v>
      </c>
      <c r="M798" s="196" t="s">
        <v>4672</v>
      </c>
      <c r="N798" s="52" t="s">
        <v>2155</v>
      </c>
      <c r="O798" s="52"/>
      <c r="P798" s="254" t="s">
        <v>2946</v>
      </c>
      <c r="Q798" s="13"/>
      <c r="R798"/>
      <c r="S798" t="str">
        <f t="shared" si="195"/>
        <v/>
      </c>
      <c r="T798" s="41" t="str">
        <f>IF(ISNA(VLOOKUP(P798,'NEW XEQM.c'!E:F,2,0)),"--","PRESENT")</f>
        <v>--</v>
      </c>
      <c r="U798"/>
      <c r="V798">
        <f t="shared" si="197"/>
        <v>182</v>
      </c>
      <c r="W798" s="75" t="s">
        <v>2155</v>
      </c>
      <c r="X798" s="54" t="s">
        <v>2155</v>
      </c>
      <c r="Y798" s="54" t="s">
        <v>2155</v>
      </c>
      <c r="Z798" s="22" t="str">
        <f t="shared" si="198"/>
        <v/>
      </c>
      <c r="AA798" s="22" t="str">
        <f t="shared" si="199"/>
        <v/>
      </c>
      <c r="AB798" s="1">
        <f t="shared" si="200"/>
        <v>774</v>
      </c>
      <c r="AC798" t="str">
        <f t="shared" si="201"/>
        <v>ITM_o_GRAVE</v>
      </c>
      <c r="AD798" s="125" t="str">
        <f>IF(ISNA(VLOOKUP(AA798,'XEQM Shortlist'!J:J,1,0)),"//","")</f>
        <v/>
      </c>
      <c r="AF798" s="88" t="str">
        <f t="shared" si="202"/>
        <v/>
      </c>
      <c r="AG798" t="b">
        <f t="shared" si="203"/>
        <v>1</v>
      </c>
    </row>
    <row r="799" spans="1:33">
      <c r="A799" s="45">
        <f t="shared" si="196"/>
        <v>799</v>
      </c>
      <c r="B799" s="44">
        <f t="shared" si="204"/>
        <v>775</v>
      </c>
      <c r="C799" s="193" t="s">
        <v>3643</v>
      </c>
      <c r="D799" s="193" t="s">
        <v>2947</v>
      </c>
      <c r="E799" s="188" t="s">
        <v>671</v>
      </c>
      <c r="F799" s="188" t="s">
        <v>671</v>
      </c>
      <c r="G799" s="197">
        <v>0</v>
      </c>
      <c r="H799" s="197">
        <v>0</v>
      </c>
      <c r="I799" s="188" t="s">
        <v>2390</v>
      </c>
      <c r="J799" s="188" t="s">
        <v>1348</v>
      </c>
      <c r="K799" s="195" t="s">
        <v>3656</v>
      </c>
      <c r="L799" s="196" t="s">
        <v>4614</v>
      </c>
      <c r="M799" s="196" t="s">
        <v>4672</v>
      </c>
      <c r="N799" s="52" t="s">
        <v>2155</v>
      </c>
      <c r="O799" s="52"/>
      <c r="P799" s="254" t="s">
        <v>2947</v>
      </c>
      <c r="Q799" s="13"/>
      <c r="R799"/>
      <c r="S799" t="str">
        <f t="shared" si="195"/>
        <v/>
      </c>
      <c r="T799" s="41" t="str">
        <f>IF(ISNA(VLOOKUP(P799,'NEW XEQM.c'!E:F,2,0)),"--","PRESENT")</f>
        <v>--</v>
      </c>
      <c r="U799"/>
      <c r="V799">
        <f t="shared" si="197"/>
        <v>182</v>
      </c>
      <c r="W799" s="75" t="s">
        <v>2155</v>
      </c>
      <c r="X799" s="54" t="s">
        <v>2155</v>
      </c>
      <c r="Y799" s="54" t="s">
        <v>2155</v>
      </c>
      <c r="Z799" s="22" t="str">
        <f t="shared" si="198"/>
        <v/>
      </c>
      <c r="AA799" s="22" t="str">
        <f t="shared" si="199"/>
        <v/>
      </c>
      <c r="AB799" s="1">
        <f t="shared" si="200"/>
        <v>775</v>
      </c>
      <c r="AC799" t="str">
        <f t="shared" si="201"/>
        <v>ITM_o_DIARESIS</v>
      </c>
      <c r="AD799" s="125" t="str">
        <f>IF(ISNA(VLOOKUP(AA799,'XEQM Shortlist'!J:J,1,0)),"//","")</f>
        <v/>
      </c>
      <c r="AF799" s="88" t="str">
        <f t="shared" si="202"/>
        <v/>
      </c>
      <c r="AG799" t="b">
        <f t="shared" si="203"/>
        <v>1</v>
      </c>
    </row>
    <row r="800" spans="1:33">
      <c r="A800" s="45">
        <f t="shared" si="196"/>
        <v>800</v>
      </c>
      <c r="B800" s="44">
        <f t="shared" si="204"/>
        <v>776</v>
      </c>
      <c r="C800" s="193" t="s">
        <v>3643</v>
      </c>
      <c r="D800" s="193" t="s">
        <v>2948</v>
      </c>
      <c r="E800" s="188" t="s">
        <v>672</v>
      </c>
      <c r="F800" s="188" t="s">
        <v>672</v>
      </c>
      <c r="G800" s="197">
        <v>0</v>
      </c>
      <c r="H800" s="197">
        <v>0</v>
      </c>
      <c r="I800" s="188" t="s">
        <v>2390</v>
      </c>
      <c r="J800" s="188" t="s">
        <v>1348</v>
      </c>
      <c r="K800" s="195" t="s">
        <v>3656</v>
      </c>
      <c r="L800" s="196" t="s">
        <v>4614</v>
      </c>
      <c r="M800" s="196" t="s">
        <v>4672</v>
      </c>
      <c r="N800" s="52" t="s">
        <v>2155</v>
      </c>
      <c r="O800" s="52"/>
      <c r="P800" s="254" t="s">
        <v>2948</v>
      </c>
      <c r="Q800" s="13"/>
      <c r="R800"/>
      <c r="S800" t="str">
        <f t="shared" si="195"/>
        <v/>
      </c>
      <c r="T800" s="41" t="str">
        <f>IF(ISNA(VLOOKUP(P800,'NEW XEQM.c'!E:F,2,0)),"--","PRESENT")</f>
        <v>--</v>
      </c>
      <c r="U800"/>
      <c r="V800">
        <f t="shared" si="197"/>
        <v>182</v>
      </c>
      <c r="W800" s="75" t="s">
        <v>2155</v>
      </c>
      <c r="X800" s="54" t="s">
        <v>2155</v>
      </c>
      <c r="Y800" s="54" t="s">
        <v>2155</v>
      </c>
      <c r="Z800" s="22" t="str">
        <f t="shared" si="198"/>
        <v/>
      </c>
      <c r="AA800" s="22" t="str">
        <f t="shared" si="199"/>
        <v/>
      </c>
      <c r="AB800" s="1">
        <f t="shared" si="200"/>
        <v>776</v>
      </c>
      <c r="AC800" t="str">
        <f t="shared" si="201"/>
        <v>ITM_o_TILDE</v>
      </c>
      <c r="AD800" s="125" t="str">
        <f>IF(ISNA(VLOOKUP(AA800,'XEQM Shortlist'!J:J,1,0)),"//","")</f>
        <v/>
      </c>
      <c r="AF800" s="88" t="str">
        <f t="shared" si="202"/>
        <v/>
      </c>
      <c r="AG800" t="b">
        <f t="shared" si="203"/>
        <v>1</v>
      </c>
    </row>
    <row r="801" spans="1:33">
      <c r="A801" s="45">
        <f t="shared" si="196"/>
        <v>801</v>
      </c>
      <c r="B801" s="44">
        <f t="shared" si="204"/>
        <v>777</v>
      </c>
      <c r="C801" s="193" t="s">
        <v>3643</v>
      </c>
      <c r="D801" s="193" t="s">
        <v>2949</v>
      </c>
      <c r="E801" s="188" t="s">
        <v>673</v>
      </c>
      <c r="F801" s="188" t="s">
        <v>673</v>
      </c>
      <c r="G801" s="197">
        <v>0</v>
      </c>
      <c r="H801" s="197">
        <v>0</v>
      </c>
      <c r="I801" s="188" t="s">
        <v>2390</v>
      </c>
      <c r="J801" s="188" t="s">
        <v>1348</v>
      </c>
      <c r="K801" s="195" t="s">
        <v>3656</v>
      </c>
      <c r="L801" s="196" t="s">
        <v>4614</v>
      </c>
      <c r="M801" s="196" t="s">
        <v>4672</v>
      </c>
      <c r="N801" s="52" t="s">
        <v>2155</v>
      </c>
      <c r="O801" s="52"/>
      <c r="P801" s="254" t="s">
        <v>2949</v>
      </c>
      <c r="Q801" s="13"/>
      <c r="R801"/>
      <c r="S801" t="str">
        <f t="shared" si="195"/>
        <v/>
      </c>
      <c r="T801" s="41" t="str">
        <f>IF(ISNA(VLOOKUP(P801,'NEW XEQM.c'!E:F,2,0)),"--","PRESENT")</f>
        <v>--</v>
      </c>
      <c r="U801"/>
      <c r="V801">
        <f t="shared" si="197"/>
        <v>182</v>
      </c>
      <c r="W801" s="75" t="s">
        <v>2155</v>
      </c>
      <c r="X801" s="54" t="s">
        <v>2155</v>
      </c>
      <c r="Y801" s="54" t="s">
        <v>2155</v>
      </c>
      <c r="Z801" s="22" t="str">
        <f t="shared" si="198"/>
        <v/>
      </c>
      <c r="AA801" s="22" t="str">
        <f t="shared" si="199"/>
        <v/>
      </c>
      <c r="AB801" s="1">
        <f t="shared" si="200"/>
        <v>777</v>
      </c>
      <c r="AC801" t="str">
        <f t="shared" si="201"/>
        <v>ITM_o_CIRC</v>
      </c>
      <c r="AD801" s="125" t="str">
        <f>IF(ISNA(VLOOKUP(AA801,'XEQM Shortlist'!J:J,1,0)),"//","")</f>
        <v/>
      </c>
      <c r="AF801" s="88" t="str">
        <f t="shared" si="202"/>
        <v/>
      </c>
      <c r="AG801" t="b">
        <f t="shared" si="203"/>
        <v>1</v>
      </c>
    </row>
    <row r="802" spans="1:33">
      <c r="A802" s="45">
        <f t="shared" si="196"/>
        <v>802</v>
      </c>
      <c r="B802" s="44">
        <f t="shared" si="204"/>
        <v>778</v>
      </c>
      <c r="C802" s="193" t="s">
        <v>3643</v>
      </c>
      <c r="D802" s="193" t="s">
        <v>2950</v>
      </c>
      <c r="E802" s="188" t="s">
        <v>674</v>
      </c>
      <c r="F802" s="188" t="s">
        <v>674</v>
      </c>
      <c r="G802" s="199">
        <v>0</v>
      </c>
      <c r="H802" s="199">
        <v>0</v>
      </c>
      <c r="I802" s="188" t="s">
        <v>2390</v>
      </c>
      <c r="J802" s="188" t="s">
        <v>1348</v>
      </c>
      <c r="K802" s="195" t="s">
        <v>3656</v>
      </c>
      <c r="L802" s="196" t="s">
        <v>4614</v>
      </c>
      <c r="M802" s="196" t="s">
        <v>4672</v>
      </c>
      <c r="N802" s="52" t="s">
        <v>2155</v>
      </c>
      <c r="O802" s="52"/>
      <c r="P802" s="254" t="s">
        <v>2950</v>
      </c>
      <c r="Q802" s="13"/>
      <c r="R802"/>
      <c r="S802" t="str">
        <f t="shared" si="195"/>
        <v/>
      </c>
      <c r="T802" s="41" t="str">
        <f>IF(ISNA(VLOOKUP(P802,'NEW XEQM.c'!E:F,2,0)),"--","PRESENT")</f>
        <v>--</v>
      </c>
      <c r="U802"/>
      <c r="V802">
        <f t="shared" si="197"/>
        <v>182</v>
      </c>
      <c r="W802" s="75" t="s">
        <v>2155</v>
      </c>
      <c r="X802" s="54" t="s">
        <v>2155</v>
      </c>
      <c r="Y802" s="54" t="s">
        <v>2155</v>
      </c>
      <c r="Z802" s="22" t="str">
        <f t="shared" si="198"/>
        <v/>
      </c>
      <c r="AA802" s="22" t="str">
        <f t="shared" si="199"/>
        <v/>
      </c>
      <c r="AB802" s="1">
        <f t="shared" si="200"/>
        <v>778</v>
      </c>
      <c r="AC802" t="str">
        <f t="shared" si="201"/>
        <v>ITM_o_STROKE</v>
      </c>
      <c r="AD802" s="125" t="str">
        <f>IF(ISNA(VLOOKUP(AA802,'XEQM Shortlist'!J:J,1,0)),"//","")</f>
        <v/>
      </c>
      <c r="AF802" s="88" t="str">
        <f t="shared" si="202"/>
        <v/>
      </c>
      <c r="AG802" t="b">
        <f t="shared" si="203"/>
        <v>1</v>
      </c>
    </row>
    <row r="803" spans="1:33">
      <c r="A803" s="45">
        <f t="shared" si="196"/>
        <v>803</v>
      </c>
      <c r="B803" s="44">
        <f t="shared" si="204"/>
        <v>779</v>
      </c>
      <c r="C803" s="193" t="s">
        <v>3643</v>
      </c>
      <c r="D803" s="193" t="s">
        <v>2951</v>
      </c>
      <c r="E803" s="188" t="s">
        <v>675</v>
      </c>
      <c r="F803" s="188" t="s">
        <v>675</v>
      </c>
      <c r="G803" s="199">
        <v>0</v>
      </c>
      <c r="H803" s="199">
        <v>0</v>
      </c>
      <c r="I803" s="188" t="s">
        <v>2390</v>
      </c>
      <c r="J803" s="188" t="s">
        <v>1348</v>
      </c>
      <c r="K803" s="195" t="s">
        <v>3656</v>
      </c>
      <c r="L803" s="196" t="s">
        <v>4614</v>
      </c>
      <c r="M803" s="196" t="s">
        <v>4672</v>
      </c>
      <c r="N803" s="52" t="s">
        <v>2155</v>
      </c>
      <c r="O803" s="52"/>
      <c r="P803" s="254" t="s">
        <v>2951</v>
      </c>
      <c r="Q803" s="13"/>
      <c r="R803"/>
      <c r="S803" t="str">
        <f t="shared" si="195"/>
        <v/>
      </c>
      <c r="T803" s="41" t="str">
        <f>IF(ISNA(VLOOKUP(P803,'NEW XEQM.c'!E:F,2,0)),"--","PRESENT")</f>
        <v>--</v>
      </c>
      <c r="U803"/>
      <c r="V803">
        <f t="shared" si="197"/>
        <v>182</v>
      </c>
      <c r="W803" s="75" t="s">
        <v>2155</v>
      </c>
      <c r="X803" s="54" t="s">
        <v>2155</v>
      </c>
      <c r="Y803" s="54" t="s">
        <v>2155</v>
      </c>
      <c r="Z803" s="22" t="str">
        <f t="shared" si="198"/>
        <v/>
      </c>
      <c r="AA803" s="22" t="str">
        <f t="shared" si="199"/>
        <v/>
      </c>
      <c r="AB803" s="1">
        <f t="shared" si="200"/>
        <v>779</v>
      </c>
      <c r="AC803" t="str">
        <f t="shared" si="201"/>
        <v>ITM_oe</v>
      </c>
      <c r="AD803" s="125" t="str">
        <f>IF(ISNA(VLOOKUP(AA803,'XEQM Shortlist'!J:J,1,0)),"//","")</f>
        <v/>
      </c>
      <c r="AF803" s="88" t="str">
        <f t="shared" si="202"/>
        <v/>
      </c>
      <c r="AG803" t="b">
        <f t="shared" si="203"/>
        <v>1</v>
      </c>
    </row>
    <row r="804" spans="1:33">
      <c r="A804" s="45">
        <f t="shared" si="196"/>
        <v>804</v>
      </c>
      <c r="B804" s="44">
        <f t="shared" si="204"/>
        <v>780</v>
      </c>
      <c r="C804" s="193" t="s">
        <v>3643</v>
      </c>
      <c r="D804" s="193" t="s">
        <v>2952</v>
      </c>
      <c r="E804" s="188" t="s">
        <v>676</v>
      </c>
      <c r="F804" s="188" t="s">
        <v>676</v>
      </c>
      <c r="G804" s="197">
        <v>0</v>
      </c>
      <c r="H804" s="197">
        <v>0</v>
      </c>
      <c r="I804" s="188" t="s">
        <v>2390</v>
      </c>
      <c r="J804" s="188" t="s">
        <v>1348</v>
      </c>
      <c r="K804" s="195" t="s">
        <v>3656</v>
      </c>
      <c r="L804" s="196" t="s">
        <v>4614</v>
      </c>
      <c r="M804" s="196" t="s">
        <v>4672</v>
      </c>
      <c r="N804" s="52" t="s">
        <v>2155</v>
      </c>
      <c r="O804" s="52"/>
      <c r="P804" s="254" t="s">
        <v>2952</v>
      </c>
      <c r="Q804" s="13"/>
      <c r="R804"/>
      <c r="S804" t="str">
        <f t="shared" si="195"/>
        <v/>
      </c>
      <c r="T804" s="41" t="str">
        <f>IF(ISNA(VLOOKUP(P804,'NEW XEQM.c'!E:F,2,0)),"--","PRESENT")</f>
        <v>--</v>
      </c>
      <c r="U804"/>
      <c r="V804">
        <f t="shared" si="197"/>
        <v>182</v>
      </c>
      <c r="W804" s="75" t="s">
        <v>2155</v>
      </c>
      <c r="X804" s="54" t="s">
        <v>2155</v>
      </c>
      <c r="Y804" s="54" t="s">
        <v>2155</v>
      </c>
      <c r="Z804" s="22" t="str">
        <f t="shared" si="198"/>
        <v/>
      </c>
      <c r="AA804" s="22" t="str">
        <f t="shared" si="199"/>
        <v/>
      </c>
      <c r="AB804" s="1">
        <f t="shared" si="200"/>
        <v>780</v>
      </c>
      <c r="AC804" t="str">
        <f t="shared" si="201"/>
        <v>ITM_r_CARON</v>
      </c>
      <c r="AD804" s="125" t="str">
        <f>IF(ISNA(VLOOKUP(AA804,'XEQM Shortlist'!J:J,1,0)),"//","")</f>
        <v/>
      </c>
      <c r="AF804" s="88" t="str">
        <f t="shared" si="202"/>
        <v/>
      </c>
      <c r="AG804" t="b">
        <f t="shared" si="203"/>
        <v>1</v>
      </c>
    </row>
    <row r="805" spans="1:33">
      <c r="A805" s="45">
        <f t="shared" si="196"/>
        <v>805</v>
      </c>
      <c r="B805" s="44">
        <f t="shared" si="204"/>
        <v>781</v>
      </c>
      <c r="C805" s="193" t="s">
        <v>3643</v>
      </c>
      <c r="D805" s="193" t="s">
        <v>2953</v>
      </c>
      <c r="E805" s="188" t="s">
        <v>677</v>
      </c>
      <c r="F805" s="188" t="s">
        <v>677</v>
      </c>
      <c r="G805" s="197">
        <v>0</v>
      </c>
      <c r="H805" s="197">
        <v>0</v>
      </c>
      <c r="I805" s="188" t="s">
        <v>2390</v>
      </c>
      <c r="J805" s="188" t="s">
        <v>1348</v>
      </c>
      <c r="K805" s="195" t="s">
        <v>3656</v>
      </c>
      <c r="L805" s="196" t="s">
        <v>4614</v>
      </c>
      <c r="M805" s="196" t="s">
        <v>4672</v>
      </c>
      <c r="N805" s="52" t="s">
        <v>2155</v>
      </c>
      <c r="O805" s="52"/>
      <c r="P805" s="254" t="s">
        <v>2953</v>
      </c>
      <c r="Q805" s="13"/>
      <c r="R805"/>
      <c r="S805" t="str">
        <f t="shared" si="195"/>
        <v/>
      </c>
      <c r="T805" s="41" t="str">
        <f>IF(ISNA(VLOOKUP(P805,'NEW XEQM.c'!E:F,2,0)),"--","PRESENT")</f>
        <v>--</v>
      </c>
      <c r="U805"/>
      <c r="V805">
        <f t="shared" si="197"/>
        <v>182</v>
      </c>
      <c r="W805" s="75" t="s">
        <v>2155</v>
      </c>
      <c r="X805" s="54" t="s">
        <v>2155</v>
      </c>
      <c r="Y805" s="54" t="s">
        <v>2155</v>
      </c>
      <c r="Z805" s="22" t="str">
        <f t="shared" si="198"/>
        <v/>
      </c>
      <c r="AA805" s="22" t="str">
        <f t="shared" si="199"/>
        <v/>
      </c>
      <c r="AB805" s="1">
        <f t="shared" si="200"/>
        <v>781</v>
      </c>
      <c r="AC805" t="str">
        <f t="shared" si="201"/>
        <v>ITM_r_ACUTE</v>
      </c>
      <c r="AD805" s="125" t="str">
        <f>IF(ISNA(VLOOKUP(AA805,'XEQM Shortlist'!J:J,1,0)),"//","")</f>
        <v/>
      </c>
      <c r="AF805" s="88" t="str">
        <f t="shared" si="202"/>
        <v/>
      </c>
      <c r="AG805" t="b">
        <f t="shared" si="203"/>
        <v>1</v>
      </c>
    </row>
    <row r="806" spans="1:33">
      <c r="A806" s="45">
        <f t="shared" si="196"/>
        <v>806</v>
      </c>
      <c r="B806" s="44">
        <f t="shared" si="204"/>
        <v>782</v>
      </c>
      <c r="C806" s="193" t="s">
        <v>3643</v>
      </c>
      <c r="D806" s="193" t="s">
        <v>2954</v>
      </c>
      <c r="E806" s="188" t="s">
        <v>678</v>
      </c>
      <c r="F806" s="188" t="s">
        <v>678</v>
      </c>
      <c r="G806" s="197">
        <v>0</v>
      </c>
      <c r="H806" s="197">
        <v>0</v>
      </c>
      <c r="I806" s="188" t="s">
        <v>2390</v>
      </c>
      <c r="J806" s="188" t="s">
        <v>1348</v>
      </c>
      <c r="K806" s="195" t="s">
        <v>3656</v>
      </c>
      <c r="L806" s="196" t="s">
        <v>4614</v>
      </c>
      <c r="M806" s="196" t="s">
        <v>4672</v>
      </c>
      <c r="N806" s="52" t="s">
        <v>2155</v>
      </c>
      <c r="O806" s="52"/>
      <c r="P806" s="254" t="s">
        <v>2954</v>
      </c>
      <c r="Q806" s="13"/>
      <c r="R806"/>
      <c r="S806" t="str">
        <f t="shared" si="195"/>
        <v/>
      </c>
      <c r="T806" s="41" t="str">
        <f>IF(ISNA(VLOOKUP(P806,'NEW XEQM.c'!E:F,2,0)),"--","PRESENT")</f>
        <v>--</v>
      </c>
      <c r="U806"/>
      <c r="V806">
        <f t="shared" si="197"/>
        <v>182</v>
      </c>
      <c r="W806" s="75" t="s">
        <v>2155</v>
      </c>
      <c r="X806" s="54" t="s">
        <v>2155</v>
      </c>
      <c r="Y806" s="54" t="s">
        <v>2155</v>
      </c>
      <c r="Z806" s="22" t="str">
        <f t="shared" si="198"/>
        <v/>
      </c>
      <c r="AA806" s="22" t="str">
        <f t="shared" si="199"/>
        <v/>
      </c>
      <c r="AB806" s="1">
        <f t="shared" si="200"/>
        <v>782</v>
      </c>
      <c r="AC806" t="str">
        <f t="shared" si="201"/>
        <v>ITM_s_SHARP</v>
      </c>
      <c r="AD806" s="125" t="str">
        <f>IF(ISNA(VLOOKUP(AA806,'XEQM Shortlist'!J:J,1,0)),"//","")</f>
        <v/>
      </c>
      <c r="AF806" s="88" t="str">
        <f t="shared" si="202"/>
        <v/>
      </c>
      <c r="AG806" t="b">
        <f t="shared" si="203"/>
        <v>1</v>
      </c>
    </row>
    <row r="807" spans="1:33">
      <c r="A807" s="45">
        <f t="shared" si="196"/>
        <v>807</v>
      </c>
      <c r="B807" s="44">
        <f t="shared" si="204"/>
        <v>783</v>
      </c>
      <c r="C807" s="193" t="s">
        <v>3643</v>
      </c>
      <c r="D807" s="193" t="s">
        <v>2955</v>
      </c>
      <c r="E807" s="188" t="s">
        <v>679</v>
      </c>
      <c r="F807" s="188" t="s">
        <v>679</v>
      </c>
      <c r="G807" s="197">
        <v>0</v>
      </c>
      <c r="H807" s="197">
        <v>0</v>
      </c>
      <c r="I807" s="188" t="s">
        <v>2390</v>
      </c>
      <c r="J807" s="188" t="s">
        <v>1348</v>
      </c>
      <c r="K807" s="195" t="s">
        <v>3656</v>
      </c>
      <c r="L807" s="196" t="s">
        <v>4614</v>
      </c>
      <c r="M807" s="196" t="s">
        <v>4672</v>
      </c>
      <c r="N807" s="52" t="s">
        <v>2155</v>
      </c>
      <c r="O807" s="52"/>
      <c r="P807" s="254" t="s">
        <v>2955</v>
      </c>
      <c r="Q807" s="13"/>
      <c r="R807"/>
      <c r="S807" t="str">
        <f t="shared" ref="S807:S870" si="205">IF(E807=F807,"","NOT EQUAL")</f>
        <v/>
      </c>
      <c r="T807" s="41" t="str">
        <f>IF(ISNA(VLOOKUP(P807,'NEW XEQM.c'!E:F,2,0)),"--","PRESENT")</f>
        <v>--</v>
      </c>
      <c r="U807"/>
      <c r="V807">
        <f t="shared" si="197"/>
        <v>182</v>
      </c>
      <c r="W807" s="75" t="s">
        <v>2155</v>
      </c>
      <c r="X807" s="54" t="s">
        <v>2155</v>
      </c>
      <c r="Y807" s="54" t="s">
        <v>2155</v>
      </c>
      <c r="Z807" s="22" t="str">
        <f t="shared" si="198"/>
        <v/>
      </c>
      <c r="AA807" s="22" t="str">
        <f t="shared" si="199"/>
        <v/>
      </c>
      <c r="AB807" s="1">
        <f t="shared" si="200"/>
        <v>783</v>
      </c>
      <c r="AC807" t="str">
        <f t="shared" si="201"/>
        <v>ITM_s_ACUTE</v>
      </c>
      <c r="AD807" s="125" t="str">
        <f>IF(ISNA(VLOOKUP(AA807,'XEQM Shortlist'!J:J,1,0)),"//","")</f>
        <v/>
      </c>
      <c r="AF807" s="88" t="str">
        <f t="shared" si="202"/>
        <v/>
      </c>
      <c r="AG807" t="b">
        <f t="shared" si="203"/>
        <v>1</v>
      </c>
    </row>
    <row r="808" spans="1:33">
      <c r="A808" s="45">
        <f t="shared" si="196"/>
        <v>808</v>
      </c>
      <c r="B808" s="44">
        <f t="shared" si="204"/>
        <v>784</v>
      </c>
      <c r="C808" s="193" t="s">
        <v>3643</v>
      </c>
      <c r="D808" s="193" t="s">
        <v>2956</v>
      </c>
      <c r="E808" s="188" t="s">
        <v>680</v>
      </c>
      <c r="F808" s="188" t="s">
        <v>680</v>
      </c>
      <c r="G808" s="197">
        <v>0</v>
      </c>
      <c r="H808" s="197">
        <v>0</v>
      </c>
      <c r="I808" s="188" t="s">
        <v>2390</v>
      </c>
      <c r="J808" s="188" t="s">
        <v>1348</v>
      </c>
      <c r="K808" s="195" t="s">
        <v>3656</v>
      </c>
      <c r="L808" s="196" t="s">
        <v>4614</v>
      </c>
      <c r="M808" s="196" t="s">
        <v>4672</v>
      </c>
      <c r="N808" s="52" t="s">
        <v>2155</v>
      </c>
      <c r="O808" s="52"/>
      <c r="P808" s="254" t="s">
        <v>2956</v>
      </c>
      <c r="Q808" s="13"/>
      <c r="R808"/>
      <c r="S808" t="str">
        <f t="shared" si="205"/>
        <v/>
      </c>
      <c r="T808" s="41" t="str">
        <f>IF(ISNA(VLOOKUP(P808,'NEW XEQM.c'!E:F,2,0)),"--","PRESENT")</f>
        <v>--</v>
      </c>
      <c r="U808"/>
      <c r="V808">
        <f t="shared" si="197"/>
        <v>182</v>
      </c>
      <c r="W808" s="75" t="s">
        <v>2155</v>
      </c>
      <c r="X808" s="54" t="s">
        <v>2155</v>
      </c>
      <c r="Y808" s="54" t="s">
        <v>2155</v>
      </c>
      <c r="Z808" s="22" t="str">
        <f t="shared" si="198"/>
        <v/>
      </c>
      <c r="AA808" s="22" t="str">
        <f t="shared" si="199"/>
        <v/>
      </c>
      <c r="AB808" s="1">
        <f t="shared" si="200"/>
        <v>784</v>
      </c>
      <c r="AC808" t="str">
        <f t="shared" si="201"/>
        <v>ITM_s_CARON</v>
      </c>
      <c r="AD808" s="125" t="str">
        <f>IF(ISNA(VLOOKUP(AA808,'XEQM Shortlist'!J:J,1,0)),"//","")</f>
        <v/>
      </c>
      <c r="AF808" s="88" t="str">
        <f t="shared" si="202"/>
        <v/>
      </c>
      <c r="AG808" t="b">
        <f t="shared" si="203"/>
        <v>1</v>
      </c>
    </row>
    <row r="809" spans="1:33">
      <c r="A809" s="45">
        <f t="shared" si="196"/>
        <v>809</v>
      </c>
      <c r="B809" s="44">
        <f t="shared" si="204"/>
        <v>785</v>
      </c>
      <c r="C809" s="193" t="s">
        <v>3643</v>
      </c>
      <c r="D809" s="193" t="s">
        <v>2957</v>
      </c>
      <c r="E809" s="188" t="s">
        <v>681</v>
      </c>
      <c r="F809" s="188" t="s">
        <v>681</v>
      </c>
      <c r="G809" s="197">
        <v>0</v>
      </c>
      <c r="H809" s="197">
        <v>0</v>
      </c>
      <c r="I809" s="188" t="s">
        <v>2390</v>
      </c>
      <c r="J809" s="188" t="s">
        <v>1348</v>
      </c>
      <c r="K809" s="195" t="s">
        <v>3656</v>
      </c>
      <c r="L809" s="196" t="s">
        <v>4614</v>
      </c>
      <c r="M809" s="196" t="s">
        <v>4672</v>
      </c>
      <c r="N809" s="52" t="s">
        <v>2155</v>
      </c>
      <c r="O809" s="52"/>
      <c r="P809" s="254" t="s">
        <v>2957</v>
      </c>
      <c r="Q809" s="13"/>
      <c r="R809"/>
      <c r="S809" t="str">
        <f t="shared" si="205"/>
        <v/>
      </c>
      <c r="T809" s="41" t="str">
        <f>IF(ISNA(VLOOKUP(P809,'NEW XEQM.c'!E:F,2,0)),"--","PRESENT")</f>
        <v>--</v>
      </c>
      <c r="U809"/>
      <c r="V809">
        <f t="shared" si="197"/>
        <v>182</v>
      </c>
      <c r="W809" s="75" t="s">
        <v>2155</v>
      </c>
      <c r="X809" s="54" t="s">
        <v>2155</v>
      </c>
      <c r="Y809" s="54" t="s">
        <v>2155</v>
      </c>
      <c r="Z809" s="22" t="str">
        <f t="shared" si="198"/>
        <v/>
      </c>
      <c r="AA809" s="22" t="str">
        <f t="shared" si="199"/>
        <v/>
      </c>
      <c r="AB809" s="1">
        <f t="shared" si="200"/>
        <v>785</v>
      </c>
      <c r="AC809" t="str">
        <f t="shared" si="201"/>
        <v>ITM_s_CEDILLA</v>
      </c>
      <c r="AD809" s="125" t="str">
        <f>IF(ISNA(VLOOKUP(AA809,'XEQM Shortlist'!J:J,1,0)),"//","")</f>
        <v/>
      </c>
      <c r="AF809" s="88" t="str">
        <f t="shared" si="202"/>
        <v/>
      </c>
      <c r="AG809" t="b">
        <f t="shared" si="203"/>
        <v>1</v>
      </c>
    </row>
    <row r="810" spans="1:33">
      <c r="A810" s="45">
        <f t="shared" si="196"/>
        <v>810</v>
      </c>
      <c r="B810" s="44">
        <f t="shared" si="204"/>
        <v>786</v>
      </c>
      <c r="C810" s="193" t="s">
        <v>3643</v>
      </c>
      <c r="D810" s="193" t="s">
        <v>2958</v>
      </c>
      <c r="E810" s="188" t="s">
        <v>682</v>
      </c>
      <c r="F810" s="188" t="s">
        <v>682</v>
      </c>
      <c r="G810" s="197">
        <v>0</v>
      </c>
      <c r="H810" s="197">
        <v>0</v>
      </c>
      <c r="I810" s="188" t="s">
        <v>2390</v>
      </c>
      <c r="J810" s="188" t="s">
        <v>1348</v>
      </c>
      <c r="K810" s="195" t="s">
        <v>3656</v>
      </c>
      <c r="L810" s="196" t="s">
        <v>4614</v>
      </c>
      <c r="M810" s="196" t="s">
        <v>4672</v>
      </c>
      <c r="N810" s="52" t="s">
        <v>2155</v>
      </c>
      <c r="O810" s="52"/>
      <c r="P810" s="254" t="s">
        <v>2958</v>
      </c>
      <c r="Q810" s="13"/>
      <c r="R810"/>
      <c r="S810" t="str">
        <f t="shared" si="205"/>
        <v/>
      </c>
      <c r="T810" s="41" t="str">
        <f>IF(ISNA(VLOOKUP(P810,'NEW XEQM.c'!E:F,2,0)),"--","PRESENT")</f>
        <v>--</v>
      </c>
      <c r="U810"/>
      <c r="V810">
        <f t="shared" si="197"/>
        <v>182</v>
      </c>
      <c r="W810" s="75" t="s">
        <v>2155</v>
      </c>
      <c r="X810" s="54" t="s">
        <v>2155</v>
      </c>
      <c r="Y810" s="54" t="s">
        <v>2155</v>
      </c>
      <c r="Z810" s="22" t="str">
        <f t="shared" si="198"/>
        <v/>
      </c>
      <c r="AA810" s="22" t="str">
        <f t="shared" si="199"/>
        <v/>
      </c>
      <c r="AB810" s="1">
        <f t="shared" si="200"/>
        <v>786</v>
      </c>
      <c r="AC810" t="str">
        <f t="shared" si="201"/>
        <v>ITM_t_APOSTROPHE</v>
      </c>
      <c r="AD810" s="125" t="str">
        <f>IF(ISNA(VLOOKUP(AA810,'XEQM Shortlist'!J:J,1,0)),"//","")</f>
        <v/>
      </c>
      <c r="AF810" s="88" t="str">
        <f t="shared" si="202"/>
        <v/>
      </c>
      <c r="AG810" t="b">
        <f t="shared" si="203"/>
        <v>1</v>
      </c>
    </row>
    <row r="811" spans="1:33">
      <c r="A811" s="45">
        <f t="shared" si="196"/>
        <v>811</v>
      </c>
      <c r="B811" s="44">
        <f t="shared" si="204"/>
        <v>787</v>
      </c>
      <c r="C811" s="193" t="s">
        <v>3643</v>
      </c>
      <c r="D811" s="193" t="s">
        <v>2959</v>
      </c>
      <c r="E811" s="188" t="s">
        <v>683</v>
      </c>
      <c r="F811" s="188" t="s">
        <v>683</v>
      </c>
      <c r="G811" s="197">
        <v>0</v>
      </c>
      <c r="H811" s="197">
        <v>0</v>
      </c>
      <c r="I811" s="188" t="s">
        <v>2390</v>
      </c>
      <c r="J811" s="188" t="s">
        <v>1348</v>
      </c>
      <c r="K811" s="195" t="s">
        <v>3656</v>
      </c>
      <c r="L811" s="196" t="s">
        <v>4614</v>
      </c>
      <c r="M811" s="196" t="s">
        <v>4672</v>
      </c>
      <c r="N811" s="52" t="s">
        <v>2155</v>
      </c>
      <c r="O811" s="52"/>
      <c r="P811" s="254" t="s">
        <v>2959</v>
      </c>
      <c r="Q811" s="13"/>
      <c r="R811"/>
      <c r="S811" t="str">
        <f t="shared" si="205"/>
        <v/>
      </c>
      <c r="T811" s="41" t="str">
        <f>IF(ISNA(VLOOKUP(P811,'NEW XEQM.c'!E:F,2,0)),"--","PRESENT")</f>
        <v>--</v>
      </c>
      <c r="U811"/>
      <c r="V811">
        <f t="shared" si="197"/>
        <v>182</v>
      </c>
      <c r="W811" s="75" t="s">
        <v>2155</v>
      </c>
      <c r="X811" s="54" t="s">
        <v>2155</v>
      </c>
      <c r="Y811" s="54" t="s">
        <v>2155</v>
      </c>
      <c r="Z811" s="22" t="str">
        <f t="shared" si="198"/>
        <v/>
      </c>
      <c r="AA811" s="22" t="str">
        <f t="shared" si="199"/>
        <v/>
      </c>
      <c r="AB811" s="1">
        <f t="shared" si="200"/>
        <v>787</v>
      </c>
      <c r="AC811" t="str">
        <f t="shared" si="201"/>
        <v>ITM_t_CEDILLA</v>
      </c>
      <c r="AD811" s="125" t="str">
        <f>IF(ISNA(VLOOKUP(AA811,'XEQM Shortlist'!J:J,1,0)),"//","")</f>
        <v/>
      </c>
      <c r="AF811" s="88" t="str">
        <f t="shared" si="202"/>
        <v/>
      </c>
      <c r="AG811" t="b">
        <f t="shared" si="203"/>
        <v>1</v>
      </c>
    </row>
    <row r="812" spans="1:33">
      <c r="A812" s="45">
        <f t="shared" si="196"/>
        <v>812</v>
      </c>
      <c r="B812" s="44">
        <f t="shared" si="204"/>
        <v>788</v>
      </c>
      <c r="C812" s="193" t="s">
        <v>3643</v>
      </c>
      <c r="D812" s="193" t="s">
        <v>2960</v>
      </c>
      <c r="E812" s="188" t="s">
        <v>684</v>
      </c>
      <c r="F812" s="188" t="s">
        <v>684</v>
      </c>
      <c r="G812" s="197">
        <v>0</v>
      </c>
      <c r="H812" s="197">
        <v>0</v>
      </c>
      <c r="I812" s="188" t="s">
        <v>2390</v>
      </c>
      <c r="J812" s="188" t="s">
        <v>1348</v>
      </c>
      <c r="K812" s="195" t="s">
        <v>3656</v>
      </c>
      <c r="L812" s="196" t="s">
        <v>4614</v>
      </c>
      <c r="M812" s="196" t="s">
        <v>4672</v>
      </c>
      <c r="N812" s="52" t="s">
        <v>2155</v>
      </c>
      <c r="O812" s="52"/>
      <c r="P812" s="254" t="s">
        <v>2960</v>
      </c>
      <c r="Q812" s="13"/>
      <c r="R812"/>
      <c r="S812" t="str">
        <f t="shared" si="205"/>
        <v/>
      </c>
      <c r="T812" s="41" t="str">
        <f>IF(ISNA(VLOOKUP(P812,'NEW XEQM.c'!E:F,2,0)),"--","PRESENT")</f>
        <v>--</v>
      </c>
      <c r="U812"/>
      <c r="V812">
        <f t="shared" si="197"/>
        <v>182</v>
      </c>
      <c r="W812" s="75" t="s">
        <v>2155</v>
      </c>
      <c r="X812" s="54" t="s">
        <v>2155</v>
      </c>
      <c r="Y812" s="54" t="s">
        <v>2155</v>
      </c>
      <c r="Z812" s="22" t="str">
        <f t="shared" si="198"/>
        <v/>
      </c>
      <c r="AA812" s="22" t="str">
        <f t="shared" si="199"/>
        <v/>
      </c>
      <c r="AB812" s="1">
        <f t="shared" si="200"/>
        <v>788</v>
      </c>
      <c r="AC812" t="str">
        <f t="shared" si="201"/>
        <v>ITM_u_MACRON</v>
      </c>
      <c r="AD812" s="125" t="str">
        <f>IF(ISNA(VLOOKUP(AA812,'XEQM Shortlist'!J:J,1,0)),"//","")</f>
        <v/>
      </c>
      <c r="AF812" s="88" t="str">
        <f t="shared" si="202"/>
        <v/>
      </c>
      <c r="AG812" t="b">
        <f t="shared" si="203"/>
        <v>1</v>
      </c>
    </row>
    <row r="813" spans="1:33">
      <c r="A813" s="45">
        <f t="shared" si="196"/>
        <v>813</v>
      </c>
      <c r="B813" s="44">
        <f t="shared" si="204"/>
        <v>789</v>
      </c>
      <c r="C813" s="193" t="s">
        <v>3643</v>
      </c>
      <c r="D813" s="193" t="s">
        <v>2961</v>
      </c>
      <c r="E813" s="188" t="s">
        <v>685</v>
      </c>
      <c r="F813" s="188" t="s">
        <v>685</v>
      </c>
      <c r="G813" s="197">
        <v>0</v>
      </c>
      <c r="H813" s="197">
        <v>0</v>
      </c>
      <c r="I813" s="188" t="s">
        <v>2390</v>
      </c>
      <c r="J813" s="188" t="s">
        <v>1348</v>
      </c>
      <c r="K813" s="195" t="s">
        <v>3656</v>
      </c>
      <c r="L813" s="196" t="s">
        <v>4614</v>
      </c>
      <c r="M813" s="196" t="s">
        <v>4672</v>
      </c>
      <c r="N813" s="52" t="s">
        <v>2155</v>
      </c>
      <c r="O813" s="52"/>
      <c r="P813" s="254" t="s">
        <v>2961</v>
      </c>
      <c r="Q813" s="13"/>
      <c r="R813"/>
      <c r="S813" t="str">
        <f t="shared" si="205"/>
        <v/>
      </c>
      <c r="T813" s="41" t="str">
        <f>IF(ISNA(VLOOKUP(P813,'NEW XEQM.c'!E:F,2,0)),"--","PRESENT")</f>
        <v>--</v>
      </c>
      <c r="U813"/>
      <c r="V813">
        <f t="shared" si="197"/>
        <v>182</v>
      </c>
      <c r="W813" s="75" t="s">
        <v>2155</v>
      </c>
      <c r="X813" s="54" t="s">
        <v>2155</v>
      </c>
      <c r="Y813" s="54" t="s">
        <v>2155</v>
      </c>
      <c r="Z813" s="22" t="str">
        <f t="shared" si="198"/>
        <v/>
      </c>
      <c r="AA813" s="22" t="str">
        <f t="shared" si="199"/>
        <v/>
      </c>
      <c r="AB813" s="1">
        <f t="shared" si="200"/>
        <v>789</v>
      </c>
      <c r="AC813" t="str">
        <f t="shared" si="201"/>
        <v>ITM_u_ACUTE</v>
      </c>
      <c r="AD813" s="125" t="str">
        <f>IF(ISNA(VLOOKUP(AA813,'XEQM Shortlist'!J:J,1,0)),"//","")</f>
        <v/>
      </c>
      <c r="AF813" s="88" t="str">
        <f t="shared" si="202"/>
        <v/>
      </c>
      <c r="AG813" t="b">
        <f t="shared" si="203"/>
        <v>1</v>
      </c>
    </row>
    <row r="814" spans="1:33">
      <c r="A814" s="45">
        <f t="shared" si="196"/>
        <v>814</v>
      </c>
      <c r="B814" s="44">
        <f t="shared" si="204"/>
        <v>790</v>
      </c>
      <c r="C814" s="193" t="s">
        <v>3643</v>
      </c>
      <c r="D814" s="193" t="s">
        <v>2962</v>
      </c>
      <c r="E814" s="188" t="s">
        <v>686</v>
      </c>
      <c r="F814" s="188" t="s">
        <v>686</v>
      </c>
      <c r="G814" s="197">
        <v>0</v>
      </c>
      <c r="H814" s="197">
        <v>0</v>
      </c>
      <c r="I814" s="188" t="s">
        <v>2390</v>
      </c>
      <c r="J814" s="188" t="s">
        <v>1348</v>
      </c>
      <c r="K814" s="195" t="s">
        <v>3656</v>
      </c>
      <c r="L814" s="196" t="s">
        <v>4614</v>
      </c>
      <c r="M814" s="196" t="s">
        <v>4672</v>
      </c>
      <c r="N814" s="52" t="s">
        <v>2155</v>
      </c>
      <c r="O814" s="52"/>
      <c r="P814" s="254" t="s">
        <v>2962</v>
      </c>
      <c r="Q814" s="13"/>
      <c r="R814"/>
      <c r="S814" t="str">
        <f t="shared" si="205"/>
        <v/>
      </c>
      <c r="T814" s="41" t="str">
        <f>IF(ISNA(VLOOKUP(P814,'NEW XEQM.c'!E:F,2,0)),"--","PRESENT")</f>
        <v>--</v>
      </c>
      <c r="U814"/>
      <c r="V814">
        <f t="shared" si="197"/>
        <v>182</v>
      </c>
      <c r="W814" s="75" t="s">
        <v>2155</v>
      </c>
      <c r="X814" s="54" t="s">
        <v>2155</v>
      </c>
      <c r="Y814" s="54" t="s">
        <v>2155</v>
      </c>
      <c r="Z814" s="22" t="str">
        <f t="shared" si="198"/>
        <v/>
      </c>
      <c r="AA814" s="22" t="str">
        <f t="shared" si="199"/>
        <v/>
      </c>
      <c r="AB814" s="1">
        <f t="shared" si="200"/>
        <v>790</v>
      </c>
      <c r="AC814" t="str">
        <f t="shared" si="201"/>
        <v>ITM_u_BREVE</v>
      </c>
      <c r="AD814" s="125" t="str">
        <f>IF(ISNA(VLOOKUP(AA814,'XEQM Shortlist'!J:J,1,0)),"//","")</f>
        <v/>
      </c>
      <c r="AF814" s="88" t="str">
        <f t="shared" si="202"/>
        <v/>
      </c>
      <c r="AG814" t="b">
        <f t="shared" si="203"/>
        <v>1</v>
      </c>
    </row>
    <row r="815" spans="1:33">
      <c r="A815" s="45">
        <f t="shared" si="196"/>
        <v>815</v>
      </c>
      <c r="B815" s="44">
        <f t="shared" si="204"/>
        <v>791</v>
      </c>
      <c r="C815" s="193" t="s">
        <v>3643</v>
      </c>
      <c r="D815" s="193" t="s">
        <v>2963</v>
      </c>
      <c r="E815" s="188" t="s">
        <v>687</v>
      </c>
      <c r="F815" s="188" t="s">
        <v>687</v>
      </c>
      <c r="G815" s="197">
        <v>0</v>
      </c>
      <c r="H815" s="197">
        <v>0</v>
      </c>
      <c r="I815" s="188" t="s">
        <v>2390</v>
      </c>
      <c r="J815" s="188" t="s">
        <v>1348</v>
      </c>
      <c r="K815" s="195" t="s">
        <v>3656</v>
      </c>
      <c r="L815" s="196" t="s">
        <v>4614</v>
      </c>
      <c r="M815" s="196" t="s">
        <v>4672</v>
      </c>
      <c r="N815" s="52" t="s">
        <v>2155</v>
      </c>
      <c r="O815" s="52"/>
      <c r="P815" s="254" t="s">
        <v>2963</v>
      </c>
      <c r="Q815" s="13"/>
      <c r="R815"/>
      <c r="S815" t="str">
        <f t="shared" si="205"/>
        <v/>
      </c>
      <c r="T815" s="41" t="str">
        <f>IF(ISNA(VLOOKUP(P815,'NEW XEQM.c'!E:F,2,0)),"--","PRESENT")</f>
        <v>--</v>
      </c>
      <c r="U815"/>
      <c r="V815">
        <f t="shared" si="197"/>
        <v>182</v>
      </c>
      <c r="W815" s="75" t="s">
        <v>2155</v>
      </c>
      <c r="X815" s="54" t="s">
        <v>2155</v>
      </c>
      <c r="Y815" s="54" t="s">
        <v>2155</v>
      </c>
      <c r="Z815" s="22" t="str">
        <f t="shared" si="198"/>
        <v/>
      </c>
      <c r="AA815" s="22" t="str">
        <f t="shared" si="199"/>
        <v/>
      </c>
      <c r="AB815" s="1">
        <f t="shared" si="200"/>
        <v>791</v>
      </c>
      <c r="AC815" t="str">
        <f t="shared" si="201"/>
        <v>ITM_u_GRAVE</v>
      </c>
      <c r="AD815" s="125" t="str">
        <f>IF(ISNA(VLOOKUP(AA815,'XEQM Shortlist'!J:J,1,0)),"//","")</f>
        <v/>
      </c>
      <c r="AF815" s="88" t="str">
        <f t="shared" si="202"/>
        <v/>
      </c>
      <c r="AG815" t="b">
        <f t="shared" si="203"/>
        <v>1</v>
      </c>
    </row>
    <row r="816" spans="1:33">
      <c r="A816" s="45">
        <f t="shared" si="196"/>
        <v>816</v>
      </c>
      <c r="B816" s="44">
        <f t="shared" si="204"/>
        <v>792</v>
      </c>
      <c r="C816" s="193" t="s">
        <v>3643</v>
      </c>
      <c r="D816" s="193" t="s">
        <v>2964</v>
      </c>
      <c r="E816" s="188" t="s">
        <v>688</v>
      </c>
      <c r="F816" s="188" t="s">
        <v>688</v>
      </c>
      <c r="G816" s="197">
        <v>0</v>
      </c>
      <c r="H816" s="197">
        <v>0</v>
      </c>
      <c r="I816" s="188" t="s">
        <v>2390</v>
      </c>
      <c r="J816" s="188" t="s">
        <v>1348</v>
      </c>
      <c r="K816" s="195" t="s">
        <v>3656</v>
      </c>
      <c r="L816" s="196" t="s">
        <v>4614</v>
      </c>
      <c r="M816" s="196" t="s">
        <v>4672</v>
      </c>
      <c r="N816" s="52" t="s">
        <v>2155</v>
      </c>
      <c r="O816" s="52"/>
      <c r="P816" s="254" t="s">
        <v>2964</v>
      </c>
      <c r="Q816" s="13"/>
      <c r="R816"/>
      <c r="S816" t="str">
        <f t="shared" si="205"/>
        <v/>
      </c>
      <c r="T816" s="41" t="str">
        <f>IF(ISNA(VLOOKUP(P816,'NEW XEQM.c'!E:F,2,0)),"--","PRESENT")</f>
        <v>--</v>
      </c>
      <c r="U816"/>
      <c r="V816">
        <f t="shared" si="197"/>
        <v>182</v>
      </c>
      <c r="W816" s="75" t="s">
        <v>2155</v>
      </c>
      <c r="X816" s="54" t="s">
        <v>2155</v>
      </c>
      <c r="Y816" s="54" t="s">
        <v>2155</v>
      </c>
      <c r="Z816" s="22" t="str">
        <f t="shared" si="198"/>
        <v/>
      </c>
      <c r="AA816" s="22" t="str">
        <f t="shared" si="199"/>
        <v/>
      </c>
      <c r="AB816" s="1">
        <f t="shared" si="200"/>
        <v>792</v>
      </c>
      <c r="AC816" t="str">
        <f t="shared" si="201"/>
        <v>ITM_u_DIARESIS</v>
      </c>
      <c r="AD816" s="125" t="str">
        <f>IF(ISNA(VLOOKUP(AA816,'XEQM Shortlist'!J:J,1,0)),"//","")</f>
        <v/>
      </c>
      <c r="AF816" s="88" t="str">
        <f t="shared" si="202"/>
        <v/>
      </c>
      <c r="AG816" t="b">
        <f t="shared" si="203"/>
        <v>1</v>
      </c>
    </row>
    <row r="817" spans="1:33">
      <c r="A817" s="45">
        <f t="shared" si="196"/>
        <v>817</v>
      </c>
      <c r="B817" s="44">
        <f t="shared" si="204"/>
        <v>793</v>
      </c>
      <c r="C817" s="193" t="s">
        <v>3643</v>
      </c>
      <c r="D817" s="193" t="s">
        <v>2965</v>
      </c>
      <c r="E817" s="188" t="s">
        <v>689</v>
      </c>
      <c r="F817" s="188" t="s">
        <v>689</v>
      </c>
      <c r="G817" s="197">
        <v>0</v>
      </c>
      <c r="H817" s="197">
        <v>0</v>
      </c>
      <c r="I817" s="188" t="s">
        <v>2390</v>
      </c>
      <c r="J817" s="188" t="s">
        <v>1348</v>
      </c>
      <c r="K817" s="195" t="s">
        <v>3656</v>
      </c>
      <c r="L817" s="196" t="s">
        <v>4614</v>
      </c>
      <c r="M817" s="196" t="s">
        <v>4672</v>
      </c>
      <c r="N817" s="52" t="s">
        <v>2155</v>
      </c>
      <c r="O817" s="52"/>
      <c r="P817" s="254" t="s">
        <v>2965</v>
      </c>
      <c r="Q817" s="13"/>
      <c r="R817"/>
      <c r="S817" t="str">
        <f t="shared" si="205"/>
        <v/>
      </c>
      <c r="T817" s="41" t="str">
        <f>IF(ISNA(VLOOKUP(P817,'NEW XEQM.c'!E:F,2,0)),"--","PRESENT")</f>
        <v>--</v>
      </c>
      <c r="U817"/>
      <c r="V817">
        <f t="shared" si="197"/>
        <v>182</v>
      </c>
      <c r="W817" s="75" t="s">
        <v>2155</v>
      </c>
      <c r="X817" s="54" t="s">
        <v>2155</v>
      </c>
      <c r="Y817" s="54" t="s">
        <v>2155</v>
      </c>
      <c r="Z817" s="22" t="str">
        <f t="shared" si="198"/>
        <v/>
      </c>
      <c r="AA817" s="22" t="str">
        <f t="shared" si="199"/>
        <v/>
      </c>
      <c r="AB817" s="1">
        <f t="shared" si="200"/>
        <v>793</v>
      </c>
      <c r="AC817" t="str">
        <f t="shared" si="201"/>
        <v>ITM_u_TILDE</v>
      </c>
      <c r="AD817" s="125" t="str">
        <f>IF(ISNA(VLOOKUP(AA817,'XEQM Shortlist'!J:J,1,0)),"//","")</f>
        <v/>
      </c>
      <c r="AF817" s="88" t="str">
        <f t="shared" si="202"/>
        <v/>
      </c>
      <c r="AG817" t="b">
        <f t="shared" si="203"/>
        <v>1</v>
      </c>
    </row>
    <row r="818" spans="1:33">
      <c r="A818" s="45">
        <f t="shared" si="196"/>
        <v>818</v>
      </c>
      <c r="B818" s="44">
        <f t="shared" si="204"/>
        <v>794</v>
      </c>
      <c r="C818" s="193" t="s">
        <v>3643</v>
      </c>
      <c r="D818" s="193" t="s">
        <v>2966</v>
      </c>
      <c r="E818" s="188" t="s">
        <v>690</v>
      </c>
      <c r="F818" s="188" t="s">
        <v>690</v>
      </c>
      <c r="G818" s="197">
        <v>0</v>
      </c>
      <c r="H818" s="197">
        <v>0</v>
      </c>
      <c r="I818" s="188" t="s">
        <v>2390</v>
      </c>
      <c r="J818" s="188" t="s">
        <v>1348</v>
      </c>
      <c r="K818" s="195" t="s">
        <v>3656</v>
      </c>
      <c r="L818" s="196" t="s">
        <v>4614</v>
      </c>
      <c r="M818" s="196" t="s">
        <v>4672</v>
      </c>
      <c r="N818" s="52" t="s">
        <v>2155</v>
      </c>
      <c r="O818" s="52"/>
      <c r="P818" s="254" t="s">
        <v>2966</v>
      </c>
      <c r="Q818" s="13"/>
      <c r="R818"/>
      <c r="S818" t="str">
        <f t="shared" si="205"/>
        <v/>
      </c>
      <c r="T818" s="41" t="str">
        <f>IF(ISNA(VLOOKUP(P818,'NEW XEQM.c'!E:F,2,0)),"--","PRESENT")</f>
        <v>--</v>
      </c>
      <c r="U818"/>
      <c r="V818">
        <f t="shared" si="197"/>
        <v>182</v>
      </c>
      <c r="W818" s="75" t="s">
        <v>2155</v>
      </c>
      <c r="X818" s="54" t="s">
        <v>2155</v>
      </c>
      <c r="Y818" s="54" t="s">
        <v>2155</v>
      </c>
      <c r="Z818" s="22" t="str">
        <f t="shared" si="198"/>
        <v/>
      </c>
      <c r="AA818" s="22" t="str">
        <f t="shared" si="199"/>
        <v/>
      </c>
      <c r="AB818" s="1">
        <f t="shared" si="200"/>
        <v>794</v>
      </c>
      <c r="AC818" t="str">
        <f t="shared" si="201"/>
        <v>ITM_u_CIRC</v>
      </c>
      <c r="AD818" s="125" t="str">
        <f>IF(ISNA(VLOOKUP(AA818,'XEQM Shortlist'!J:J,1,0)),"//","")</f>
        <v/>
      </c>
      <c r="AF818" s="88" t="str">
        <f t="shared" si="202"/>
        <v/>
      </c>
      <c r="AG818" t="b">
        <f t="shared" si="203"/>
        <v>1</v>
      </c>
    </row>
    <row r="819" spans="1:33">
      <c r="A819" s="45">
        <f t="shared" si="196"/>
        <v>819</v>
      </c>
      <c r="B819" s="44">
        <f t="shared" si="204"/>
        <v>795</v>
      </c>
      <c r="C819" s="193" t="s">
        <v>3643</v>
      </c>
      <c r="D819" s="193" t="s">
        <v>2967</v>
      </c>
      <c r="E819" s="188" t="s">
        <v>691</v>
      </c>
      <c r="F819" s="188" t="s">
        <v>691</v>
      </c>
      <c r="G819" s="197">
        <v>0</v>
      </c>
      <c r="H819" s="197">
        <v>0</v>
      </c>
      <c r="I819" s="188" t="s">
        <v>2390</v>
      </c>
      <c r="J819" s="188" t="s">
        <v>1348</v>
      </c>
      <c r="K819" s="195" t="s">
        <v>3656</v>
      </c>
      <c r="L819" s="196" t="s">
        <v>4614</v>
      </c>
      <c r="M819" s="196" t="s">
        <v>4672</v>
      </c>
      <c r="N819" s="52" t="s">
        <v>2155</v>
      </c>
      <c r="O819" s="52"/>
      <c r="P819" s="254" t="s">
        <v>2967</v>
      </c>
      <c r="Q819" s="13"/>
      <c r="R819"/>
      <c r="S819" t="str">
        <f t="shared" si="205"/>
        <v/>
      </c>
      <c r="T819" s="41" t="str">
        <f>IF(ISNA(VLOOKUP(P819,'NEW XEQM.c'!E:F,2,0)),"--","PRESENT")</f>
        <v>--</v>
      </c>
      <c r="U819"/>
      <c r="V819">
        <f t="shared" si="197"/>
        <v>182</v>
      </c>
      <c r="W819" s="75" t="s">
        <v>2155</v>
      </c>
      <c r="X819" s="54" t="s">
        <v>2155</v>
      </c>
      <c r="Y819" s="54" t="s">
        <v>2155</v>
      </c>
      <c r="Z819" s="22" t="str">
        <f t="shared" si="198"/>
        <v/>
      </c>
      <c r="AA819" s="22" t="str">
        <f t="shared" si="199"/>
        <v/>
      </c>
      <c r="AB819" s="1">
        <f t="shared" si="200"/>
        <v>795</v>
      </c>
      <c r="AC819" t="str">
        <f t="shared" si="201"/>
        <v>ITM_u_RING</v>
      </c>
      <c r="AD819" s="125" t="str">
        <f>IF(ISNA(VLOOKUP(AA819,'XEQM Shortlist'!J:J,1,0)),"//","")</f>
        <v/>
      </c>
      <c r="AF819" s="88" t="str">
        <f t="shared" si="202"/>
        <v/>
      </c>
      <c r="AG819" t="b">
        <f t="shared" si="203"/>
        <v>1</v>
      </c>
    </row>
    <row r="820" spans="1:33">
      <c r="A820" s="45">
        <f t="shared" si="196"/>
        <v>820</v>
      </c>
      <c r="B820" s="44">
        <f t="shared" si="204"/>
        <v>796</v>
      </c>
      <c r="C820" s="193" t="s">
        <v>3643</v>
      </c>
      <c r="D820" s="193" t="s">
        <v>2968</v>
      </c>
      <c r="E820" s="188" t="s">
        <v>692</v>
      </c>
      <c r="F820" s="188" t="s">
        <v>692</v>
      </c>
      <c r="G820" s="197">
        <v>0</v>
      </c>
      <c r="H820" s="197">
        <v>0</v>
      </c>
      <c r="I820" s="188" t="s">
        <v>2390</v>
      </c>
      <c r="J820" s="188" t="s">
        <v>1348</v>
      </c>
      <c r="K820" s="195" t="s">
        <v>3656</v>
      </c>
      <c r="L820" s="196" t="s">
        <v>4614</v>
      </c>
      <c r="M820" s="196" t="s">
        <v>4672</v>
      </c>
      <c r="N820" s="52" t="s">
        <v>2155</v>
      </c>
      <c r="O820" s="52"/>
      <c r="P820" s="254" t="s">
        <v>2968</v>
      </c>
      <c r="Q820" s="13"/>
      <c r="R820"/>
      <c r="S820" t="str">
        <f t="shared" si="205"/>
        <v/>
      </c>
      <c r="T820" s="41" t="str">
        <f>IF(ISNA(VLOOKUP(P820,'NEW XEQM.c'!E:F,2,0)),"--","PRESENT")</f>
        <v>--</v>
      </c>
      <c r="U820"/>
      <c r="V820">
        <f t="shared" si="197"/>
        <v>182</v>
      </c>
      <c r="W820" s="75" t="s">
        <v>2155</v>
      </c>
      <c r="X820" s="54" t="s">
        <v>2155</v>
      </c>
      <c r="Y820" s="54" t="s">
        <v>2155</v>
      </c>
      <c r="Z820" s="22" t="str">
        <f t="shared" si="198"/>
        <v/>
      </c>
      <c r="AA820" s="22" t="str">
        <f t="shared" si="199"/>
        <v/>
      </c>
      <c r="AB820" s="1">
        <f t="shared" si="200"/>
        <v>796</v>
      </c>
      <c r="AC820" t="str">
        <f t="shared" si="201"/>
        <v>ITM_w_CIRC</v>
      </c>
      <c r="AD820" s="125" t="str">
        <f>IF(ISNA(VLOOKUP(AA820,'XEQM Shortlist'!J:J,1,0)),"//","")</f>
        <v/>
      </c>
      <c r="AF820" s="88" t="str">
        <f t="shared" si="202"/>
        <v/>
      </c>
      <c r="AG820" t="b">
        <f t="shared" si="203"/>
        <v>1</v>
      </c>
    </row>
    <row r="821" spans="1:33">
      <c r="A821" s="45">
        <f t="shared" si="196"/>
        <v>821</v>
      </c>
      <c r="B821" s="44">
        <f t="shared" si="204"/>
        <v>797</v>
      </c>
      <c r="C821" s="193" t="s">
        <v>3643</v>
      </c>
      <c r="D821" s="193" t="s">
        <v>2969</v>
      </c>
      <c r="E821" s="188" t="s">
        <v>506</v>
      </c>
      <c r="F821" s="188" t="s">
        <v>693</v>
      </c>
      <c r="G821" s="197">
        <v>0</v>
      </c>
      <c r="H821" s="197">
        <v>0</v>
      </c>
      <c r="I821" s="188" t="s">
        <v>1</v>
      </c>
      <c r="J821" s="188" t="s">
        <v>1348</v>
      </c>
      <c r="K821" s="195" t="s">
        <v>3656</v>
      </c>
      <c r="L821" s="196" t="s">
        <v>4614</v>
      </c>
      <c r="M821" s="196" t="s">
        <v>4672</v>
      </c>
      <c r="N821" s="52" t="s">
        <v>2155</v>
      </c>
      <c r="O821" s="52"/>
      <c r="P821" s="254" t="s">
        <v>2969</v>
      </c>
      <c r="Q821" s="13"/>
      <c r="R821"/>
      <c r="S821" t="str">
        <f t="shared" si="205"/>
        <v>NOT EQUAL</v>
      </c>
      <c r="T821" s="41" t="str">
        <f>IF(ISNA(VLOOKUP(P821,'NEW XEQM.c'!E:F,2,0)),"--","PRESENT")</f>
        <v>--</v>
      </c>
      <c r="U821"/>
      <c r="V821">
        <f t="shared" si="197"/>
        <v>182</v>
      </c>
      <c r="W821" s="75" t="s">
        <v>2155</v>
      </c>
      <c r="X821" s="54" t="s">
        <v>2155</v>
      </c>
      <c r="Y821" s="54" t="s">
        <v>2155</v>
      </c>
      <c r="Z821" s="22" t="str">
        <f t="shared" si="198"/>
        <v/>
      </c>
      <c r="AA821" s="22" t="str">
        <f t="shared" si="199"/>
        <v/>
      </c>
      <c r="AB821" s="1">
        <f t="shared" si="200"/>
        <v>797</v>
      </c>
      <c r="AC821" t="str">
        <f t="shared" si="201"/>
        <v>ITM_x_BAR</v>
      </c>
      <c r="AD821" s="125" t="str">
        <f>IF(ISNA(VLOOKUP(AA821,'XEQM Shortlist'!J:J,1,0)),"//","")</f>
        <v/>
      </c>
      <c r="AF821" s="88" t="str">
        <f t="shared" si="202"/>
        <v/>
      </c>
      <c r="AG821" t="b">
        <f t="shared" si="203"/>
        <v>1</v>
      </c>
    </row>
    <row r="822" spans="1:33">
      <c r="A822" s="45">
        <f t="shared" si="196"/>
        <v>822</v>
      </c>
      <c r="B822" s="44">
        <f t="shared" si="204"/>
        <v>798</v>
      </c>
      <c r="C822" s="193" t="s">
        <v>3643</v>
      </c>
      <c r="D822" s="193" t="s">
        <v>2970</v>
      </c>
      <c r="E822" s="188" t="s">
        <v>506</v>
      </c>
      <c r="F822" s="188" t="s">
        <v>370</v>
      </c>
      <c r="G822" s="197">
        <v>0</v>
      </c>
      <c r="H822" s="197">
        <v>0</v>
      </c>
      <c r="I822" s="188" t="s">
        <v>1</v>
      </c>
      <c r="J822" s="188" t="s">
        <v>1348</v>
      </c>
      <c r="K822" s="195" t="s">
        <v>3656</v>
      </c>
      <c r="L822" s="196" t="s">
        <v>4614</v>
      </c>
      <c r="M822" s="196" t="s">
        <v>4672</v>
      </c>
      <c r="N822" s="52" t="s">
        <v>2155</v>
      </c>
      <c r="O822" s="52"/>
      <c r="P822" s="254" t="s">
        <v>2970</v>
      </c>
      <c r="Q822" s="13"/>
      <c r="R822"/>
      <c r="S822" t="str">
        <f t="shared" si="205"/>
        <v>NOT EQUAL</v>
      </c>
      <c r="T822" s="41" t="str">
        <f>IF(ISNA(VLOOKUP(P822,'NEW XEQM.c'!E:F,2,0)),"--","PRESENT")</f>
        <v>--</v>
      </c>
      <c r="U822"/>
      <c r="V822">
        <f t="shared" si="197"/>
        <v>182</v>
      </c>
      <c r="W822" s="75" t="s">
        <v>2155</v>
      </c>
      <c r="X822" s="54" t="s">
        <v>2155</v>
      </c>
      <c r="Y822" s="54" t="s">
        <v>2155</v>
      </c>
      <c r="Z822" s="22" t="str">
        <f t="shared" si="198"/>
        <v/>
      </c>
      <c r="AA822" s="22" t="str">
        <f t="shared" si="199"/>
        <v/>
      </c>
      <c r="AB822" s="1">
        <f t="shared" si="200"/>
        <v>798</v>
      </c>
      <c r="AC822" t="str">
        <f t="shared" si="201"/>
        <v>ITM_x_CIRC</v>
      </c>
      <c r="AD822" s="125" t="str">
        <f>IF(ISNA(VLOOKUP(AA822,'XEQM Shortlist'!J:J,1,0)),"//","")</f>
        <v/>
      </c>
      <c r="AF822" s="88" t="str">
        <f t="shared" si="202"/>
        <v/>
      </c>
      <c r="AG822" t="b">
        <f t="shared" si="203"/>
        <v>1</v>
      </c>
    </row>
    <row r="823" spans="1:33">
      <c r="A823" s="45">
        <f t="shared" si="196"/>
        <v>823</v>
      </c>
      <c r="B823" s="44">
        <f t="shared" si="204"/>
        <v>799</v>
      </c>
      <c r="C823" s="193" t="s">
        <v>3643</v>
      </c>
      <c r="D823" s="193" t="s">
        <v>2971</v>
      </c>
      <c r="E823" s="188" t="s">
        <v>506</v>
      </c>
      <c r="F823" s="188" t="s">
        <v>694</v>
      </c>
      <c r="G823" s="197">
        <v>0</v>
      </c>
      <c r="H823" s="197">
        <v>0</v>
      </c>
      <c r="I823" s="188" t="s">
        <v>1</v>
      </c>
      <c r="J823" s="188" t="s">
        <v>1348</v>
      </c>
      <c r="K823" s="195" t="s">
        <v>3656</v>
      </c>
      <c r="L823" s="196" t="s">
        <v>4614</v>
      </c>
      <c r="M823" s="196" t="s">
        <v>4672</v>
      </c>
      <c r="N823" s="52" t="s">
        <v>2155</v>
      </c>
      <c r="O823" s="52"/>
      <c r="P823" s="254" t="s">
        <v>2971</v>
      </c>
      <c r="Q823" s="13"/>
      <c r="R823"/>
      <c r="S823" t="str">
        <f t="shared" si="205"/>
        <v>NOT EQUAL</v>
      </c>
      <c r="T823" s="41" t="str">
        <f>IF(ISNA(VLOOKUP(P823,'NEW XEQM.c'!E:F,2,0)),"--","PRESENT")</f>
        <v>--</v>
      </c>
      <c r="U823"/>
      <c r="V823">
        <f t="shared" si="197"/>
        <v>182</v>
      </c>
      <c r="W823" s="75" t="s">
        <v>2155</v>
      </c>
      <c r="X823" s="54" t="s">
        <v>2155</v>
      </c>
      <c r="Y823" s="54" t="s">
        <v>2155</v>
      </c>
      <c r="Z823" s="22" t="str">
        <f t="shared" si="198"/>
        <v/>
      </c>
      <c r="AA823" s="22" t="str">
        <f t="shared" si="199"/>
        <v/>
      </c>
      <c r="AB823" s="1">
        <f t="shared" si="200"/>
        <v>799</v>
      </c>
      <c r="AC823" t="str">
        <f t="shared" si="201"/>
        <v>ITM_y_BAR</v>
      </c>
      <c r="AD823" s="125" t="str">
        <f>IF(ISNA(VLOOKUP(AA823,'XEQM Shortlist'!J:J,1,0)),"//","")</f>
        <v/>
      </c>
      <c r="AF823" s="88" t="str">
        <f t="shared" si="202"/>
        <v/>
      </c>
      <c r="AG823" t="b">
        <f t="shared" si="203"/>
        <v>1</v>
      </c>
    </row>
    <row r="824" spans="1:33">
      <c r="A824" s="45">
        <f t="shared" si="196"/>
        <v>824</v>
      </c>
      <c r="B824" s="44">
        <f t="shared" si="204"/>
        <v>800</v>
      </c>
      <c r="C824" s="193" t="s">
        <v>3643</v>
      </c>
      <c r="D824" s="193" t="s">
        <v>2972</v>
      </c>
      <c r="E824" s="188" t="s">
        <v>382</v>
      </c>
      <c r="F824" s="188" t="s">
        <v>382</v>
      </c>
      <c r="G824" s="197">
        <v>0</v>
      </c>
      <c r="H824" s="197">
        <v>0</v>
      </c>
      <c r="I824" s="188" t="s">
        <v>2390</v>
      </c>
      <c r="J824" s="188" t="s">
        <v>1348</v>
      </c>
      <c r="K824" s="195" t="s">
        <v>3656</v>
      </c>
      <c r="L824" s="196" t="s">
        <v>4614</v>
      </c>
      <c r="M824" s="196" t="s">
        <v>4672</v>
      </c>
      <c r="N824" s="52" t="s">
        <v>2155</v>
      </c>
      <c r="O824" s="52"/>
      <c r="P824" s="254" t="s">
        <v>2972</v>
      </c>
      <c r="Q824" s="13"/>
      <c r="R824"/>
      <c r="S824" t="str">
        <f t="shared" si="205"/>
        <v/>
      </c>
      <c r="T824" s="41" t="str">
        <f>IF(ISNA(VLOOKUP(P824,'NEW XEQM.c'!E:F,2,0)),"--","PRESENT")</f>
        <v>--</v>
      </c>
      <c r="U824"/>
      <c r="V824">
        <f t="shared" si="197"/>
        <v>182</v>
      </c>
      <c r="W824" s="75" t="s">
        <v>2155</v>
      </c>
      <c r="X824" s="54" t="s">
        <v>2155</v>
      </c>
      <c r="Y824" s="54" t="s">
        <v>2155</v>
      </c>
      <c r="Z824" s="22" t="str">
        <f t="shared" si="198"/>
        <v/>
      </c>
      <c r="AA824" s="22" t="str">
        <f t="shared" si="199"/>
        <v/>
      </c>
      <c r="AB824" s="1">
        <f t="shared" si="200"/>
        <v>800</v>
      </c>
      <c r="AC824" t="str">
        <f t="shared" si="201"/>
        <v>ITM_y_CIRC</v>
      </c>
      <c r="AD824" s="125" t="str">
        <f>IF(ISNA(VLOOKUP(AA824,'XEQM Shortlist'!J:J,1,0)),"//","")</f>
        <v/>
      </c>
      <c r="AF824" s="88" t="str">
        <f t="shared" si="202"/>
        <v/>
      </c>
      <c r="AG824" t="b">
        <f t="shared" si="203"/>
        <v>1</v>
      </c>
    </row>
    <row r="825" spans="1:33">
      <c r="A825" s="45">
        <f t="shared" si="196"/>
        <v>825</v>
      </c>
      <c r="B825" s="44">
        <f t="shared" si="204"/>
        <v>801</v>
      </c>
      <c r="C825" s="193" t="s">
        <v>3643</v>
      </c>
      <c r="D825" s="193" t="s">
        <v>2973</v>
      </c>
      <c r="E825" s="188" t="s">
        <v>695</v>
      </c>
      <c r="F825" s="188" t="s">
        <v>695</v>
      </c>
      <c r="G825" s="197">
        <v>0</v>
      </c>
      <c r="H825" s="197">
        <v>0</v>
      </c>
      <c r="I825" s="188" t="s">
        <v>2390</v>
      </c>
      <c r="J825" s="188" t="s">
        <v>1348</v>
      </c>
      <c r="K825" s="195" t="s">
        <v>3656</v>
      </c>
      <c r="L825" s="196" t="s">
        <v>4614</v>
      </c>
      <c r="M825" s="196" t="s">
        <v>4672</v>
      </c>
      <c r="N825" s="52" t="s">
        <v>2155</v>
      </c>
      <c r="O825" s="52"/>
      <c r="P825" s="254" t="s">
        <v>2973</v>
      </c>
      <c r="Q825" s="13"/>
      <c r="R825"/>
      <c r="S825" t="str">
        <f t="shared" si="205"/>
        <v/>
      </c>
      <c r="T825" s="41" t="str">
        <f>IF(ISNA(VLOOKUP(P825,'NEW XEQM.c'!E:F,2,0)),"--","PRESENT")</f>
        <v>--</v>
      </c>
      <c r="U825"/>
      <c r="V825">
        <f t="shared" si="197"/>
        <v>182</v>
      </c>
      <c r="W825" s="75" t="s">
        <v>2155</v>
      </c>
      <c r="X825" s="54" t="s">
        <v>2155</v>
      </c>
      <c r="Y825" s="54" t="s">
        <v>2155</v>
      </c>
      <c r="Z825" s="22" t="str">
        <f t="shared" si="198"/>
        <v/>
      </c>
      <c r="AA825" s="22" t="str">
        <f t="shared" si="199"/>
        <v/>
      </c>
      <c r="AB825" s="1">
        <f t="shared" si="200"/>
        <v>801</v>
      </c>
      <c r="AC825" t="str">
        <f t="shared" si="201"/>
        <v>ITM_y_ACUTE</v>
      </c>
      <c r="AD825" s="125" t="str">
        <f>IF(ISNA(VLOOKUP(AA825,'XEQM Shortlist'!J:J,1,0)),"//","")</f>
        <v/>
      </c>
      <c r="AF825" s="88" t="str">
        <f t="shared" si="202"/>
        <v/>
      </c>
      <c r="AG825" t="b">
        <f t="shared" si="203"/>
        <v>1</v>
      </c>
    </row>
    <row r="826" spans="1:33">
      <c r="A826" s="45">
        <f t="shared" si="196"/>
        <v>826</v>
      </c>
      <c r="B826" s="44">
        <f t="shared" si="204"/>
        <v>802</v>
      </c>
      <c r="C826" s="193" t="s">
        <v>3643</v>
      </c>
      <c r="D826" s="193" t="s">
        <v>2974</v>
      </c>
      <c r="E826" s="188" t="s">
        <v>696</v>
      </c>
      <c r="F826" s="188" t="s">
        <v>696</v>
      </c>
      <c r="G826" s="197">
        <v>0</v>
      </c>
      <c r="H826" s="197">
        <v>0</v>
      </c>
      <c r="I826" s="188" t="s">
        <v>2390</v>
      </c>
      <c r="J826" s="188" t="s">
        <v>1348</v>
      </c>
      <c r="K826" s="195" t="s">
        <v>3656</v>
      </c>
      <c r="L826" s="196" t="s">
        <v>4614</v>
      </c>
      <c r="M826" s="196" t="s">
        <v>4672</v>
      </c>
      <c r="N826" s="52" t="s">
        <v>2155</v>
      </c>
      <c r="O826" s="52"/>
      <c r="P826" s="254" t="s">
        <v>2974</v>
      </c>
      <c r="Q826" s="13"/>
      <c r="R826"/>
      <c r="S826" t="str">
        <f t="shared" si="205"/>
        <v/>
      </c>
      <c r="T826" s="41" t="str">
        <f>IF(ISNA(VLOOKUP(P826,'NEW XEQM.c'!E:F,2,0)),"--","PRESENT")</f>
        <v>--</v>
      </c>
      <c r="U826"/>
      <c r="V826">
        <f t="shared" si="197"/>
        <v>182</v>
      </c>
      <c r="W826" s="75" t="s">
        <v>2155</v>
      </c>
      <c r="X826" s="54" t="s">
        <v>2155</v>
      </c>
      <c r="Y826" s="54" t="s">
        <v>2155</v>
      </c>
      <c r="Z826" s="22" t="str">
        <f t="shared" si="198"/>
        <v/>
      </c>
      <c r="AA826" s="22" t="str">
        <f t="shared" si="199"/>
        <v/>
      </c>
      <c r="AB826" s="1">
        <f t="shared" si="200"/>
        <v>802</v>
      </c>
      <c r="AC826" t="str">
        <f t="shared" si="201"/>
        <v>ITM_y_DIARESIS</v>
      </c>
      <c r="AD826" s="125" t="str">
        <f>IF(ISNA(VLOOKUP(AA826,'XEQM Shortlist'!J:J,1,0)),"//","")</f>
        <v/>
      </c>
      <c r="AF826" s="88" t="str">
        <f t="shared" si="202"/>
        <v/>
      </c>
      <c r="AG826" t="b">
        <f t="shared" si="203"/>
        <v>1</v>
      </c>
    </row>
    <row r="827" spans="1:33">
      <c r="A827" s="45">
        <f t="shared" si="196"/>
        <v>827</v>
      </c>
      <c r="B827" s="44">
        <f t="shared" si="204"/>
        <v>803</v>
      </c>
      <c r="C827" s="193" t="s">
        <v>3643</v>
      </c>
      <c r="D827" s="193" t="s">
        <v>2975</v>
      </c>
      <c r="E827" s="188" t="s">
        <v>697</v>
      </c>
      <c r="F827" s="188" t="s">
        <v>697</v>
      </c>
      <c r="G827" s="197">
        <v>0</v>
      </c>
      <c r="H827" s="197">
        <v>0</v>
      </c>
      <c r="I827" s="188" t="s">
        <v>2390</v>
      </c>
      <c r="J827" s="188" t="s">
        <v>1348</v>
      </c>
      <c r="K827" s="195" t="s">
        <v>3656</v>
      </c>
      <c r="L827" s="196" t="s">
        <v>4614</v>
      </c>
      <c r="M827" s="196" t="s">
        <v>4672</v>
      </c>
      <c r="N827" s="52" t="s">
        <v>2155</v>
      </c>
      <c r="O827" s="52"/>
      <c r="P827" s="254" t="s">
        <v>2975</v>
      </c>
      <c r="Q827" s="13"/>
      <c r="R827"/>
      <c r="S827" t="str">
        <f t="shared" si="205"/>
        <v/>
      </c>
      <c r="T827" s="41" t="str">
        <f>IF(ISNA(VLOOKUP(P827,'NEW XEQM.c'!E:F,2,0)),"--","PRESENT")</f>
        <v>--</v>
      </c>
      <c r="U827"/>
      <c r="V827">
        <f t="shared" si="197"/>
        <v>182</v>
      </c>
      <c r="W827" s="75" t="s">
        <v>2155</v>
      </c>
      <c r="X827" s="54" t="s">
        <v>2155</v>
      </c>
      <c r="Y827" s="54" t="s">
        <v>2155</v>
      </c>
      <c r="Z827" s="22" t="str">
        <f t="shared" si="198"/>
        <v/>
      </c>
      <c r="AA827" s="22" t="str">
        <f t="shared" si="199"/>
        <v/>
      </c>
      <c r="AB827" s="1">
        <f t="shared" si="200"/>
        <v>803</v>
      </c>
      <c r="AC827" t="str">
        <f t="shared" si="201"/>
        <v>ITM_z_ACUTE</v>
      </c>
      <c r="AD827" s="125" t="str">
        <f>IF(ISNA(VLOOKUP(AA827,'XEQM Shortlist'!J:J,1,0)),"//","")</f>
        <v/>
      </c>
      <c r="AF827" s="88" t="str">
        <f t="shared" si="202"/>
        <v/>
      </c>
      <c r="AG827" t="b">
        <f t="shared" si="203"/>
        <v>1</v>
      </c>
    </row>
    <row r="828" spans="1:33">
      <c r="A828" s="45">
        <f t="shared" si="196"/>
        <v>828</v>
      </c>
      <c r="B828" s="44">
        <f t="shared" si="204"/>
        <v>804</v>
      </c>
      <c r="C828" s="193" t="s">
        <v>3643</v>
      </c>
      <c r="D828" s="193" t="s">
        <v>2976</v>
      </c>
      <c r="E828" s="188" t="s">
        <v>698</v>
      </c>
      <c r="F828" s="188" t="s">
        <v>698</v>
      </c>
      <c r="G828" s="197">
        <v>0</v>
      </c>
      <c r="H828" s="197">
        <v>0</v>
      </c>
      <c r="I828" s="188" t="s">
        <v>2390</v>
      </c>
      <c r="J828" s="188" t="s">
        <v>1348</v>
      </c>
      <c r="K828" s="195" t="s">
        <v>3656</v>
      </c>
      <c r="L828" s="196" t="s">
        <v>4614</v>
      </c>
      <c r="M828" s="196" t="s">
        <v>4672</v>
      </c>
      <c r="N828" s="52" t="s">
        <v>2155</v>
      </c>
      <c r="O828" s="52"/>
      <c r="P828" s="254" t="s">
        <v>2976</v>
      </c>
      <c r="Q828" s="13"/>
      <c r="R828"/>
      <c r="S828" t="str">
        <f t="shared" si="205"/>
        <v/>
      </c>
      <c r="T828" s="41" t="str">
        <f>IF(ISNA(VLOOKUP(P828,'NEW XEQM.c'!E:F,2,0)),"--","PRESENT")</f>
        <v>--</v>
      </c>
      <c r="U828"/>
      <c r="V828">
        <f t="shared" si="197"/>
        <v>182</v>
      </c>
      <c r="W828" s="75" t="s">
        <v>2155</v>
      </c>
      <c r="X828" s="54" t="s">
        <v>2155</v>
      </c>
      <c r="Y828" s="54" t="s">
        <v>2155</v>
      </c>
      <c r="Z828" s="22" t="str">
        <f t="shared" si="198"/>
        <v/>
      </c>
      <c r="AA828" s="22" t="str">
        <f t="shared" si="199"/>
        <v/>
      </c>
      <c r="AB828" s="1">
        <f t="shared" si="200"/>
        <v>804</v>
      </c>
      <c r="AC828" t="str">
        <f t="shared" si="201"/>
        <v>ITM_z_CARON</v>
      </c>
      <c r="AD828" s="125" t="str">
        <f>IF(ISNA(VLOOKUP(AA828,'XEQM Shortlist'!J:J,1,0)),"//","")</f>
        <v/>
      </c>
      <c r="AF828" s="88" t="str">
        <f t="shared" si="202"/>
        <v/>
      </c>
      <c r="AG828" t="b">
        <f t="shared" si="203"/>
        <v>1</v>
      </c>
    </row>
    <row r="829" spans="1:33">
      <c r="A829" s="45">
        <f t="shared" si="196"/>
        <v>829</v>
      </c>
      <c r="B829" s="44">
        <f t="shared" si="204"/>
        <v>805</v>
      </c>
      <c r="C829" s="193" t="s">
        <v>3643</v>
      </c>
      <c r="D829" s="193" t="s">
        <v>2977</v>
      </c>
      <c r="E829" s="188" t="s">
        <v>699</v>
      </c>
      <c r="F829" s="188" t="s">
        <v>699</v>
      </c>
      <c r="G829" s="197">
        <v>0</v>
      </c>
      <c r="H829" s="197">
        <v>0</v>
      </c>
      <c r="I829" s="188" t="s">
        <v>2390</v>
      </c>
      <c r="J829" s="188" t="s">
        <v>1348</v>
      </c>
      <c r="K829" s="195" t="s">
        <v>3656</v>
      </c>
      <c r="L829" s="196" t="s">
        <v>4614</v>
      </c>
      <c r="M829" s="196" t="s">
        <v>4672</v>
      </c>
      <c r="N829" s="52" t="s">
        <v>2155</v>
      </c>
      <c r="O829" s="52"/>
      <c r="P829" s="254" t="s">
        <v>2977</v>
      </c>
      <c r="Q829" s="13"/>
      <c r="R829"/>
      <c r="S829" t="str">
        <f t="shared" si="205"/>
        <v/>
      </c>
      <c r="T829" s="41" t="str">
        <f>IF(ISNA(VLOOKUP(P829,'NEW XEQM.c'!E:F,2,0)),"--","PRESENT")</f>
        <v>--</v>
      </c>
      <c r="U829"/>
      <c r="V829">
        <f t="shared" si="197"/>
        <v>182</v>
      </c>
      <c r="W829" s="75" t="s">
        <v>2155</v>
      </c>
      <c r="X829" s="54" t="s">
        <v>2155</v>
      </c>
      <c r="Y829" s="54" t="s">
        <v>2155</v>
      </c>
      <c r="Z829" s="22" t="str">
        <f t="shared" si="198"/>
        <v/>
      </c>
      <c r="AA829" s="22" t="str">
        <f t="shared" si="199"/>
        <v/>
      </c>
      <c r="AB829" s="1">
        <f t="shared" si="200"/>
        <v>805</v>
      </c>
      <c r="AC829" t="str">
        <f t="shared" si="201"/>
        <v>ITM_z_DOT</v>
      </c>
      <c r="AD829" s="125" t="str">
        <f>IF(ISNA(VLOOKUP(AA829,'XEQM Shortlist'!J:J,1,0)),"//","")</f>
        <v/>
      </c>
      <c r="AF829" s="88" t="str">
        <f t="shared" si="202"/>
        <v/>
      </c>
      <c r="AG829" t="b">
        <f t="shared" si="203"/>
        <v>1</v>
      </c>
    </row>
    <row r="830" spans="1:33">
      <c r="A830" s="45">
        <f t="shared" si="196"/>
        <v>830</v>
      </c>
      <c r="B830" s="44">
        <f t="shared" si="204"/>
        <v>806</v>
      </c>
      <c r="C830" s="193" t="s">
        <v>3643</v>
      </c>
      <c r="D830" s="193" t="s">
        <v>2986</v>
      </c>
      <c r="E830" s="188" t="s">
        <v>506</v>
      </c>
      <c r="F830" s="188" t="s">
        <v>701</v>
      </c>
      <c r="G830" s="197">
        <v>0</v>
      </c>
      <c r="H830" s="197">
        <v>0</v>
      </c>
      <c r="I830" s="188" t="s">
        <v>1</v>
      </c>
      <c r="J830" s="188" t="s">
        <v>1348</v>
      </c>
      <c r="K830" s="195" t="s">
        <v>3656</v>
      </c>
      <c r="L830" s="196" t="s">
        <v>4614</v>
      </c>
      <c r="M830" s="196" t="s">
        <v>4672</v>
      </c>
      <c r="N830" s="52" t="s">
        <v>2155</v>
      </c>
      <c r="O830" s="52"/>
      <c r="P830" s="254" t="s">
        <v>2986</v>
      </c>
      <c r="Q830" s="13"/>
      <c r="R830"/>
      <c r="S830" t="str">
        <f t="shared" si="205"/>
        <v>NOT EQUAL</v>
      </c>
      <c r="T830" s="41" t="str">
        <f>IF(ISNA(VLOOKUP(P830,'NEW XEQM.c'!E:F,2,0)),"--","PRESENT")</f>
        <v>--</v>
      </c>
      <c r="U830"/>
      <c r="V830">
        <f t="shared" si="197"/>
        <v>182</v>
      </c>
      <c r="W830" s="75" t="s">
        <v>2155</v>
      </c>
      <c r="X830" s="54" t="s">
        <v>2155</v>
      </c>
      <c r="Y830" s="54" t="s">
        <v>2155</v>
      </c>
      <c r="Z830" s="22" t="str">
        <f t="shared" si="198"/>
        <v/>
      </c>
      <c r="AA830" s="22" t="str">
        <f t="shared" si="199"/>
        <v/>
      </c>
      <c r="AB830" s="1">
        <f t="shared" si="200"/>
        <v>806</v>
      </c>
      <c r="AC830" t="str">
        <f t="shared" si="201"/>
        <v>ITM_SPACE</v>
      </c>
      <c r="AD830" s="125" t="str">
        <f>IF(ISNA(VLOOKUP(AA830,'XEQM Shortlist'!J:J,1,0)),"//","")</f>
        <v/>
      </c>
      <c r="AF830" s="88" t="str">
        <f t="shared" si="202"/>
        <v/>
      </c>
      <c r="AG830" t="b">
        <f t="shared" si="203"/>
        <v>1</v>
      </c>
    </row>
    <row r="831" spans="1:33">
      <c r="A831" s="45">
        <f t="shared" ref="A831:A894" si="206">IF(B831=INT(B831),ROW(),"")</f>
        <v>831</v>
      </c>
      <c r="B831" s="44">
        <f t="shared" si="204"/>
        <v>807</v>
      </c>
      <c r="C831" s="193" t="s">
        <v>3643</v>
      </c>
      <c r="D831" s="193" t="s">
        <v>2987</v>
      </c>
      <c r="E831" s="188" t="s">
        <v>506</v>
      </c>
      <c r="F831" s="188" t="s">
        <v>702</v>
      </c>
      <c r="G831" s="197">
        <v>0</v>
      </c>
      <c r="H831" s="197">
        <v>0</v>
      </c>
      <c r="I831" s="188" t="s">
        <v>1</v>
      </c>
      <c r="J831" s="188" t="s">
        <v>1348</v>
      </c>
      <c r="K831" s="195" t="s">
        <v>3656</v>
      </c>
      <c r="L831" s="196" t="s">
        <v>4614</v>
      </c>
      <c r="M831" s="196" t="s">
        <v>4672</v>
      </c>
      <c r="N831" s="52" t="s">
        <v>2155</v>
      </c>
      <c r="O831" s="52"/>
      <c r="P831" s="254" t="s">
        <v>2987</v>
      </c>
      <c r="Q831" s="13"/>
      <c r="R831"/>
      <c r="S831" t="str">
        <f t="shared" si="205"/>
        <v>NOT EQUAL</v>
      </c>
      <c r="T831" s="41" t="str">
        <f>IF(ISNA(VLOOKUP(P831,'NEW XEQM.c'!E:F,2,0)),"--","PRESENT")</f>
        <v>--</v>
      </c>
      <c r="U831"/>
      <c r="V831">
        <f t="shared" ref="V831:V894" si="207">IF(AA831&lt;&gt;"",V830+1,V830)</f>
        <v>182</v>
      </c>
      <c r="W831" s="75" t="s">
        <v>2155</v>
      </c>
      <c r="X831" s="54" t="s">
        <v>2155</v>
      </c>
      <c r="Y831" s="54" t="s">
        <v>2155</v>
      </c>
      <c r="Z831" s="22" t="str">
        <f t="shared" ref="Z831:Z894" si="208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09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10">B831</f>
        <v>807</v>
      </c>
      <c r="AC831" t="str">
        <f t="shared" ref="AC831:AC894" si="211">P831</f>
        <v>ITM_EXCLAMATION_MARK</v>
      </c>
      <c r="AD831" s="125" t="str">
        <f>IF(ISNA(VLOOKUP(AA831,'XEQM Shortlist'!J:J,1,0)),"//","")</f>
        <v/>
      </c>
      <c r="AF831" s="88" t="str">
        <f t="shared" ref="AF831:AF894" si="212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13">AA831=AF831</f>
        <v>1</v>
      </c>
    </row>
    <row r="832" spans="1:33">
      <c r="A832" s="45">
        <f t="shared" si="206"/>
        <v>832</v>
      </c>
      <c r="B832" s="44">
        <f t="shared" si="204"/>
        <v>808</v>
      </c>
      <c r="C832" s="193" t="s">
        <v>3643</v>
      </c>
      <c r="D832" s="193" t="s">
        <v>2988</v>
      </c>
      <c r="E832" s="188" t="s">
        <v>506</v>
      </c>
      <c r="F832" s="188" t="s">
        <v>703</v>
      </c>
      <c r="G832" s="197">
        <v>0</v>
      </c>
      <c r="H832" s="197">
        <v>0</v>
      </c>
      <c r="I832" s="188" t="s">
        <v>1</v>
      </c>
      <c r="J832" s="188" t="s">
        <v>1348</v>
      </c>
      <c r="K832" s="195" t="s">
        <v>3656</v>
      </c>
      <c r="L832" s="196" t="s">
        <v>4614</v>
      </c>
      <c r="M832" s="196" t="s">
        <v>4672</v>
      </c>
      <c r="N832" s="52" t="s">
        <v>2155</v>
      </c>
      <c r="O832" s="52"/>
      <c r="P832" s="254" t="s">
        <v>2988</v>
      </c>
      <c r="Q832" s="13"/>
      <c r="R832"/>
      <c r="S832" t="str">
        <f t="shared" si="205"/>
        <v>NOT EQUAL</v>
      </c>
      <c r="T832" s="41" t="str">
        <f>IF(ISNA(VLOOKUP(P832,'NEW XEQM.c'!E:F,2,0)),"--","PRESENT")</f>
        <v>--</v>
      </c>
      <c r="U832"/>
      <c r="V832">
        <f t="shared" si="207"/>
        <v>182</v>
      </c>
      <c r="W832" s="75" t="s">
        <v>2155</v>
      </c>
      <c r="X832" s="54" t="s">
        <v>2155</v>
      </c>
      <c r="Y832" s="54" t="s">
        <v>2155</v>
      </c>
      <c r="Z832" s="22" t="str">
        <f t="shared" si="208"/>
        <v/>
      </c>
      <c r="AA832" s="22" t="str">
        <f t="shared" si="209"/>
        <v/>
      </c>
      <c r="AB832" s="1">
        <f t="shared" si="210"/>
        <v>808</v>
      </c>
      <c r="AC832" t="str">
        <f t="shared" si="211"/>
        <v>ITM_DOUBLE_QUOTE</v>
      </c>
      <c r="AD832" s="125" t="str">
        <f>IF(ISNA(VLOOKUP(AA832,'XEQM Shortlist'!J:J,1,0)),"//","")</f>
        <v/>
      </c>
      <c r="AF832" s="88" t="str">
        <f t="shared" si="212"/>
        <v/>
      </c>
      <c r="AG832" t="b">
        <f t="shared" si="213"/>
        <v>1</v>
      </c>
    </row>
    <row r="833" spans="1:33">
      <c r="A833" s="45">
        <f t="shared" si="206"/>
        <v>833</v>
      </c>
      <c r="B833" s="44">
        <f t="shared" si="204"/>
        <v>809</v>
      </c>
      <c r="C833" s="193" t="s">
        <v>3643</v>
      </c>
      <c r="D833" s="193" t="s">
        <v>2989</v>
      </c>
      <c r="E833" s="188" t="s">
        <v>506</v>
      </c>
      <c r="F833" s="188" t="s">
        <v>704</v>
      </c>
      <c r="G833" s="197">
        <v>0</v>
      </c>
      <c r="H833" s="197">
        <v>0</v>
      </c>
      <c r="I833" s="188" t="s">
        <v>1</v>
      </c>
      <c r="J833" s="188" t="s">
        <v>1348</v>
      </c>
      <c r="K833" s="195" t="s">
        <v>3656</v>
      </c>
      <c r="L833" s="196" t="s">
        <v>4614</v>
      </c>
      <c r="M833" s="196" t="s">
        <v>4672</v>
      </c>
      <c r="N833" s="52" t="s">
        <v>2155</v>
      </c>
      <c r="O833" s="52"/>
      <c r="P833" s="254" t="s">
        <v>2989</v>
      </c>
      <c r="Q833" s="13"/>
      <c r="R833"/>
      <c r="S833" t="str">
        <f t="shared" si="205"/>
        <v>NOT EQUAL</v>
      </c>
      <c r="T833" s="41" t="str">
        <f>IF(ISNA(VLOOKUP(P833,'NEW XEQM.c'!E:F,2,0)),"--","PRESENT")</f>
        <v>--</v>
      </c>
      <c r="U833"/>
      <c r="V833">
        <f t="shared" si="207"/>
        <v>182</v>
      </c>
      <c r="W833" s="75" t="s">
        <v>2155</v>
      </c>
      <c r="X833" s="54" t="s">
        <v>2155</v>
      </c>
      <c r="Y833" s="54" t="s">
        <v>2155</v>
      </c>
      <c r="Z833" s="22" t="str">
        <f t="shared" si="208"/>
        <v/>
      </c>
      <c r="AA833" s="22" t="str">
        <f t="shared" si="209"/>
        <v/>
      </c>
      <c r="AB833" s="1">
        <f t="shared" si="210"/>
        <v>809</v>
      </c>
      <c r="AC833" t="str">
        <f t="shared" si="211"/>
        <v>ITM_NUMBER_SIGN</v>
      </c>
      <c r="AD833" s="125" t="str">
        <f>IF(ISNA(VLOOKUP(AA833,'XEQM Shortlist'!J:J,1,0)),"//","")</f>
        <v/>
      </c>
      <c r="AF833" s="88" t="str">
        <f t="shared" si="212"/>
        <v/>
      </c>
      <c r="AG833" t="b">
        <f t="shared" si="213"/>
        <v>1</v>
      </c>
    </row>
    <row r="834" spans="1:33">
      <c r="A834" s="45">
        <f t="shared" si="206"/>
        <v>834</v>
      </c>
      <c r="B834" s="44">
        <f t="shared" si="204"/>
        <v>810</v>
      </c>
      <c r="C834" s="193" t="s">
        <v>3643</v>
      </c>
      <c r="D834" s="193" t="s">
        <v>2990</v>
      </c>
      <c r="E834" s="188" t="s">
        <v>506</v>
      </c>
      <c r="F834" s="188" t="s">
        <v>705</v>
      </c>
      <c r="G834" s="197">
        <v>0</v>
      </c>
      <c r="H834" s="197">
        <v>0</v>
      </c>
      <c r="I834" s="188" t="s">
        <v>1</v>
      </c>
      <c r="J834" s="188" t="s">
        <v>1348</v>
      </c>
      <c r="K834" s="195" t="s">
        <v>3656</v>
      </c>
      <c r="L834" s="196" t="s">
        <v>4614</v>
      </c>
      <c r="M834" s="196" t="s">
        <v>4672</v>
      </c>
      <c r="N834" s="52" t="s">
        <v>2155</v>
      </c>
      <c r="O834" s="52"/>
      <c r="P834" s="254" t="s">
        <v>2990</v>
      </c>
      <c r="Q834" s="13"/>
      <c r="R834"/>
      <c r="S834" t="str">
        <f t="shared" si="205"/>
        <v>NOT EQUAL</v>
      </c>
      <c r="T834" s="41" t="str">
        <f>IF(ISNA(VLOOKUP(P834,'NEW XEQM.c'!E:F,2,0)),"--","PRESENT")</f>
        <v>--</v>
      </c>
      <c r="U834"/>
      <c r="V834">
        <f t="shared" si="207"/>
        <v>182</v>
      </c>
      <c r="W834" s="75" t="s">
        <v>2155</v>
      </c>
      <c r="X834" s="54" t="s">
        <v>2155</v>
      </c>
      <c r="Y834" s="54" t="s">
        <v>2155</v>
      </c>
      <c r="Z834" s="22" t="str">
        <f t="shared" si="208"/>
        <v/>
      </c>
      <c r="AA834" s="22" t="str">
        <f t="shared" si="209"/>
        <v/>
      </c>
      <c r="AB834" s="1">
        <f t="shared" si="210"/>
        <v>810</v>
      </c>
      <c r="AC834" t="str">
        <f t="shared" si="211"/>
        <v>ITM_DOLLAR</v>
      </c>
      <c r="AD834" s="125" t="str">
        <f>IF(ISNA(VLOOKUP(AA834,'XEQM Shortlist'!J:J,1,0)),"//","")</f>
        <v/>
      </c>
      <c r="AF834" s="88" t="str">
        <f t="shared" si="212"/>
        <v/>
      </c>
      <c r="AG834" t="b">
        <f t="shared" si="213"/>
        <v>1</v>
      </c>
    </row>
    <row r="835" spans="1:33">
      <c r="A835" s="45">
        <f t="shared" si="206"/>
        <v>835</v>
      </c>
      <c r="B835" s="44">
        <f t="shared" si="204"/>
        <v>811</v>
      </c>
      <c r="C835" s="193" t="s">
        <v>3643</v>
      </c>
      <c r="D835" s="193" t="s">
        <v>2991</v>
      </c>
      <c r="E835" s="188" t="s">
        <v>506</v>
      </c>
      <c r="F835" s="188" t="s">
        <v>706</v>
      </c>
      <c r="G835" s="197">
        <v>0</v>
      </c>
      <c r="H835" s="197">
        <v>0</v>
      </c>
      <c r="I835" s="188" t="s">
        <v>1</v>
      </c>
      <c r="J835" s="188" t="s">
        <v>1348</v>
      </c>
      <c r="K835" s="195" t="s">
        <v>3656</v>
      </c>
      <c r="L835" s="196" t="s">
        <v>4614</v>
      </c>
      <c r="M835" s="196" t="s">
        <v>4672</v>
      </c>
      <c r="N835" s="52" t="s">
        <v>2155</v>
      </c>
      <c r="O835" s="52"/>
      <c r="P835" s="254" t="s">
        <v>2991</v>
      </c>
      <c r="Q835" s="13"/>
      <c r="R835"/>
      <c r="S835" t="str">
        <f t="shared" si="205"/>
        <v>NOT EQUAL</v>
      </c>
      <c r="T835" s="41" t="str">
        <f>IF(ISNA(VLOOKUP(P835,'NEW XEQM.c'!E:F,2,0)),"--","PRESENT")</f>
        <v>--</v>
      </c>
      <c r="U835"/>
      <c r="V835">
        <f t="shared" si="207"/>
        <v>182</v>
      </c>
      <c r="W835" s="75" t="s">
        <v>2155</v>
      </c>
      <c r="X835" s="54" t="s">
        <v>2155</v>
      </c>
      <c r="Y835" s="54" t="s">
        <v>2155</v>
      </c>
      <c r="Z835" s="22" t="str">
        <f t="shared" si="208"/>
        <v/>
      </c>
      <c r="AA835" s="22" t="str">
        <f t="shared" si="209"/>
        <v/>
      </c>
      <c r="AB835" s="1">
        <f t="shared" si="210"/>
        <v>811</v>
      </c>
      <c r="AC835" t="str">
        <f t="shared" si="211"/>
        <v>ITM_PERCENT</v>
      </c>
      <c r="AD835" s="125" t="str">
        <f>IF(ISNA(VLOOKUP(AA835,'XEQM Shortlist'!J:J,1,0)),"//","")</f>
        <v/>
      </c>
      <c r="AF835" s="88" t="str">
        <f t="shared" si="212"/>
        <v/>
      </c>
      <c r="AG835" t="b">
        <f t="shared" si="213"/>
        <v>1</v>
      </c>
    </row>
    <row r="836" spans="1:33">
      <c r="A836" s="45">
        <f t="shared" si="206"/>
        <v>836</v>
      </c>
      <c r="B836" s="44">
        <f t="shared" ref="B836:B899" si="214">IF(AND(MID(C836,2,1)&lt;&gt;"/",MID(C836,1,1)="/"),INT(B835)+1,B835+0.01)</f>
        <v>812</v>
      </c>
      <c r="C836" s="193" t="s">
        <v>3643</v>
      </c>
      <c r="D836" s="193" t="s">
        <v>2992</v>
      </c>
      <c r="E836" s="188" t="s">
        <v>506</v>
      </c>
      <c r="F836" s="188" t="s">
        <v>707</v>
      </c>
      <c r="G836" s="197">
        <v>0</v>
      </c>
      <c r="H836" s="197">
        <v>0</v>
      </c>
      <c r="I836" s="188" t="s">
        <v>1</v>
      </c>
      <c r="J836" s="188" t="s">
        <v>1348</v>
      </c>
      <c r="K836" s="195" t="s">
        <v>3656</v>
      </c>
      <c r="L836" s="196" t="s">
        <v>4614</v>
      </c>
      <c r="M836" s="196" t="s">
        <v>4672</v>
      </c>
      <c r="N836" s="52" t="s">
        <v>2155</v>
      </c>
      <c r="O836" s="52"/>
      <c r="P836" s="254" t="s">
        <v>2992</v>
      </c>
      <c r="Q836" s="13"/>
      <c r="R836"/>
      <c r="S836" t="str">
        <f t="shared" si="205"/>
        <v>NOT EQUAL</v>
      </c>
      <c r="T836" s="41" t="str">
        <f>IF(ISNA(VLOOKUP(P836,'NEW XEQM.c'!E:F,2,0)),"--","PRESENT")</f>
        <v>--</v>
      </c>
      <c r="U836"/>
      <c r="V836">
        <f t="shared" si="207"/>
        <v>182</v>
      </c>
      <c r="W836" s="75" t="s">
        <v>2155</v>
      </c>
      <c r="X836" s="54" t="s">
        <v>2155</v>
      </c>
      <c r="Y836" s="54" t="s">
        <v>2155</v>
      </c>
      <c r="Z836" s="22" t="str">
        <f t="shared" si="208"/>
        <v/>
      </c>
      <c r="AA836" s="22" t="str">
        <f t="shared" si="209"/>
        <v/>
      </c>
      <c r="AB836" s="1">
        <f t="shared" si="210"/>
        <v>812</v>
      </c>
      <c r="AC836" t="str">
        <f t="shared" si="211"/>
        <v>ITM_AMPERSAND</v>
      </c>
      <c r="AD836" s="125" t="str">
        <f>IF(ISNA(VLOOKUP(AA836,'XEQM Shortlist'!J:J,1,0)),"//","")</f>
        <v/>
      </c>
      <c r="AF836" s="88" t="str">
        <f t="shared" si="212"/>
        <v/>
      </c>
      <c r="AG836" t="b">
        <f t="shared" si="213"/>
        <v>1</v>
      </c>
    </row>
    <row r="837" spans="1:33">
      <c r="A837" s="45">
        <f t="shared" si="206"/>
        <v>837</v>
      </c>
      <c r="B837" s="44">
        <f t="shared" si="214"/>
        <v>813</v>
      </c>
      <c r="C837" s="193" t="s">
        <v>3643</v>
      </c>
      <c r="D837" s="193" t="s">
        <v>2993</v>
      </c>
      <c r="E837" s="188" t="s">
        <v>506</v>
      </c>
      <c r="F837" s="188" t="s">
        <v>708</v>
      </c>
      <c r="G837" s="197">
        <v>0</v>
      </c>
      <c r="H837" s="197">
        <v>0</v>
      </c>
      <c r="I837" s="188" t="s">
        <v>1</v>
      </c>
      <c r="J837" s="188" t="s">
        <v>1348</v>
      </c>
      <c r="K837" s="195" t="s">
        <v>3656</v>
      </c>
      <c r="L837" s="196" t="s">
        <v>4614</v>
      </c>
      <c r="M837" s="196" t="s">
        <v>4672</v>
      </c>
      <c r="N837" s="52" t="s">
        <v>2155</v>
      </c>
      <c r="O837" s="52"/>
      <c r="P837" s="254" t="s">
        <v>2993</v>
      </c>
      <c r="Q837" s="13"/>
      <c r="R837"/>
      <c r="S837" t="str">
        <f t="shared" si="205"/>
        <v>NOT EQUAL</v>
      </c>
      <c r="T837" s="41" t="str">
        <f>IF(ISNA(VLOOKUP(P837,'NEW XEQM.c'!E:F,2,0)),"--","PRESENT")</f>
        <v>--</v>
      </c>
      <c r="U837"/>
      <c r="V837">
        <f t="shared" si="207"/>
        <v>182</v>
      </c>
      <c r="W837" s="75" t="s">
        <v>2155</v>
      </c>
      <c r="X837" s="54" t="s">
        <v>2155</v>
      </c>
      <c r="Y837" s="54" t="s">
        <v>2155</v>
      </c>
      <c r="Z837" s="22" t="str">
        <f t="shared" si="208"/>
        <v/>
      </c>
      <c r="AA837" s="22" t="str">
        <f t="shared" si="209"/>
        <v/>
      </c>
      <c r="AB837" s="1">
        <f t="shared" si="210"/>
        <v>813</v>
      </c>
      <c r="AC837" t="str">
        <f t="shared" si="211"/>
        <v>ITM_QUOTE</v>
      </c>
      <c r="AD837" s="125" t="str">
        <f>IF(ISNA(VLOOKUP(AA837,'XEQM Shortlist'!J:J,1,0)),"//","")</f>
        <v/>
      </c>
      <c r="AF837" s="88" t="str">
        <f t="shared" si="212"/>
        <v/>
      </c>
      <c r="AG837" t="b">
        <f t="shared" si="213"/>
        <v>1</v>
      </c>
    </row>
    <row r="838" spans="1:33">
      <c r="A838" s="45">
        <f t="shared" si="206"/>
        <v>838</v>
      </c>
      <c r="B838" s="44">
        <f t="shared" si="214"/>
        <v>814</v>
      </c>
      <c r="C838" s="193" t="s">
        <v>3643</v>
      </c>
      <c r="D838" s="193" t="s">
        <v>2994</v>
      </c>
      <c r="E838" s="188" t="s">
        <v>506</v>
      </c>
      <c r="F838" s="188" t="s">
        <v>709</v>
      </c>
      <c r="G838" s="197">
        <v>0</v>
      </c>
      <c r="H838" s="197">
        <v>0</v>
      </c>
      <c r="I838" s="188" t="s">
        <v>1</v>
      </c>
      <c r="J838" s="188" t="s">
        <v>1348</v>
      </c>
      <c r="K838" s="195" t="s">
        <v>3656</v>
      </c>
      <c r="L838" s="196" t="s">
        <v>4614</v>
      </c>
      <c r="M838" s="196" t="s">
        <v>4672</v>
      </c>
      <c r="N838" s="52" t="s">
        <v>2155</v>
      </c>
      <c r="O838" s="52"/>
      <c r="P838" s="254" t="s">
        <v>2994</v>
      </c>
      <c r="Q838" s="13"/>
      <c r="R838"/>
      <c r="S838" t="str">
        <f t="shared" si="205"/>
        <v>NOT EQUAL</v>
      </c>
      <c r="T838" s="41" t="str">
        <f>IF(ISNA(VLOOKUP(P838,'NEW XEQM.c'!E:F,2,0)),"--","PRESENT")</f>
        <v>--</v>
      </c>
      <c r="U838"/>
      <c r="V838">
        <f t="shared" si="207"/>
        <v>182</v>
      </c>
      <c r="W838" s="75" t="s">
        <v>2155</v>
      </c>
      <c r="X838" s="54" t="s">
        <v>2155</v>
      </c>
      <c r="Y838" s="54" t="s">
        <v>2155</v>
      </c>
      <c r="Z838" s="22" t="str">
        <f t="shared" si="208"/>
        <v/>
      </c>
      <c r="AA838" s="22" t="str">
        <f t="shared" si="209"/>
        <v/>
      </c>
      <c r="AB838" s="1">
        <f t="shared" si="210"/>
        <v>814</v>
      </c>
      <c r="AC838" t="str">
        <f t="shared" si="211"/>
        <v>ITM_LEFT_PARENTHESIS</v>
      </c>
      <c r="AD838" s="125" t="str">
        <f>IF(ISNA(VLOOKUP(AA838,'XEQM Shortlist'!J:J,1,0)),"//","")</f>
        <v/>
      </c>
      <c r="AF838" s="88" t="str">
        <f t="shared" si="212"/>
        <v/>
      </c>
      <c r="AG838" t="b">
        <f t="shared" si="213"/>
        <v>1</v>
      </c>
    </row>
    <row r="839" spans="1:33">
      <c r="A839" s="45">
        <f t="shared" si="206"/>
        <v>839</v>
      </c>
      <c r="B839" s="44">
        <f t="shared" si="214"/>
        <v>815</v>
      </c>
      <c r="C839" s="193" t="s">
        <v>3643</v>
      </c>
      <c r="D839" s="193" t="s">
        <v>2995</v>
      </c>
      <c r="E839" s="188" t="s">
        <v>506</v>
      </c>
      <c r="F839" s="188" t="s">
        <v>710</v>
      </c>
      <c r="G839" s="197">
        <v>0</v>
      </c>
      <c r="H839" s="197">
        <v>0</v>
      </c>
      <c r="I839" s="188" t="s">
        <v>1</v>
      </c>
      <c r="J839" s="188" t="s">
        <v>1348</v>
      </c>
      <c r="K839" s="195" t="s">
        <v>3656</v>
      </c>
      <c r="L839" s="196" t="s">
        <v>4614</v>
      </c>
      <c r="M839" s="196" t="s">
        <v>4672</v>
      </c>
      <c r="N839" s="52" t="s">
        <v>2155</v>
      </c>
      <c r="O839" s="52"/>
      <c r="P839" s="254" t="s">
        <v>2995</v>
      </c>
      <c r="Q839" s="13"/>
      <c r="R839"/>
      <c r="S839" t="str">
        <f t="shared" si="205"/>
        <v>NOT EQUAL</v>
      </c>
      <c r="T839" s="41" t="str">
        <f>IF(ISNA(VLOOKUP(P839,'NEW XEQM.c'!E:F,2,0)),"--","PRESENT")</f>
        <v>--</v>
      </c>
      <c r="U839"/>
      <c r="V839">
        <f t="shared" si="207"/>
        <v>182</v>
      </c>
      <c r="W839" s="75" t="s">
        <v>2155</v>
      </c>
      <c r="X839" s="54" t="s">
        <v>2155</v>
      </c>
      <c r="Y839" s="54" t="s">
        <v>2155</v>
      </c>
      <c r="Z839" s="22" t="str">
        <f t="shared" si="208"/>
        <v/>
      </c>
      <c r="AA839" s="22" t="str">
        <f t="shared" si="209"/>
        <v/>
      </c>
      <c r="AB839" s="1">
        <f t="shared" si="210"/>
        <v>815</v>
      </c>
      <c r="AC839" t="str">
        <f t="shared" si="211"/>
        <v>ITM_RIGHT_PARENTHESIS</v>
      </c>
      <c r="AD839" s="125" t="str">
        <f>IF(ISNA(VLOOKUP(AA839,'XEQM Shortlist'!J:J,1,0)),"//","")</f>
        <v/>
      </c>
      <c r="AF839" s="88" t="str">
        <f t="shared" si="212"/>
        <v/>
      </c>
      <c r="AG839" t="b">
        <f t="shared" si="213"/>
        <v>1</v>
      </c>
    </row>
    <row r="840" spans="1:33">
      <c r="A840" s="45">
        <f t="shared" si="206"/>
        <v>840</v>
      </c>
      <c r="B840" s="44">
        <f t="shared" si="214"/>
        <v>816</v>
      </c>
      <c r="C840" s="193" t="s">
        <v>3643</v>
      </c>
      <c r="D840" s="193" t="s">
        <v>2996</v>
      </c>
      <c r="E840" s="188" t="s">
        <v>506</v>
      </c>
      <c r="F840" s="188" t="s">
        <v>711</v>
      </c>
      <c r="G840" s="197">
        <v>0</v>
      </c>
      <c r="H840" s="197">
        <v>0</v>
      </c>
      <c r="I840" s="188" t="s">
        <v>1</v>
      </c>
      <c r="J840" s="188" t="s">
        <v>1348</v>
      </c>
      <c r="K840" s="195" t="s">
        <v>3656</v>
      </c>
      <c r="L840" s="196" t="s">
        <v>4614</v>
      </c>
      <c r="M840" s="196" t="s">
        <v>4672</v>
      </c>
      <c r="N840" s="52" t="s">
        <v>2155</v>
      </c>
      <c r="O840" s="52"/>
      <c r="P840" s="254" t="s">
        <v>2996</v>
      </c>
      <c r="Q840" s="13"/>
      <c r="R840"/>
      <c r="S840" t="str">
        <f t="shared" si="205"/>
        <v>NOT EQUAL</v>
      </c>
      <c r="T840" s="41" t="str">
        <f>IF(ISNA(VLOOKUP(P840,'NEW XEQM.c'!E:F,2,0)),"--","PRESENT")</f>
        <v>--</v>
      </c>
      <c r="U840"/>
      <c r="V840">
        <f t="shared" si="207"/>
        <v>182</v>
      </c>
      <c r="W840" s="75" t="s">
        <v>2155</v>
      </c>
      <c r="X840" s="54" t="s">
        <v>2155</v>
      </c>
      <c r="Y840" s="54" t="s">
        <v>2155</v>
      </c>
      <c r="Z840" s="22" t="str">
        <f t="shared" si="208"/>
        <v/>
      </c>
      <c r="AA840" s="22" t="str">
        <f t="shared" si="209"/>
        <v/>
      </c>
      <c r="AB840" s="1">
        <f t="shared" si="210"/>
        <v>816</v>
      </c>
      <c r="AC840" t="str">
        <f t="shared" si="211"/>
        <v>ITM_ASTERISK</v>
      </c>
      <c r="AD840" s="125" t="str">
        <f>IF(ISNA(VLOOKUP(AA840,'XEQM Shortlist'!J:J,1,0)),"//","")</f>
        <v/>
      </c>
      <c r="AF840" s="88" t="str">
        <f t="shared" si="212"/>
        <v/>
      </c>
      <c r="AG840" t="b">
        <f t="shared" si="213"/>
        <v>1</v>
      </c>
    </row>
    <row r="841" spans="1:33">
      <c r="A841" s="45">
        <f t="shared" si="206"/>
        <v>841</v>
      </c>
      <c r="B841" s="44">
        <f t="shared" si="214"/>
        <v>817</v>
      </c>
      <c r="C841" s="193" t="s">
        <v>3643</v>
      </c>
      <c r="D841" s="193" t="s">
        <v>2997</v>
      </c>
      <c r="E841" s="188" t="s">
        <v>506</v>
      </c>
      <c r="F841" s="188" t="s">
        <v>712</v>
      </c>
      <c r="G841" s="197">
        <v>0</v>
      </c>
      <c r="H841" s="197">
        <v>0</v>
      </c>
      <c r="I841" s="188" t="s">
        <v>1</v>
      </c>
      <c r="J841" s="188" t="s">
        <v>1348</v>
      </c>
      <c r="K841" s="195" t="s">
        <v>3656</v>
      </c>
      <c r="L841" s="196" t="s">
        <v>4614</v>
      </c>
      <c r="M841" s="196" t="s">
        <v>4672</v>
      </c>
      <c r="N841" s="52" t="s">
        <v>2155</v>
      </c>
      <c r="O841" s="52"/>
      <c r="P841" s="254" t="s">
        <v>2997</v>
      </c>
      <c r="Q841" s="13"/>
      <c r="R841"/>
      <c r="S841" t="str">
        <f t="shared" si="205"/>
        <v>NOT EQUAL</v>
      </c>
      <c r="T841" s="41" t="str">
        <f>IF(ISNA(VLOOKUP(P841,'NEW XEQM.c'!E:F,2,0)),"--","PRESENT")</f>
        <v>--</v>
      </c>
      <c r="U841"/>
      <c r="V841">
        <f t="shared" si="207"/>
        <v>182</v>
      </c>
      <c r="W841" s="75" t="s">
        <v>2155</v>
      </c>
      <c r="X841" s="54" t="s">
        <v>2155</v>
      </c>
      <c r="Y841" s="54" t="s">
        <v>2155</v>
      </c>
      <c r="Z841" s="22" t="str">
        <f t="shared" si="208"/>
        <v/>
      </c>
      <c r="AA841" s="22" t="str">
        <f t="shared" si="209"/>
        <v/>
      </c>
      <c r="AB841" s="1">
        <f t="shared" si="210"/>
        <v>817</v>
      </c>
      <c r="AC841" t="str">
        <f t="shared" si="211"/>
        <v>ITM_PLUS</v>
      </c>
      <c r="AD841" s="125" t="str">
        <f>IF(ISNA(VLOOKUP(AA841,'XEQM Shortlist'!J:J,1,0)),"//","")</f>
        <v/>
      </c>
      <c r="AF841" s="88" t="str">
        <f t="shared" si="212"/>
        <v/>
      </c>
      <c r="AG841" t="b">
        <f t="shared" si="213"/>
        <v>1</v>
      </c>
    </row>
    <row r="842" spans="1:33">
      <c r="A842" s="45">
        <f t="shared" si="206"/>
        <v>842</v>
      </c>
      <c r="B842" s="44">
        <f t="shared" si="214"/>
        <v>818</v>
      </c>
      <c r="C842" s="193" t="s">
        <v>3643</v>
      </c>
      <c r="D842" s="193" t="s">
        <v>2998</v>
      </c>
      <c r="E842" s="188" t="s">
        <v>506</v>
      </c>
      <c r="F842" s="188" t="s">
        <v>713</v>
      </c>
      <c r="G842" s="197">
        <v>0</v>
      </c>
      <c r="H842" s="197">
        <v>0</v>
      </c>
      <c r="I842" s="188" t="s">
        <v>1</v>
      </c>
      <c r="J842" s="188" t="s">
        <v>1348</v>
      </c>
      <c r="K842" s="195" t="s">
        <v>3656</v>
      </c>
      <c r="L842" s="196" t="s">
        <v>4614</v>
      </c>
      <c r="M842" s="196" t="s">
        <v>4672</v>
      </c>
      <c r="N842" s="52" t="s">
        <v>2155</v>
      </c>
      <c r="O842" s="52"/>
      <c r="P842" s="254" t="s">
        <v>2998</v>
      </c>
      <c r="Q842" s="13"/>
      <c r="R842"/>
      <c r="S842" t="str">
        <f t="shared" si="205"/>
        <v>NOT EQUAL</v>
      </c>
      <c r="T842" s="41" t="str">
        <f>IF(ISNA(VLOOKUP(P842,'NEW XEQM.c'!E:F,2,0)),"--","PRESENT")</f>
        <v>--</v>
      </c>
      <c r="U842"/>
      <c r="V842">
        <f t="shared" si="207"/>
        <v>182</v>
      </c>
      <c r="W842" s="75" t="s">
        <v>2155</v>
      </c>
      <c r="X842" s="54" t="s">
        <v>2155</v>
      </c>
      <c r="Y842" s="54" t="s">
        <v>2155</v>
      </c>
      <c r="Z842" s="22" t="str">
        <f t="shared" si="208"/>
        <v/>
      </c>
      <c r="AA842" s="22" t="str">
        <f t="shared" si="209"/>
        <v/>
      </c>
      <c r="AB842" s="1">
        <f t="shared" si="210"/>
        <v>818</v>
      </c>
      <c r="AC842" t="str">
        <f t="shared" si="211"/>
        <v>ITM_COMMA</v>
      </c>
      <c r="AD842" s="125" t="str">
        <f>IF(ISNA(VLOOKUP(AA842,'XEQM Shortlist'!J:J,1,0)),"//","")</f>
        <v/>
      </c>
      <c r="AF842" s="88" t="str">
        <f t="shared" si="212"/>
        <v/>
      </c>
      <c r="AG842" t="b">
        <f t="shared" si="213"/>
        <v>1</v>
      </c>
    </row>
    <row r="843" spans="1:33">
      <c r="A843" s="45">
        <f t="shared" si="206"/>
        <v>843</v>
      </c>
      <c r="B843" s="44">
        <f t="shared" si="214"/>
        <v>819</v>
      </c>
      <c r="C843" s="193" t="s">
        <v>3643</v>
      </c>
      <c r="D843" s="193" t="s">
        <v>2999</v>
      </c>
      <c r="E843" s="188" t="s">
        <v>506</v>
      </c>
      <c r="F843" s="188" t="s">
        <v>714</v>
      </c>
      <c r="G843" s="197">
        <v>0</v>
      </c>
      <c r="H843" s="197">
        <v>0</v>
      </c>
      <c r="I843" s="188" t="s">
        <v>1</v>
      </c>
      <c r="J843" s="188" t="s">
        <v>1348</v>
      </c>
      <c r="K843" s="195" t="s">
        <v>3656</v>
      </c>
      <c r="L843" s="196" t="s">
        <v>4614</v>
      </c>
      <c r="M843" s="196" t="s">
        <v>4672</v>
      </c>
      <c r="N843" s="52" t="s">
        <v>2155</v>
      </c>
      <c r="O843" s="52"/>
      <c r="P843" s="254" t="s">
        <v>2999</v>
      </c>
      <c r="Q843" s="13"/>
      <c r="R843"/>
      <c r="S843" t="str">
        <f t="shared" si="205"/>
        <v>NOT EQUAL</v>
      </c>
      <c r="T843" s="41" t="str">
        <f>IF(ISNA(VLOOKUP(P843,'NEW XEQM.c'!E:F,2,0)),"--","PRESENT")</f>
        <v>--</v>
      </c>
      <c r="U843"/>
      <c r="V843">
        <f t="shared" si="207"/>
        <v>182</v>
      </c>
      <c r="W843" s="75" t="s">
        <v>2155</v>
      </c>
      <c r="X843" s="54" t="s">
        <v>2155</v>
      </c>
      <c r="Y843" s="54" t="s">
        <v>2155</v>
      </c>
      <c r="Z843" s="22" t="str">
        <f t="shared" si="208"/>
        <v/>
      </c>
      <c r="AA843" s="22" t="str">
        <f t="shared" si="209"/>
        <v/>
      </c>
      <c r="AB843" s="1">
        <f t="shared" si="210"/>
        <v>819</v>
      </c>
      <c r="AC843" t="str">
        <f t="shared" si="211"/>
        <v>ITM_MINUS</v>
      </c>
      <c r="AD843" s="125" t="str">
        <f>IF(ISNA(VLOOKUP(AA843,'XEQM Shortlist'!J:J,1,0)),"//","")</f>
        <v/>
      </c>
      <c r="AF843" s="88" t="str">
        <f t="shared" si="212"/>
        <v/>
      </c>
      <c r="AG843" t="b">
        <f t="shared" si="213"/>
        <v>1</v>
      </c>
    </row>
    <row r="844" spans="1:33">
      <c r="A844" s="45">
        <f t="shared" si="206"/>
        <v>844</v>
      </c>
      <c r="B844" s="44">
        <f t="shared" si="214"/>
        <v>820</v>
      </c>
      <c r="C844" s="193" t="s">
        <v>3643</v>
      </c>
      <c r="D844" s="193" t="s">
        <v>3000</v>
      </c>
      <c r="E844" s="188" t="s">
        <v>506</v>
      </c>
      <c r="F844" s="188" t="s">
        <v>715</v>
      </c>
      <c r="G844" s="197">
        <v>0</v>
      </c>
      <c r="H844" s="197">
        <v>0</v>
      </c>
      <c r="I844" s="188" t="s">
        <v>1</v>
      </c>
      <c r="J844" s="188" t="s">
        <v>1348</v>
      </c>
      <c r="K844" s="195" t="s">
        <v>3656</v>
      </c>
      <c r="L844" s="196" t="s">
        <v>4614</v>
      </c>
      <c r="M844" s="196" t="s">
        <v>4672</v>
      </c>
      <c r="N844" s="52" t="s">
        <v>2155</v>
      </c>
      <c r="O844" s="52"/>
      <c r="P844" s="254" t="s">
        <v>3000</v>
      </c>
      <c r="Q844" s="13"/>
      <c r="R844"/>
      <c r="S844" t="str">
        <f t="shared" si="205"/>
        <v>NOT EQUAL</v>
      </c>
      <c r="T844" s="41" t="str">
        <f>IF(ISNA(VLOOKUP(P844,'NEW XEQM.c'!E:F,2,0)),"--","PRESENT")</f>
        <v>--</v>
      </c>
      <c r="U844"/>
      <c r="V844">
        <f t="shared" si="207"/>
        <v>182</v>
      </c>
      <c r="W844" s="75" t="s">
        <v>2155</v>
      </c>
      <c r="X844" s="54" t="s">
        <v>2155</v>
      </c>
      <c r="Y844" s="54" t="s">
        <v>2155</v>
      </c>
      <c r="Z844" s="22" t="str">
        <f t="shared" si="208"/>
        <v/>
      </c>
      <c r="AA844" s="22" t="str">
        <f t="shared" si="209"/>
        <v/>
      </c>
      <c r="AB844" s="1">
        <f t="shared" si="210"/>
        <v>820</v>
      </c>
      <c r="AC844" t="str">
        <f t="shared" si="211"/>
        <v>ITM_PERIOD</v>
      </c>
      <c r="AD844" s="125" t="str">
        <f>IF(ISNA(VLOOKUP(AA844,'XEQM Shortlist'!J:J,1,0)),"//","")</f>
        <v/>
      </c>
      <c r="AF844" s="88" t="str">
        <f t="shared" si="212"/>
        <v/>
      </c>
      <c r="AG844" t="b">
        <f t="shared" si="213"/>
        <v>1</v>
      </c>
    </row>
    <row r="845" spans="1:33">
      <c r="A845" s="45">
        <f t="shared" si="206"/>
        <v>845</v>
      </c>
      <c r="B845" s="44">
        <f t="shared" si="214"/>
        <v>821</v>
      </c>
      <c r="C845" s="193" t="s">
        <v>3643</v>
      </c>
      <c r="D845" s="193" t="s">
        <v>3001</v>
      </c>
      <c r="E845" s="188" t="s">
        <v>506</v>
      </c>
      <c r="F845" s="188" t="s">
        <v>716</v>
      </c>
      <c r="G845" s="197">
        <v>0</v>
      </c>
      <c r="H845" s="197">
        <v>0</v>
      </c>
      <c r="I845" s="188" t="s">
        <v>1</v>
      </c>
      <c r="J845" s="188" t="s">
        <v>1348</v>
      </c>
      <c r="K845" s="195" t="s">
        <v>3656</v>
      </c>
      <c r="L845" s="196" t="s">
        <v>4614</v>
      </c>
      <c r="M845" s="196" t="s">
        <v>4672</v>
      </c>
      <c r="N845" s="52" t="s">
        <v>2155</v>
      </c>
      <c r="O845" s="52"/>
      <c r="P845" s="254" t="s">
        <v>3001</v>
      </c>
      <c r="Q845" s="13"/>
      <c r="R845"/>
      <c r="S845" t="str">
        <f t="shared" si="205"/>
        <v>NOT EQUAL</v>
      </c>
      <c r="T845" s="41" t="str">
        <f>IF(ISNA(VLOOKUP(P845,'NEW XEQM.c'!E:F,2,0)),"--","PRESENT")</f>
        <v>--</v>
      </c>
      <c r="U845"/>
      <c r="V845">
        <f t="shared" si="207"/>
        <v>182</v>
      </c>
      <c r="W845" s="75" t="s">
        <v>2155</v>
      </c>
      <c r="X845" s="54" t="s">
        <v>2155</v>
      </c>
      <c r="Y845" s="54" t="s">
        <v>2155</v>
      </c>
      <c r="Z845" s="22" t="str">
        <f t="shared" si="208"/>
        <v/>
      </c>
      <c r="AA845" s="22" t="str">
        <f t="shared" si="209"/>
        <v/>
      </c>
      <c r="AB845" s="1">
        <f t="shared" si="210"/>
        <v>821</v>
      </c>
      <c r="AC845" t="str">
        <f t="shared" si="211"/>
        <v>ITM_SLASH</v>
      </c>
      <c r="AD845" s="125" t="str">
        <f>IF(ISNA(VLOOKUP(AA845,'XEQM Shortlist'!J:J,1,0)),"//","")</f>
        <v/>
      </c>
      <c r="AF845" s="88" t="str">
        <f t="shared" si="212"/>
        <v/>
      </c>
      <c r="AG845" t="b">
        <f t="shared" si="213"/>
        <v>1</v>
      </c>
    </row>
    <row r="846" spans="1:33">
      <c r="A846" s="45">
        <f t="shared" si="206"/>
        <v>846</v>
      </c>
      <c r="B846" s="44">
        <f t="shared" si="214"/>
        <v>822</v>
      </c>
      <c r="C846" s="193" t="s">
        <v>3643</v>
      </c>
      <c r="D846" s="193" t="s">
        <v>3002</v>
      </c>
      <c r="E846" s="188" t="s">
        <v>506</v>
      </c>
      <c r="F846" s="188" t="s">
        <v>717</v>
      </c>
      <c r="G846" s="197">
        <v>0</v>
      </c>
      <c r="H846" s="197">
        <v>0</v>
      </c>
      <c r="I846" s="188" t="s">
        <v>1</v>
      </c>
      <c r="J846" s="188" t="s">
        <v>1348</v>
      </c>
      <c r="K846" s="195" t="s">
        <v>3656</v>
      </c>
      <c r="L846" s="196" t="s">
        <v>4614</v>
      </c>
      <c r="M846" s="196" t="s">
        <v>4672</v>
      </c>
      <c r="N846" s="52" t="s">
        <v>2155</v>
      </c>
      <c r="O846" s="52"/>
      <c r="P846" s="254" t="s">
        <v>3002</v>
      </c>
      <c r="Q846" s="13"/>
      <c r="R846"/>
      <c r="S846" t="str">
        <f t="shared" si="205"/>
        <v>NOT EQUAL</v>
      </c>
      <c r="T846" s="41" t="str">
        <f>IF(ISNA(VLOOKUP(P846,'NEW XEQM.c'!E:F,2,0)),"--","PRESENT")</f>
        <v>--</v>
      </c>
      <c r="U846"/>
      <c r="V846">
        <f t="shared" si="207"/>
        <v>182</v>
      </c>
      <c r="W846" s="75" t="s">
        <v>2155</v>
      </c>
      <c r="X846" s="54" t="s">
        <v>2155</v>
      </c>
      <c r="Y846" s="54" t="s">
        <v>2155</v>
      </c>
      <c r="Z846" s="22" t="str">
        <f t="shared" si="208"/>
        <v/>
      </c>
      <c r="AA846" s="22" t="str">
        <f t="shared" si="209"/>
        <v/>
      </c>
      <c r="AB846" s="1">
        <f t="shared" si="210"/>
        <v>822</v>
      </c>
      <c r="AC846" t="str">
        <f t="shared" si="211"/>
        <v>ITM_COLON</v>
      </c>
      <c r="AD846" s="125" t="str">
        <f>IF(ISNA(VLOOKUP(AA846,'XEQM Shortlist'!J:J,1,0)),"//","")</f>
        <v/>
      </c>
      <c r="AF846" s="88" t="str">
        <f t="shared" si="212"/>
        <v/>
      </c>
      <c r="AG846" t="b">
        <f t="shared" si="213"/>
        <v>1</v>
      </c>
    </row>
    <row r="847" spans="1:33">
      <c r="A847" s="45">
        <f t="shared" si="206"/>
        <v>847</v>
      </c>
      <c r="B847" s="44">
        <f t="shared" si="214"/>
        <v>823</v>
      </c>
      <c r="C847" s="193" t="s">
        <v>3643</v>
      </c>
      <c r="D847" s="193" t="s">
        <v>3003</v>
      </c>
      <c r="E847" s="188" t="s">
        <v>506</v>
      </c>
      <c r="F847" s="188" t="s">
        <v>718</v>
      </c>
      <c r="G847" s="197">
        <v>0</v>
      </c>
      <c r="H847" s="197">
        <v>0</v>
      </c>
      <c r="I847" s="188" t="s">
        <v>1</v>
      </c>
      <c r="J847" s="188" t="s">
        <v>1348</v>
      </c>
      <c r="K847" s="195" t="s">
        <v>3656</v>
      </c>
      <c r="L847" s="196" t="s">
        <v>4614</v>
      </c>
      <c r="M847" s="196" t="s">
        <v>4672</v>
      </c>
      <c r="N847" s="52" t="s">
        <v>2155</v>
      </c>
      <c r="O847" s="52"/>
      <c r="P847" s="254" t="s">
        <v>3003</v>
      </c>
      <c r="Q847" s="13"/>
      <c r="R847"/>
      <c r="S847" t="str">
        <f t="shared" si="205"/>
        <v>NOT EQUAL</v>
      </c>
      <c r="T847" s="41" t="str">
        <f>IF(ISNA(VLOOKUP(P847,'NEW XEQM.c'!E:F,2,0)),"--","PRESENT")</f>
        <v>--</v>
      </c>
      <c r="U847"/>
      <c r="V847">
        <f t="shared" si="207"/>
        <v>182</v>
      </c>
      <c r="W847" s="75" t="s">
        <v>2155</v>
      </c>
      <c r="X847" s="54" t="s">
        <v>2155</v>
      </c>
      <c r="Y847" s="54" t="s">
        <v>2155</v>
      </c>
      <c r="Z847" s="22" t="str">
        <f t="shared" si="208"/>
        <v/>
      </c>
      <c r="AA847" s="22" t="str">
        <f t="shared" si="209"/>
        <v/>
      </c>
      <c r="AB847" s="1">
        <f t="shared" si="210"/>
        <v>823</v>
      </c>
      <c r="AC847" t="str">
        <f t="shared" si="211"/>
        <v>ITM_SEMICOLON</v>
      </c>
      <c r="AD847" s="125" t="str">
        <f>IF(ISNA(VLOOKUP(AA847,'XEQM Shortlist'!J:J,1,0)),"//","")</f>
        <v/>
      </c>
      <c r="AF847" s="88" t="str">
        <f t="shared" si="212"/>
        <v/>
      </c>
      <c r="AG847" t="b">
        <f t="shared" si="213"/>
        <v>1</v>
      </c>
    </row>
    <row r="848" spans="1:33">
      <c r="A848" s="45">
        <f t="shared" si="206"/>
        <v>848</v>
      </c>
      <c r="B848" s="44">
        <f t="shared" si="214"/>
        <v>824</v>
      </c>
      <c r="C848" s="193" t="s">
        <v>3643</v>
      </c>
      <c r="D848" s="193" t="s">
        <v>3004</v>
      </c>
      <c r="E848" s="188" t="s">
        <v>506</v>
      </c>
      <c r="F848" s="188" t="s">
        <v>719</v>
      </c>
      <c r="G848" s="197">
        <v>0</v>
      </c>
      <c r="H848" s="197">
        <v>0</v>
      </c>
      <c r="I848" s="188" t="s">
        <v>1</v>
      </c>
      <c r="J848" s="188" t="s">
        <v>1348</v>
      </c>
      <c r="K848" s="195" t="s">
        <v>3656</v>
      </c>
      <c r="L848" s="196" t="s">
        <v>4614</v>
      </c>
      <c r="M848" s="196" t="s">
        <v>4672</v>
      </c>
      <c r="N848" s="52" t="s">
        <v>2155</v>
      </c>
      <c r="O848" s="52"/>
      <c r="P848" s="254" t="s">
        <v>3004</v>
      </c>
      <c r="Q848" s="13"/>
      <c r="R848"/>
      <c r="S848" t="str">
        <f t="shared" si="205"/>
        <v>NOT EQUAL</v>
      </c>
      <c r="T848" s="41" t="str">
        <f>IF(ISNA(VLOOKUP(P848,'NEW XEQM.c'!E:F,2,0)),"--","PRESENT")</f>
        <v>--</v>
      </c>
      <c r="U848"/>
      <c r="V848">
        <f t="shared" si="207"/>
        <v>182</v>
      </c>
      <c r="W848" s="75" t="s">
        <v>2155</v>
      </c>
      <c r="X848" s="54" t="s">
        <v>2155</v>
      </c>
      <c r="Y848" s="54" t="s">
        <v>2155</v>
      </c>
      <c r="Z848" s="22" t="str">
        <f t="shared" si="208"/>
        <v/>
      </c>
      <c r="AA848" s="22" t="str">
        <f t="shared" si="209"/>
        <v/>
      </c>
      <c r="AB848" s="1">
        <f t="shared" si="210"/>
        <v>824</v>
      </c>
      <c r="AC848" t="str">
        <f t="shared" si="211"/>
        <v>ITM_LESS_THAN</v>
      </c>
      <c r="AD848" s="125" t="str">
        <f>IF(ISNA(VLOOKUP(AA848,'XEQM Shortlist'!J:J,1,0)),"//","")</f>
        <v/>
      </c>
      <c r="AF848" s="88" t="str">
        <f t="shared" si="212"/>
        <v/>
      </c>
      <c r="AG848" t="b">
        <f t="shared" si="213"/>
        <v>1</v>
      </c>
    </row>
    <row r="849" spans="1:33">
      <c r="A849" s="45">
        <f t="shared" si="206"/>
        <v>849</v>
      </c>
      <c r="B849" s="44">
        <f t="shared" si="214"/>
        <v>825</v>
      </c>
      <c r="C849" s="193" t="s">
        <v>3643</v>
      </c>
      <c r="D849" s="193" t="s">
        <v>3005</v>
      </c>
      <c r="E849" s="188" t="s">
        <v>506</v>
      </c>
      <c r="F849" s="188" t="s">
        <v>720</v>
      </c>
      <c r="G849" s="197">
        <v>0</v>
      </c>
      <c r="H849" s="197">
        <v>0</v>
      </c>
      <c r="I849" s="188" t="s">
        <v>1</v>
      </c>
      <c r="J849" s="188" t="s">
        <v>1348</v>
      </c>
      <c r="K849" s="195" t="s">
        <v>3656</v>
      </c>
      <c r="L849" s="196" t="s">
        <v>4614</v>
      </c>
      <c r="M849" s="196" t="s">
        <v>4672</v>
      </c>
      <c r="N849" s="52" t="s">
        <v>2155</v>
      </c>
      <c r="O849" s="52"/>
      <c r="P849" s="254" t="s">
        <v>3005</v>
      </c>
      <c r="Q849" s="13"/>
      <c r="R849"/>
      <c r="S849" t="str">
        <f t="shared" si="205"/>
        <v>NOT EQUAL</v>
      </c>
      <c r="T849" s="41" t="str">
        <f>IF(ISNA(VLOOKUP(P849,'NEW XEQM.c'!E:F,2,0)),"--","PRESENT")</f>
        <v>--</v>
      </c>
      <c r="U849"/>
      <c r="V849">
        <f t="shared" si="207"/>
        <v>182</v>
      </c>
      <c r="W849" s="75" t="s">
        <v>2155</v>
      </c>
      <c r="X849" s="54" t="s">
        <v>2155</v>
      </c>
      <c r="Y849" s="54" t="s">
        <v>2155</v>
      </c>
      <c r="Z849" s="22" t="str">
        <f t="shared" si="208"/>
        <v/>
      </c>
      <c r="AA849" s="22" t="str">
        <f t="shared" si="209"/>
        <v/>
      </c>
      <c r="AB849" s="1">
        <f t="shared" si="210"/>
        <v>825</v>
      </c>
      <c r="AC849" t="str">
        <f t="shared" si="211"/>
        <v>ITM_EQUAL</v>
      </c>
      <c r="AD849" s="125" t="str">
        <f>IF(ISNA(VLOOKUP(AA849,'XEQM Shortlist'!J:J,1,0)),"//","")</f>
        <v/>
      </c>
      <c r="AF849" s="88" t="str">
        <f t="shared" si="212"/>
        <v/>
      </c>
      <c r="AG849" t="b">
        <f t="shared" si="213"/>
        <v>1</v>
      </c>
    </row>
    <row r="850" spans="1:33">
      <c r="A850" s="45">
        <f t="shared" si="206"/>
        <v>850</v>
      </c>
      <c r="B850" s="44">
        <f t="shared" si="214"/>
        <v>826</v>
      </c>
      <c r="C850" s="193" t="s">
        <v>3643</v>
      </c>
      <c r="D850" s="193" t="s">
        <v>3006</v>
      </c>
      <c r="E850" s="188" t="s">
        <v>506</v>
      </c>
      <c r="F850" s="188" t="s">
        <v>721</v>
      </c>
      <c r="G850" s="197">
        <v>0</v>
      </c>
      <c r="H850" s="197">
        <v>0</v>
      </c>
      <c r="I850" s="188" t="s">
        <v>1</v>
      </c>
      <c r="J850" s="188" t="s">
        <v>1348</v>
      </c>
      <c r="K850" s="195" t="s">
        <v>3656</v>
      </c>
      <c r="L850" s="196" t="s">
        <v>4614</v>
      </c>
      <c r="M850" s="196" t="s">
        <v>4672</v>
      </c>
      <c r="N850" s="52" t="s">
        <v>2155</v>
      </c>
      <c r="O850" s="52"/>
      <c r="P850" s="254" t="s">
        <v>3006</v>
      </c>
      <c r="Q850" s="13"/>
      <c r="R850"/>
      <c r="S850" t="str">
        <f t="shared" si="205"/>
        <v>NOT EQUAL</v>
      </c>
      <c r="T850" s="41" t="str">
        <f>IF(ISNA(VLOOKUP(P850,'NEW XEQM.c'!E:F,2,0)),"--","PRESENT")</f>
        <v>--</v>
      </c>
      <c r="U850"/>
      <c r="V850">
        <f t="shared" si="207"/>
        <v>182</v>
      </c>
      <c r="W850" s="75" t="s">
        <v>2155</v>
      </c>
      <c r="X850" s="54" t="s">
        <v>2155</v>
      </c>
      <c r="Y850" s="54" t="s">
        <v>2155</v>
      </c>
      <c r="Z850" s="22" t="str">
        <f t="shared" si="208"/>
        <v/>
      </c>
      <c r="AA850" s="22" t="str">
        <f t="shared" si="209"/>
        <v/>
      </c>
      <c r="AB850" s="1">
        <f t="shared" si="210"/>
        <v>826</v>
      </c>
      <c r="AC850" t="str">
        <f t="shared" si="211"/>
        <v>ITM_GREATER_THAN</v>
      </c>
      <c r="AD850" s="125" t="str">
        <f>IF(ISNA(VLOOKUP(AA850,'XEQM Shortlist'!J:J,1,0)),"//","")</f>
        <v/>
      </c>
      <c r="AF850" s="88" t="str">
        <f t="shared" si="212"/>
        <v/>
      </c>
      <c r="AG850" t="b">
        <f t="shared" si="213"/>
        <v>1</v>
      </c>
    </row>
    <row r="851" spans="1:33">
      <c r="A851" s="45">
        <f t="shared" si="206"/>
        <v>851</v>
      </c>
      <c r="B851" s="44">
        <f t="shared" si="214"/>
        <v>827</v>
      </c>
      <c r="C851" s="193" t="s">
        <v>3643</v>
      </c>
      <c r="D851" s="193" t="s">
        <v>3007</v>
      </c>
      <c r="E851" s="188" t="s">
        <v>506</v>
      </c>
      <c r="F851" s="188" t="s">
        <v>722</v>
      </c>
      <c r="G851" s="197">
        <v>0</v>
      </c>
      <c r="H851" s="197">
        <v>0</v>
      </c>
      <c r="I851" s="188" t="s">
        <v>1</v>
      </c>
      <c r="J851" s="188" t="s">
        <v>1348</v>
      </c>
      <c r="K851" s="195" t="s">
        <v>3656</v>
      </c>
      <c r="L851" s="196" t="s">
        <v>4614</v>
      </c>
      <c r="M851" s="196" t="s">
        <v>4672</v>
      </c>
      <c r="N851" s="52" t="s">
        <v>2155</v>
      </c>
      <c r="O851" s="52"/>
      <c r="P851" s="254" t="s">
        <v>3007</v>
      </c>
      <c r="Q851" s="13"/>
      <c r="R851"/>
      <c r="S851" t="str">
        <f t="shared" si="205"/>
        <v>NOT EQUAL</v>
      </c>
      <c r="T851" s="41" t="str">
        <f>IF(ISNA(VLOOKUP(P851,'NEW XEQM.c'!E:F,2,0)),"--","PRESENT")</f>
        <v>--</v>
      </c>
      <c r="U851"/>
      <c r="V851">
        <f t="shared" si="207"/>
        <v>182</v>
      </c>
      <c r="W851" s="75" t="s">
        <v>2155</v>
      </c>
      <c r="X851" s="54" t="s">
        <v>2155</v>
      </c>
      <c r="Y851" s="54" t="s">
        <v>2155</v>
      </c>
      <c r="Z851" s="22" t="str">
        <f t="shared" si="208"/>
        <v/>
      </c>
      <c r="AA851" s="22" t="str">
        <f t="shared" si="209"/>
        <v/>
      </c>
      <c r="AB851" s="1">
        <f t="shared" si="210"/>
        <v>827</v>
      </c>
      <c r="AC851" t="str">
        <f t="shared" si="211"/>
        <v>ITM_QUESTION_MARK</v>
      </c>
      <c r="AD851" s="125" t="str">
        <f>IF(ISNA(VLOOKUP(AA851,'XEQM Shortlist'!J:J,1,0)),"//","")</f>
        <v/>
      </c>
      <c r="AF851" s="88" t="str">
        <f t="shared" si="212"/>
        <v/>
      </c>
      <c r="AG851" t="b">
        <f t="shared" si="213"/>
        <v>1</v>
      </c>
    </row>
    <row r="852" spans="1:33">
      <c r="A852" s="45">
        <f t="shared" si="206"/>
        <v>852</v>
      </c>
      <c r="B852" s="44">
        <f t="shared" si="214"/>
        <v>828</v>
      </c>
      <c r="C852" s="193" t="s">
        <v>3643</v>
      </c>
      <c r="D852" s="193" t="s">
        <v>3008</v>
      </c>
      <c r="E852" s="188" t="s">
        <v>506</v>
      </c>
      <c r="F852" s="188" t="s">
        <v>723</v>
      </c>
      <c r="G852" s="197">
        <v>0</v>
      </c>
      <c r="H852" s="197">
        <v>0</v>
      </c>
      <c r="I852" s="188" t="s">
        <v>1</v>
      </c>
      <c r="J852" s="188" t="s">
        <v>1348</v>
      </c>
      <c r="K852" s="195" t="s">
        <v>3656</v>
      </c>
      <c r="L852" s="196" t="s">
        <v>4614</v>
      </c>
      <c r="M852" s="196" t="s">
        <v>4672</v>
      </c>
      <c r="N852" s="52" t="s">
        <v>2155</v>
      </c>
      <c r="O852" s="52"/>
      <c r="P852" s="254" t="s">
        <v>3008</v>
      </c>
      <c r="Q852" s="13"/>
      <c r="R852"/>
      <c r="S852" t="str">
        <f t="shared" si="205"/>
        <v>NOT EQUAL</v>
      </c>
      <c r="T852" s="41" t="str">
        <f>IF(ISNA(VLOOKUP(P852,'NEW XEQM.c'!E:F,2,0)),"--","PRESENT")</f>
        <v>--</v>
      </c>
      <c r="U852"/>
      <c r="V852">
        <f t="shared" si="207"/>
        <v>182</v>
      </c>
      <c r="W852" s="75" t="s">
        <v>2155</v>
      </c>
      <c r="X852" s="54" t="s">
        <v>2155</v>
      </c>
      <c r="Y852" s="54" t="s">
        <v>2155</v>
      </c>
      <c r="Z852" s="22" t="str">
        <f t="shared" si="208"/>
        <v/>
      </c>
      <c r="AA852" s="22" t="str">
        <f t="shared" si="209"/>
        <v/>
      </c>
      <c r="AB852" s="1">
        <f t="shared" si="210"/>
        <v>828</v>
      </c>
      <c r="AC852" t="str">
        <f t="shared" si="211"/>
        <v>ITM_AT</v>
      </c>
      <c r="AD852" s="125" t="str">
        <f>IF(ISNA(VLOOKUP(AA852,'XEQM Shortlist'!J:J,1,0)),"//","")</f>
        <v/>
      </c>
      <c r="AF852" s="88" t="str">
        <f t="shared" si="212"/>
        <v/>
      </c>
      <c r="AG852" t="b">
        <f t="shared" si="213"/>
        <v>1</v>
      </c>
    </row>
    <row r="853" spans="1:33">
      <c r="A853" s="45">
        <f t="shared" si="206"/>
        <v>853</v>
      </c>
      <c r="B853" s="44">
        <f t="shared" si="214"/>
        <v>829</v>
      </c>
      <c r="C853" s="193" t="s">
        <v>3643</v>
      </c>
      <c r="D853" s="193" t="s">
        <v>3009</v>
      </c>
      <c r="E853" s="188" t="s">
        <v>506</v>
      </c>
      <c r="F853" s="188" t="s">
        <v>724</v>
      </c>
      <c r="G853" s="197">
        <v>0</v>
      </c>
      <c r="H853" s="197">
        <v>0</v>
      </c>
      <c r="I853" s="188" t="s">
        <v>1</v>
      </c>
      <c r="J853" s="188" t="s">
        <v>1348</v>
      </c>
      <c r="K853" s="195" t="s">
        <v>3656</v>
      </c>
      <c r="L853" s="196" t="s">
        <v>4614</v>
      </c>
      <c r="M853" s="196" t="s">
        <v>4672</v>
      </c>
      <c r="N853" s="52" t="s">
        <v>2155</v>
      </c>
      <c r="O853" s="52"/>
      <c r="P853" s="254" t="s">
        <v>3009</v>
      </c>
      <c r="Q853" s="13"/>
      <c r="R853"/>
      <c r="S853" t="str">
        <f t="shared" si="205"/>
        <v>NOT EQUAL</v>
      </c>
      <c r="T853" s="41" t="str">
        <f>IF(ISNA(VLOOKUP(P853,'NEW XEQM.c'!E:F,2,0)),"--","PRESENT")</f>
        <v>--</v>
      </c>
      <c r="U853"/>
      <c r="V853">
        <f t="shared" si="207"/>
        <v>182</v>
      </c>
      <c r="W853" s="75" t="s">
        <v>2155</v>
      </c>
      <c r="X853" s="54" t="s">
        <v>2155</v>
      </c>
      <c r="Y853" s="54" t="s">
        <v>2155</v>
      </c>
      <c r="Z853" s="22" t="str">
        <f t="shared" si="208"/>
        <v/>
      </c>
      <c r="AA853" s="22" t="str">
        <f t="shared" si="209"/>
        <v/>
      </c>
      <c r="AB853" s="1">
        <f t="shared" si="210"/>
        <v>829</v>
      </c>
      <c r="AC853" t="str">
        <f t="shared" si="211"/>
        <v>ITM_LEFT_SQUARE_BRACKET</v>
      </c>
      <c r="AD853" s="125" t="str">
        <f>IF(ISNA(VLOOKUP(AA853,'XEQM Shortlist'!J:J,1,0)),"//","")</f>
        <v/>
      </c>
      <c r="AF853" s="88" t="str">
        <f t="shared" si="212"/>
        <v/>
      </c>
      <c r="AG853" t="b">
        <f t="shared" si="213"/>
        <v>1</v>
      </c>
    </row>
    <row r="854" spans="1:33">
      <c r="A854" s="45">
        <f t="shared" si="206"/>
        <v>854</v>
      </c>
      <c r="B854" s="44">
        <f t="shared" si="214"/>
        <v>830</v>
      </c>
      <c r="C854" s="193" t="s">
        <v>3643</v>
      </c>
      <c r="D854" s="193" t="s">
        <v>3010</v>
      </c>
      <c r="E854" s="188" t="s">
        <v>506</v>
      </c>
      <c r="F854" s="188" t="s">
        <v>725</v>
      </c>
      <c r="G854" s="197">
        <v>0</v>
      </c>
      <c r="H854" s="197">
        <v>0</v>
      </c>
      <c r="I854" s="188" t="s">
        <v>1</v>
      </c>
      <c r="J854" s="188" t="s">
        <v>1348</v>
      </c>
      <c r="K854" s="195" t="s">
        <v>3656</v>
      </c>
      <c r="L854" s="196" t="s">
        <v>4614</v>
      </c>
      <c r="M854" s="196" t="s">
        <v>4672</v>
      </c>
      <c r="N854" s="52" t="s">
        <v>2155</v>
      </c>
      <c r="O854" s="52"/>
      <c r="P854" s="254" t="s">
        <v>3010</v>
      </c>
      <c r="Q854" s="13"/>
      <c r="R854"/>
      <c r="S854" t="str">
        <f t="shared" si="205"/>
        <v>NOT EQUAL</v>
      </c>
      <c r="T854" s="41" t="str">
        <f>IF(ISNA(VLOOKUP(P854,'NEW XEQM.c'!E:F,2,0)),"--","PRESENT")</f>
        <v>--</v>
      </c>
      <c r="U854"/>
      <c r="V854">
        <f t="shared" si="207"/>
        <v>182</v>
      </c>
      <c r="W854" s="75" t="s">
        <v>2155</v>
      </c>
      <c r="X854" s="54" t="s">
        <v>2155</v>
      </c>
      <c r="Y854" s="54" t="s">
        <v>2155</v>
      </c>
      <c r="Z854" s="22" t="str">
        <f t="shared" si="208"/>
        <v/>
      </c>
      <c r="AA854" s="22" t="str">
        <f t="shared" si="209"/>
        <v/>
      </c>
      <c r="AB854" s="1">
        <f t="shared" si="210"/>
        <v>830</v>
      </c>
      <c r="AC854" t="str">
        <f t="shared" si="211"/>
        <v>ITM_BACK_SLASH</v>
      </c>
      <c r="AD854" s="125" t="str">
        <f>IF(ISNA(VLOOKUP(AA854,'XEQM Shortlist'!J:J,1,0)),"//","")</f>
        <v/>
      </c>
      <c r="AF854" s="88" t="str">
        <f t="shared" si="212"/>
        <v/>
      </c>
      <c r="AG854" t="b">
        <f t="shared" si="213"/>
        <v>1</v>
      </c>
    </row>
    <row r="855" spans="1:33">
      <c r="A855" s="45">
        <f t="shared" si="206"/>
        <v>855</v>
      </c>
      <c r="B855" s="44">
        <f t="shared" si="214"/>
        <v>831</v>
      </c>
      <c r="C855" s="193" t="s">
        <v>3643</v>
      </c>
      <c r="D855" s="193" t="s">
        <v>3011</v>
      </c>
      <c r="E855" s="188" t="s">
        <v>506</v>
      </c>
      <c r="F855" s="188" t="s">
        <v>726</v>
      </c>
      <c r="G855" s="197">
        <v>0</v>
      </c>
      <c r="H855" s="197">
        <v>0</v>
      </c>
      <c r="I855" s="188" t="s">
        <v>1</v>
      </c>
      <c r="J855" s="188" t="s">
        <v>1348</v>
      </c>
      <c r="K855" s="195" t="s">
        <v>3656</v>
      </c>
      <c r="L855" s="196" t="s">
        <v>4614</v>
      </c>
      <c r="M855" s="196" t="s">
        <v>4672</v>
      </c>
      <c r="N855" s="52" t="s">
        <v>2155</v>
      </c>
      <c r="O855" s="52"/>
      <c r="P855" s="254" t="s">
        <v>3011</v>
      </c>
      <c r="Q855" s="13"/>
      <c r="R855"/>
      <c r="S855" t="str">
        <f t="shared" si="205"/>
        <v>NOT EQUAL</v>
      </c>
      <c r="T855" s="41" t="str">
        <f>IF(ISNA(VLOOKUP(P855,'NEW XEQM.c'!E:F,2,0)),"--","PRESENT")</f>
        <v>--</v>
      </c>
      <c r="U855"/>
      <c r="V855">
        <f t="shared" si="207"/>
        <v>182</v>
      </c>
      <c r="W855" s="75" t="s">
        <v>2155</v>
      </c>
      <c r="X855" s="54" t="s">
        <v>2155</v>
      </c>
      <c r="Y855" s="54" t="s">
        <v>2155</v>
      </c>
      <c r="Z855" s="22" t="str">
        <f t="shared" si="208"/>
        <v/>
      </c>
      <c r="AA855" s="22" t="str">
        <f t="shared" si="209"/>
        <v/>
      </c>
      <c r="AB855" s="1">
        <f t="shared" si="210"/>
        <v>831</v>
      </c>
      <c r="AC855" t="str">
        <f t="shared" si="211"/>
        <v>ITM_RIGHT_SQUARE_BRACKET</v>
      </c>
      <c r="AD855" s="125" t="str">
        <f>IF(ISNA(VLOOKUP(AA855,'XEQM Shortlist'!J:J,1,0)),"//","")</f>
        <v/>
      </c>
      <c r="AF855" s="88" t="str">
        <f t="shared" si="212"/>
        <v/>
      </c>
      <c r="AG855" t="b">
        <f t="shared" si="213"/>
        <v>1</v>
      </c>
    </row>
    <row r="856" spans="1:33">
      <c r="A856" s="45">
        <f t="shared" si="206"/>
        <v>856</v>
      </c>
      <c r="B856" s="44">
        <f t="shared" si="214"/>
        <v>832</v>
      </c>
      <c r="C856" s="193" t="s">
        <v>3643</v>
      </c>
      <c r="D856" s="193" t="s">
        <v>3012</v>
      </c>
      <c r="E856" s="188" t="s">
        <v>506</v>
      </c>
      <c r="F856" s="188" t="s">
        <v>727</v>
      </c>
      <c r="G856" s="197">
        <v>0</v>
      </c>
      <c r="H856" s="197">
        <v>0</v>
      </c>
      <c r="I856" s="188" t="s">
        <v>1</v>
      </c>
      <c r="J856" s="188" t="s">
        <v>1348</v>
      </c>
      <c r="K856" s="195" t="s">
        <v>3656</v>
      </c>
      <c r="L856" s="196" t="s">
        <v>4614</v>
      </c>
      <c r="M856" s="196" t="s">
        <v>4672</v>
      </c>
      <c r="N856" s="52" t="s">
        <v>2155</v>
      </c>
      <c r="O856" s="52"/>
      <c r="P856" s="254" t="s">
        <v>3012</v>
      </c>
      <c r="Q856" s="13"/>
      <c r="R856"/>
      <c r="S856" t="str">
        <f t="shared" si="205"/>
        <v>NOT EQUAL</v>
      </c>
      <c r="T856" s="41" t="str">
        <f>IF(ISNA(VLOOKUP(P856,'NEW XEQM.c'!E:F,2,0)),"--","PRESENT")</f>
        <v>--</v>
      </c>
      <c r="U856"/>
      <c r="V856">
        <f t="shared" si="207"/>
        <v>182</v>
      </c>
      <c r="W856" s="75" t="s">
        <v>2155</v>
      </c>
      <c r="X856" s="54" t="s">
        <v>2155</v>
      </c>
      <c r="Y856" s="54" t="s">
        <v>2155</v>
      </c>
      <c r="Z856" s="22" t="str">
        <f t="shared" si="208"/>
        <v/>
      </c>
      <c r="AA856" s="22" t="str">
        <f t="shared" si="209"/>
        <v/>
      </c>
      <c r="AB856" s="1">
        <f t="shared" si="210"/>
        <v>832</v>
      </c>
      <c r="AC856" t="str">
        <f t="shared" si="211"/>
        <v>ITM_CIRCUMFLEX</v>
      </c>
      <c r="AD856" s="125" t="str">
        <f>IF(ISNA(VLOOKUP(AA856,'XEQM Shortlist'!J:J,1,0)),"//","")</f>
        <v/>
      </c>
      <c r="AF856" s="88" t="str">
        <f t="shared" si="212"/>
        <v/>
      </c>
      <c r="AG856" t="b">
        <f t="shared" si="213"/>
        <v>1</v>
      </c>
    </row>
    <row r="857" spans="1:33">
      <c r="A857" s="45">
        <f t="shared" si="206"/>
        <v>857</v>
      </c>
      <c r="B857" s="44">
        <f t="shared" si="214"/>
        <v>833</v>
      </c>
      <c r="C857" s="193" t="s">
        <v>3643</v>
      </c>
      <c r="D857" s="193" t="s">
        <v>3013</v>
      </c>
      <c r="E857" s="188" t="s">
        <v>506</v>
      </c>
      <c r="F857" s="188" t="s">
        <v>728</v>
      </c>
      <c r="G857" s="197">
        <v>0</v>
      </c>
      <c r="H857" s="197">
        <v>0</v>
      </c>
      <c r="I857" s="188" t="s">
        <v>1</v>
      </c>
      <c r="J857" s="188" t="s">
        <v>1348</v>
      </c>
      <c r="K857" s="195" t="s">
        <v>3656</v>
      </c>
      <c r="L857" s="196" t="s">
        <v>4614</v>
      </c>
      <c r="M857" s="196" t="s">
        <v>4672</v>
      </c>
      <c r="N857" s="52" t="s">
        <v>2155</v>
      </c>
      <c r="O857" s="52"/>
      <c r="P857" s="254" t="s">
        <v>3013</v>
      </c>
      <c r="Q857" s="13"/>
      <c r="R857"/>
      <c r="S857" t="str">
        <f t="shared" si="205"/>
        <v>NOT EQUAL</v>
      </c>
      <c r="T857" s="41" t="str">
        <f>IF(ISNA(VLOOKUP(P857,'NEW XEQM.c'!E:F,2,0)),"--","PRESENT")</f>
        <v>--</v>
      </c>
      <c r="U857"/>
      <c r="V857">
        <f t="shared" si="207"/>
        <v>182</v>
      </c>
      <c r="W857" s="75" t="s">
        <v>2155</v>
      </c>
      <c r="X857" s="54" t="s">
        <v>2155</v>
      </c>
      <c r="Y857" s="54" t="s">
        <v>2155</v>
      </c>
      <c r="Z857" s="22" t="str">
        <f t="shared" si="208"/>
        <v/>
      </c>
      <c r="AA857" s="22" t="str">
        <f t="shared" si="209"/>
        <v/>
      </c>
      <c r="AB857" s="1">
        <f t="shared" si="210"/>
        <v>833</v>
      </c>
      <c r="AC857" t="str">
        <f t="shared" si="211"/>
        <v>ITM_UNDERSCORE</v>
      </c>
      <c r="AD857" s="125" t="str">
        <f>IF(ISNA(VLOOKUP(AA857,'XEQM Shortlist'!J:J,1,0)),"//","")</f>
        <v/>
      </c>
      <c r="AF857" s="88" t="str">
        <f t="shared" si="212"/>
        <v/>
      </c>
      <c r="AG857" t="b">
        <f t="shared" si="213"/>
        <v>1</v>
      </c>
    </row>
    <row r="858" spans="1:33">
      <c r="A858" s="45">
        <f t="shared" si="206"/>
        <v>858</v>
      </c>
      <c r="B858" s="44">
        <f t="shared" si="214"/>
        <v>834</v>
      </c>
      <c r="C858" s="193" t="s">
        <v>3643</v>
      </c>
      <c r="D858" s="193" t="s">
        <v>3014</v>
      </c>
      <c r="E858" s="188" t="s">
        <v>506</v>
      </c>
      <c r="F858" s="188" t="s">
        <v>729</v>
      </c>
      <c r="G858" s="197">
        <v>0</v>
      </c>
      <c r="H858" s="197">
        <v>0</v>
      </c>
      <c r="I858" s="188" t="s">
        <v>1</v>
      </c>
      <c r="J858" s="188" t="s">
        <v>1348</v>
      </c>
      <c r="K858" s="195" t="s">
        <v>3656</v>
      </c>
      <c r="L858" s="196" t="s">
        <v>4614</v>
      </c>
      <c r="M858" s="196" t="s">
        <v>4672</v>
      </c>
      <c r="N858" s="52" t="s">
        <v>2155</v>
      </c>
      <c r="O858" s="52"/>
      <c r="P858" s="254" t="s">
        <v>3014</v>
      </c>
      <c r="Q858" s="13"/>
      <c r="R858"/>
      <c r="S858" t="str">
        <f t="shared" si="205"/>
        <v>NOT EQUAL</v>
      </c>
      <c r="T858" s="41" t="str">
        <f>IF(ISNA(VLOOKUP(P858,'NEW XEQM.c'!E:F,2,0)),"--","PRESENT")</f>
        <v>--</v>
      </c>
      <c r="U858"/>
      <c r="V858">
        <f t="shared" si="207"/>
        <v>182</v>
      </c>
      <c r="W858" s="75" t="s">
        <v>2155</v>
      </c>
      <c r="X858" s="54" t="s">
        <v>2155</v>
      </c>
      <c r="Y858" s="54" t="s">
        <v>2155</v>
      </c>
      <c r="Z858" s="22" t="str">
        <f t="shared" si="208"/>
        <v/>
      </c>
      <c r="AA858" s="22" t="str">
        <f t="shared" si="209"/>
        <v/>
      </c>
      <c r="AB858" s="1">
        <f t="shared" si="210"/>
        <v>834</v>
      </c>
      <c r="AC858" t="str">
        <f t="shared" si="211"/>
        <v>ITM_LEFT_CURLY_BRACKET</v>
      </c>
      <c r="AD858" s="125" t="str">
        <f>IF(ISNA(VLOOKUP(AA858,'XEQM Shortlist'!J:J,1,0)),"//","")</f>
        <v/>
      </c>
      <c r="AF858" s="88" t="str">
        <f t="shared" si="212"/>
        <v/>
      </c>
      <c r="AG858" t="b">
        <f t="shared" si="213"/>
        <v>1</v>
      </c>
    </row>
    <row r="859" spans="1:33">
      <c r="A859" s="45">
        <f t="shared" si="206"/>
        <v>859</v>
      </c>
      <c r="B859" s="44">
        <f t="shared" si="214"/>
        <v>835</v>
      </c>
      <c r="C859" s="193" t="s">
        <v>3643</v>
      </c>
      <c r="D859" s="193" t="s">
        <v>3015</v>
      </c>
      <c r="E859" s="188" t="s">
        <v>506</v>
      </c>
      <c r="F859" s="188" t="s">
        <v>730</v>
      </c>
      <c r="G859" s="197">
        <v>0</v>
      </c>
      <c r="H859" s="197">
        <v>0</v>
      </c>
      <c r="I859" s="188" t="s">
        <v>1</v>
      </c>
      <c r="J859" s="188" t="s">
        <v>1348</v>
      </c>
      <c r="K859" s="195" t="s">
        <v>3656</v>
      </c>
      <c r="L859" s="196" t="s">
        <v>4614</v>
      </c>
      <c r="M859" s="196" t="s">
        <v>4672</v>
      </c>
      <c r="N859" s="52" t="s">
        <v>2155</v>
      </c>
      <c r="O859" s="52"/>
      <c r="P859" s="254" t="s">
        <v>3015</v>
      </c>
      <c r="Q859" s="13"/>
      <c r="R859"/>
      <c r="S859" t="str">
        <f t="shared" si="205"/>
        <v>NOT EQUAL</v>
      </c>
      <c r="T859" s="41" t="str">
        <f>IF(ISNA(VLOOKUP(P859,'NEW XEQM.c'!E:F,2,0)),"--","PRESENT")</f>
        <v>--</v>
      </c>
      <c r="U859"/>
      <c r="V859">
        <f t="shared" si="207"/>
        <v>182</v>
      </c>
      <c r="W859" s="75" t="s">
        <v>2155</v>
      </c>
      <c r="X859" s="54" t="s">
        <v>2155</v>
      </c>
      <c r="Y859" s="54" t="s">
        <v>2155</v>
      </c>
      <c r="Z859" s="22" t="str">
        <f t="shared" si="208"/>
        <v/>
      </c>
      <c r="AA859" s="22" t="str">
        <f t="shared" si="209"/>
        <v/>
      </c>
      <c r="AB859" s="1">
        <f t="shared" si="210"/>
        <v>835</v>
      </c>
      <c r="AC859" t="str">
        <f t="shared" si="211"/>
        <v>ITM_PIPE</v>
      </c>
      <c r="AD859" s="125" t="str">
        <f>IF(ISNA(VLOOKUP(AA859,'XEQM Shortlist'!J:J,1,0)),"//","")</f>
        <v/>
      </c>
      <c r="AF859" s="88" t="str">
        <f t="shared" si="212"/>
        <v/>
      </c>
      <c r="AG859" t="b">
        <f t="shared" si="213"/>
        <v>1</v>
      </c>
    </row>
    <row r="860" spans="1:33">
      <c r="A860" s="45">
        <f t="shared" si="206"/>
        <v>860</v>
      </c>
      <c r="B860" s="44">
        <f t="shared" si="214"/>
        <v>836</v>
      </c>
      <c r="C860" s="193" t="s">
        <v>3643</v>
      </c>
      <c r="D860" s="193" t="s">
        <v>3016</v>
      </c>
      <c r="E860" s="188" t="s">
        <v>506</v>
      </c>
      <c r="F860" s="188" t="s">
        <v>731</v>
      </c>
      <c r="G860" s="197">
        <v>0</v>
      </c>
      <c r="H860" s="197">
        <v>0</v>
      </c>
      <c r="I860" s="188" t="s">
        <v>1</v>
      </c>
      <c r="J860" s="188" t="s">
        <v>1348</v>
      </c>
      <c r="K860" s="195" t="s">
        <v>3656</v>
      </c>
      <c r="L860" s="196" t="s">
        <v>4614</v>
      </c>
      <c r="M860" s="196" t="s">
        <v>4672</v>
      </c>
      <c r="N860" s="52" t="s">
        <v>2155</v>
      </c>
      <c r="O860" s="52"/>
      <c r="P860" s="254" t="s">
        <v>3016</v>
      </c>
      <c r="Q860" s="13"/>
      <c r="R860"/>
      <c r="S860" t="str">
        <f t="shared" si="205"/>
        <v>NOT EQUAL</v>
      </c>
      <c r="T860" s="41" t="str">
        <f>IF(ISNA(VLOOKUP(P860,'NEW XEQM.c'!E:F,2,0)),"--","PRESENT")</f>
        <v>--</v>
      </c>
      <c r="U860"/>
      <c r="V860">
        <f t="shared" si="207"/>
        <v>182</v>
      </c>
      <c r="W860" s="75" t="s">
        <v>2155</v>
      </c>
      <c r="X860" s="54" t="s">
        <v>2155</v>
      </c>
      <c r="Y860" s="54" t="s">
        <v>2155</v>
      </c>
      <c r="Z860" s="22" t="str">
        <f t="shared" si="208"/>
        <v/>
      </c>
      <c r="AA860" s="22" t="str">
        <f t="shared" si="209"/>
        <v/>
      </c>
      <c r="AB860" s="1">
        <f t="shared" si="210"/>
        <v>836</v>
      </c>
      <c r="AC860" t="str">
        <f t="shared" si="211"/>
        <v>ITM_RIGHT_CURLY_BRACKET</v>
      </c>
      <c r="AD860" s="125" t="str">
        <f>IF(ISNA(VLOOKUP(AA860,'XEQM Shortlist'!J:J,1,0)),"//","")</f>
        <v/>
      </c>
      <c r="AF860" s="88" t="str">
        <f t="shared" si="212"/>
        <v/>
      </c>
      <c r="AG860" t="b">
        <f t="shared" si="213"/>
        <v>1</v>
      </c>
    </row>
    <row r="861" spans="1:33">
      <c r="A861" s="45">
        <f t="shared" si="206"/>
        <v>861</v>
      </c>
      <c r="B861" s="44">
        <f t="shared" si="214"/>
        <v>837</v>
      </c>
      <c r="C861" s="193" t="s">
        <v>3643</v>
      </c>
      <c r="D861" s="193" t="s">
        <v>3017</v>
      </c>
      <c r="E861" s="188" t="s">
        <v>506</v>
      </c>
      <c r="F861" s="188" t="s">
        <v>732</v>
      </c>
      <c r="G861" s="197">
        <v>0</v>
      </c>
      <c r="H861" s="197">
        <v>0</v>
      </c>
      <c r="I861" s="188" t="s">
        <v>1</v>
      </c>
      <c r="J861" s="188" t="s">
        <v>1348</v>
      </c>
      <c r="K861" s="195" t="s">
        <v>3656</v>
      </c>
      <c r="L861" s="196" t="s">
        <v>4614</v>
      </c>
      <c r="M861" s="196" t="s">
        <v>4672</v>
      </c>
      <c r="N861" s="52" t="s">
        <v>2155</v>
      </c>
      <c r="O861" s="52"/>
      <c r="P861" s="254" t="s">
        <v>3017</v>
      </c>
      <c r="Q861" s="13"/>
      <c r="R861"/>
      <c r="S861" t="str">
        <f t="shared" si="205"/>
        <v>NOT EQUAL</v>
      </c>
      <c r="T861" s="41" t="str">
        <f>IF(ISNA(VLOOKUP(P861,'NEW XEQM.c'!E:F,2,0)),"--","PRESENT")</f>
        <v>--</v>
      </c>
      <c r="U861"/>
      <c r="V861">
        <f t="shared" si="207"/>
        <v>182</v>
      </c>
      <c r="W861" s="75" t="s">
        <v>2155</v>
      </c>
      <c r="X861" s="54" t="s">
        <v>2155</v>
      </c>
      <c r="Y861" s="54" t="s">
        <v>2155</v>
      </c>
      <c r="Z861" s="22" t="str">
        <f t="shared" si="208"/>
        <v/>
      </c>
      <c r="AA861" s="22" t="str">
        <f t="shared" si="209"/>
        <v/>
      </c>
      <c r="AB861" s="1">
        <f t="shared" si="210"/>
        <v>837</v>
      </c>
      <c r="AC861" t="str">
        <f t="shared" si="211"/>
        <v>ITM_TILDE</v>
      </c>
      <c r="AD861" s="125" t="str">
        <f>IF(ISNA(VLOOKUP(AA861,'XEQM Shortlist'!J:J,1,0)),"//","")</f>
        <v/>
      </c>
      <c r="AF861" s="88" t="str">
        <f t="shared" si="212"/>
        <v/>
      </c>
      <c r="AG861" t="b">
        <f t="shared" si="213"/>
        <v>1</v>
      </c>
    </row>
    <row r="862" spans="1:33">
      <c r="A862" s="45">
        <f t="shared" si="206"/>
        <v>862</v>
      </c>
      <c r="B862" s="44">
        <f t="shared" si="214"/>
        <v>838</v>
      </c>
      <c r="C862" s="193" t="s">
        <v>3643</v>
      </c>
      <c r="D862" s="193" t="s">
        <v>3018</v>
      </c>
      <c r="E862" s="188" t="s">
        <v>506</v>
      </c>
      <c r="F862" s="188" t="s">
        <v>733</v>
      </c>
      <c r="G862" s="197">
        <v>0</v>
      </c>
      <c r="H862" s="197">
        <v>0</v>
      </c>
      <c r="I862" s="188" t="s">
        <v>1</v>
      </c>
      <c r="J862" s="188" t="s">
        <v>1348</v>
      </c>
      <c r="K862" s="195" t="s">
        <v>3656</v>
      </c>
      <c r="L862" s="196" t="s">
        <v>4614</v>
      </c>
      <c r="M862" s="196" t="s">
        <v>4672</v>
      </c>
      <c r="N862" s="52" t="s">
        <v>2155</v>
      </c>
      <c r="O862" s="52"/>
      <c r="P862" s="254" t="s">
        <v>3018</v>
      </c>
      <c r="Q862" s="13"/>
      <c r="R862"/>
      <c r="S862" t="str">
        <f t="shared" si="205"/>
        <v>NOT EQUAL</v>
      </c>
      <c r="T862" s="41" t="str">
        <f>IF(ISNA(VLOOKUP(P862,'NEW XEQM.c'!E:F,2,0)),"--","PRESENT")</f>
        <v>--</v>
      </c>
      <c r="U862"/>
      <c r="V862">
        <f t="shared" si="207"/>
        <v>182</v>
      </c>
      <c r="W862" s="75" t="s">
        <v>2155</v>
      </c>
      <c r="X862" s="54" t="s">
        <v>2155</v>
      </c>
      <c r="Y862" s="54" t="s">
        <v>2155</v>
      </c>
      <c r="Z862" s="22" t="str">
        <f t="shared" si="208"/>
        <v/>
      </c>
      <c r="AA862" s="22" t="str">
        <f t="shared" si="209"/>
        <v/>
      </c>
      <c r="AB862" s="1">
        <f t="shared" si="210"/>
        <v>838</v>
      </c>
      <c r="AC862" t="str">
        <f t="shared" si="211"/>
        <v>ITM_INVERTED_EXCLAMATION_MARK</v>
      </c>
      <c r="AD862" s="125" t="str">
        <f>IF(ISNA(VLOOKUP(AA862,'XEQM Shortlist'!J:J,1,0)),"//","")</f>
        <v/>
      </c>
      <c r="AF862" s="88" t="str">
        <f t="shared" si="212"/>
        <v/>
      </c>
      <c r="AG862" t="b">
        <f t="shared" si="213"/>
        <v>1</v>
      </c>
    </row>
    <row r="863" spans="1:33">
      <c r="A863" s="45">
        <f t="shared" si="206"/>
        <v>863</v>
      </c>
      <c r="B863" s="44">
        <f t="shared" si="214"/>
        <v>839</v>
      </c>
      <c r="C863" s="193" t="s">
        <v>3642</v>
      </c>
      <c r="D863" s="193" t="s">
        <v>7</v>
      </c>
      <c r="E863" s="188" t="s">
        <v>506</v>
      </c>
      <c r="F863" s="188" t="s">
        <v>734</v>
      </c>
      <c r="G863" s="197">
        <v>0</v>
      </c>
      <c r="H863" s="197">
        <v>0</v>
      </c>
      <c r="I863" s="188" t="s">
        <v>1</v>
      </c>
      <c r="J863" s="188" t="s">
        <v>1348</v>
      </c>
      <c r="K863" s="195" t="s">
        <v>3656</v>
      </c>
      <c r="L863" s="196" t="s">
        <v>4614</v>
      </c>
      <c r="M863" s="196" t="s">
        <v>4672</v>
      </c>
      <c r="N863" s="52" t="s">
        <v>2155</v>
      </c>
      <c r="O863" s="52"/>
      <c r="P863" s="254" t="s">
        <v>3196</v>
      </c>
      <c r="Q863" s="13"/>
      <c r="R863"/>
      <c r="S863" t="str">
        <f t="shared" si="205"/>
        <v>NOT EQUAL</v>
      </c>
      <c r="T863" s="41" t="str">
        <f>IF(ISNA(VLOOKUP(P863,'NEW XEQM.c'!E:F,2,0)),"--","PRESENT")</f>
        <v>--</v>
      </c>
      <c r="U863"/>
      <c r="V863">
        <f t="shared" si="207"/>
        <v>182</v>
      </c>
      <c r="W863" s="75" t="s">
        <v>2155</v>
      </c>
      <c r="X863" s="54" t="s">
        <v>2155</v>
      </c>
      <c r="Y863" s="54" t="s">
        <v>2155</v>
      </c>
      <c r="Z863" s="22" t="str">
        <f t="shared" si="208"/>
        <v/>
      </c>
      <c r="AA863" s="22" t="str">
        <f t="shared" si="209"/>
        <v/>
      </c>
      <c r="AB863" s="1">
        <f t="shared" si="210"/>
        <v>839</v>
      </c>
      <c r="AC863" t="str">
        <f t="shared" si="211"/>
        <v>ITM_CENT</v>
      </c>
      <c r="AD863" s="125" t="str">
        <f>IF(ISNA(VLOOKUP(AA863,'XEQM Shortlist'!J:J,1,0)),"//","")</f>
        <v/>
      </c>
      <c r="AF863" s="88" t="str">
        <f t="shared" si="212"/>
        <v/>
      </c>
      <c r="AG863" t="b">
        <f t="shared" si="213"/>
        <v>1</v>
      </c>
    </row>
    <row r="864" spans="1:33">
      <c r="A864" s="45">
        <f t="shared" si="206"/>
        <v>864</v>
      </c>
      <c r="B864" s="44">
        <f t="shared" si="214"/>
        <v>840</v>
      </c>
      <c r="C864" s="193" t="s">
        <v>3643</v>
      </c>
      <c r="D864" s="193" t="s">
        <v>3019</v>
      </c>
      <c r="E864" s="188" t="s">
        <v>506</v>
      </c>
      <c r="F864" s="188" t="s">
        <v>735</v>
      </c>
      <c r="G864" s="199">
        <v>0</v>
      </c>
      <c r="H864" s="199">
        <v>0</v>
      </c>
      <c r="I864" s="188" t="s">
        <v>1</v>
      </c>
      <c r="J864" s="188" t="s">
        <v>1348</v>
      </c>
      <c r="K864" s="195" t="s">
        <v>3656</v>
      </c>
      <c r="L864" s="196" t="s">
        <v>4614</v>
      </c>
      <c r="M864" s="196" t="s">
        <v>4672</v>
      </c>
      <c r="N864" s="52" t="s">
        <v>2155</v>
      </c>
      <c r="O864" s="52"/>
      <c r="P864" s="254" t="s">
        <v>3019</v>
      </c>
      <c r="Q864" s="13"/>
      <c r="R864"/>
      <c r="S864" t="str">
        <f t="shared" si="205"/>
        <v>NOT EQUAL</v>
      </c>
      <c r="T864" s="41" t="str">
        <f>IF(ISNA(VLOOKUP(P864,'NEW XEQM.c'!E:F,2,0)),"--","PRESENT")</f>
        <v>--</v>
      </c>
      <c r="U864"/>
      <c r="V864">
        <f t="shared" si="207"/>
        <v>182</v>
      </c>
      <c r="W864" s="75" t="s">
        <v>2155</v>
      </c>
      <c r="X864" s="54" t="s">
        <v>2155</v>
      </c>
      <c r="Y864" s="54" t="s">
        <v>2155</v>
      </c>
      <c r="Z864" s="22" t="str">
        <f t="shared" si="208"/>
        <v/>
      </c>
      <c r="AA864" s="22" t="str">
        <f t="shared" si="209"/>
        <v/>
      </c>
      <c r="AB864" s="1">
        <f t="shared" si="210"/>
        <v>840</v>
      </c>
      <c r="AC864" t="str">
        <f t="shared" si="211"/>
        <v>ITM_POUND</v>
      </c>
      <c r="AD864" s="125" t="str">
        <f>IF(ISNA(VLOOKUP(AA864,'XEQM Shortlist'!J:J,1,0)),"//","")</f>
        <v/>
      </c>
      <c r="AF864" s="88" t="str">
        <f t="shared" si="212"/>
        <v/>
      </c>
      <c r="AG864" t="b">
        <f t="shared" si="213"/>
        <v>1</v>
      </c>
    </row>
    <row r="865" spans="1:33">
      <c r="A865" s="45">
        <f t="shared" si="206"/>
        <v>865</v>
      </c>
      <c r="B865" s="44">
        <f t="shared" si="214"/>
        <v>841</v>
      </c>
      <c r="C865" s="193" t="s">
        <v>3643</v>
      </c>
      <c r="D865" s="193" t="s">
        <v>3020</v>
      </c>
      <c r="E865" s="188" t="s">
        <v>506</v>
      </c>
      <c r="F865" s="190" t="s">
        <v>736</v>
      </c>
      <c r="G865" s="199">
        <v>0</v>
      </c>
      <c r="H865" s="199">
        <v>0</v>
      </c>
      <c r="I865" s="188" t="s">
        <v>1</v>
      </c>
      <c r="J865" s="188" t="s">
        <v>1348</v>
      </c>
      <c r="K865" s="195" t="s">
        <v>3656</v>
      </c>
      <c r="L865" s="196" t="s">
        <v>4614</v>
      </c>
      <c r="M865" s="196" t="s">
        <v>4672</v>
      </c>
      <c r="N865" s="52" t="s">
        <v>2155</v>
      </c>
      <c r="O865" s="52"/>
      <c r="P865" s="254" t="s">
        <v>3020</v>
      </c>
      <c r="Q865" s="13"/>
      <c r="R865"/>
      <c r="S865" t="str">
        <f t="shared" si="205"/>
        <v>NOT EQUAL</v>
      </c>
      <c r="T865" s="41" t="str">
        <f>IF(ISNA(VLOOKUP(P865,'NEW XEQM.c'!E:F,2,0)),"--","PRESENT")</f>
        <v>--</v>
      </c>
      <c r="U865"/>
      <c r="V865">
        <f t="shared" si="207"/>
        <v>182</v>
      </c>
      <c r="W865" s="75" t="s">
        <v>2155</v>
      </c>
      <c r="X865" s="54" t="s">
        <v>2155</v>
      </c>
      <c r="Y865" s="54" t="s">
        <v>2155</v>
      </c>
      <c r="Z865" s="22" t="str">
        <f t="shared" si="208"/>
        <v/>
      </c>
      <c r="AA865" s="22" t="str">
        <f t="shared" si="209"/>
        <v/>
      </c>
      <c r="AB865" s="1">
        <f t="shared" si="210"/>
        <v>841</v>
      </c>
      <c r="AC865" t="str">
        <f t="shared" si="211"/>
        <v>ITM_YEN</v>
      </c>
      <c r="AD865" s="125" t="str">
        <f>IF(ISNA(VLOOKUP(AA865,'XEQM Shortlist'!J:J,1,0)),"//","")</f>
        <v/>
      </c>
      <c r="AF865" s="88" t="str">
        <f t="shared" si="212"/>
        <v/>
      </c>
      <c r="AG865" t="b">
        <f t="shared" si="213"/>
        <v>1</v>
      </c>
    </row>
    <row r="866" spans="1:33" s="17" customFormat="1">
      <c r="A866" s="45">
        <f t="shared" si="206"/>
        <v>866</v>
      </c>
      <c r="B866" s="44">
        <f t="shared" si="214"/>
        <v>842</v>
      </c>
      <c r="C866" s="193" t="s">
        <v>3643</v>
      </c>
      <c r="D866" s="193" t="s">
        <v>3021</v>
      </c>
      <c r="E866" s="188" t="s">
        <v>506</v>
      </c>
      <c r="F866" s="189" t="s">
        <v>737</v>
      </c>
      <c r="G866" s="198">
        <v>0</v>
      </c>
      <c r="H866" s="198">
        <v>0</v>
      </c>
      <c r="I866" s="188" t="s">
        <v>1</v>
      </c>
      <c r="J866" s="188" t="s">
        <v>1348</v>
      </c>
      <c r="K866" s="195" t="s">
        <v>3656</v>
      </c>
      <c r="L866" s="196" t="s">
        <v>4614</v>
      </c>
      <c r="M866" s="196" t="s">
        <v>4672</v>
      </c>
      <c r="N866" s="52" t="s">
        <v>2155</v>
      </c>
      <c r="P866" s="254" t="s">
        <v>3021</v>
      </c>
      <c r="Q866" s="13"/>
      <c r="R866"/>
      <c r="S866" t="str">
        <f t="shared" si="205"/>
        <v>NOT EQUAL</v>
      </c>
      <c r="T866" s="41" t="str">
        <f>IF(ISNA(VLOOKUP(P866,'NEW XEQM.c'!E:F,2,0)),"--","PRESENT")</f>
        <v>--</v>
      </c>
      <c r="U866"/>
      <c r="V866">
        <f t="shared" si="207"/>
        <v>182</v>
      </c>
      <c r="W866" s="88" t="s">
        <v>2155</v>
      </c>
      <c r="X866" s="92" t="s">
        <v>2155</v>
      </c>
      <c r="Y866" s="92" t="s">
        <v>2155</v>
      </c>
      <c r="Z866" s="22" t="str">
        <f t="shared" si="208"/>
        <v/>
      </c>
      <c r="AA866" s="22" t="str">
        <f t="shared" si="209"/>
        <v/>
      </c>
      <c r="AB866" s="1">
        <f t="shared" si="210"/>
        <v>842</v>
      </c>
      <c r="AC866" t="str">
        <f t="shared" si="211"/>
        <v>ITM_SECTION</v>
      </c>
      <c r="AD866" s="125" t="str">
        <f>IF(ISNA(VLOOKUP(AA866,'XEQM Shortlist'!J:J,1,0)),"//","")</f>
        <v/>
      </c>
      <c r="AE866"/>
      <c r="AF866" s="88" t="str">
        <f t="shared" si="212"/>
        <v/>
      </c>
      <c r="AG866" t="b">
        <f t="shared" si="213"/>
        <v>1</v>
      </c>
    </row>
    <row r="867" spans="1:33" s="17" customFormat="1">
      <c r="A867" s="45">
        <f t="shared" si="206"/>
        <v>867</v>
      </c>
      <c r="B867" s="44">
        <f t="shared" si="214"/>
        <v>843</v>
      </c>
      <c r="C867" s="193" t="s">
        <v>3642</v>
      </c>
      <c r="D867" s="193" t="s">
        <v>7</v>
      </c>
      <c r="E867" s="188" t="s">
        <v>506</v>
      </c>
      <c r="F867" s="189" t="s">
        <v>738</v>
      </c>
      <c r="G867" s="198">
        <v>0</v>
      </c>
      <c r="H867" s="198">
        <v>0</v>
      </c>
      <c r="I867" s="188" t="s">
        <v>1</v>
      </c>
      <c r="J867" s="188" t="s">
        <v>1348</v>
      </c>
      <c r="K867" s="195" t="s">
        <v>3656</v>
      </c>
      <c r="L867" s="196" t="s">
        <v>4614</v>
      </c>
      <c r="M867" s="196" t="s">
        <v>4672</v>
      </c>
      <c r="N867" s="52" t="s">
        <v>2155</v>
      </c>
      <c r="P867" s="254" t="s">
        <v>3197</v>
      </c>
      <c r="Q867" s="13"/>
      <c r="R867"/>
      <c r="S867" t="str">
        <f t="shared" si="205"/>
        <v>NOT EQUAL</v>
      </c>
      <c r="T867" s="41" t="str">
        <f>IF(ISNA(VLOOKUP(P867,'NEW XEQM.c'!E:F,2,0)),"--","PRESENT")</f>
        <v>--</v>
      </c>
      <c r="U867"/>
      <c r="V867">
        <f t="shared" si="207"/>
        <v>182</v>
      </c>
      <c r="W867" s="88" t="s">
        <v>2155</v>
      </c>
      <c r="X867" s="92" t="s">
        <v>2155</v>
      </c>
      <c r="Y867" s="92" t="s">
        <v>2155</v>
      </c>
      <c r="Z867" s="22" t="str">
        <f t="shared" si="208"/>
        <v/>
      </c>
      <c r="AA867" s="22" t="str">
        <f t="shared" si="209"/>
        <v/>
      </c>
      <c r="AB867" s="1">
        <f t="shared" si="210"/>
        <v>843</v>
      </c>
      <c r="AC867" t="str">
        <f t="shared" si="211"/>
        <v>ITM_OVERFLOW_CARRY</v>
      </c>
      <c r="AD867" s="125" t="str">
        <f>IF(ISNA(VLOOKUP(AA867,'XEQM Shortlist'!J:J,1,0)),"//","")</f>
        <v/>
      </c>
      <c r="AE867"/>
      <c r="AF867" s="88" t="str">
        <f t="shared" si="212"/>
        <v/>
      </c>
      <c r="AG867" t="b">
        <f t="shared" si="213"/>
        <v>1</v>
      </c>
    </row>
    <row r="868" spans="1:33" s="17" customFormat="1">
      <c r="A868" s="45">
        <f t="shared" si="206"/>
        <v>868</v>
      </c>
      <c r="B868" s="44">
        <f t="shared" si="214"/>
        <v>844</v>
      </c>
      <c r="C868" s="193" t="s">
        <v>3643</v>
      </c>
      <c r="D868" s="193" t="s">
        <v>3022</v>
      </c>
      <c r="E868" s="188" t="s">
        <v>506</v>
      </c>
      <c r="F868" s="189" t="s">
        <v>739</v>
      </c>
      <c r="G868" s="198">
        <v>0</v>
      </c>
      <c r="H868" s="198">
        <v>0</v>
      </c>
      <c r="I868" s="188" t="s">
        <v>1</v>
      </c>
      <c r="J868" s="188" t="s">
        <v>1348</v>
      </c>
      <c r="K868" s="195" t="s">
        <v>3656</v>
      </c>
      <c r="L868" s="196" t="s">
        <v>4614</v>
      </c>
      <c r="M868" s="196" t="s">
        <v>4672</v>
      </c>
      <c r="N868" s="52" t="s">
        <v>2155</v>
      </c>
      <c r="P868" s="254" t="s">
        <v>3022</v>
      </c>
      <c r="Q868" s="13"/>
      <c r="R868"/>
      <c r="S868" t="str">
        <f t="shared" si="205"/>
        <v>NOT EQUAL</v>
      </c>
      <c r="T868" s="41" t="str">
        <f>IF(ISNA(VLOOKUP(P868,'NEW XEQM.c'!E:F,2,0)),"--","PRESENT")</f>
        <v>--</v>
      </c>
      <c r="U868"/>
      <c r="V868">
        <f t="shared" si="207"/>
        <v>182</v>
      </c>
      <c r="W868" s="88" t="s">
        <v>2155</v>
      </c>
      <c r="X868" s="92" t="s">
        <v>2155</v>
      </c>
      <c r="Y868" s="92" t="s">
        <v>2155</v>
      </c>
      <c r="Z868" s="22" t="str">
        <f t="shared" si="208"/>
        <v/>
      </c>
      <c r="AA868" s="22" t="str">
        <f t="shared" si="209"/>
        <v/>
      </c>
      <c r="AB868" s="1">
        <f t="shared" si="210"/>
        <v>844</v>
      </c>
      <c r="AC868" t="str">
        <f t="shared" si="211"/>
        <v>ITM_LEFT_DOUBLE_ANGLE</v>
      </c>
      <c r="AD868" s="125" t="str">
        <f>IF(ISNA(VLOOKUP(AA868,'XEQM Shortlist'!J:J,1,0)),"//","")</f>
        <v/>
      </c>
      <c r="AE868"/>
      <c r="AF868" s="88" t="str">
        <f t="shared" si="212"/>
        <v/>
      </c>
      <c r="AG868" t="b">
        <f t="shared" si="213"/>
        <v>1</v>
      </c>
    </row>
    <row r="869" spans="1:33" s="17" customFormat="1">
      <c r="A869" s="45">
        <f t="shared" si="206"/>
        <v>869</v>
      </c>
      <c r="B869" s="44">
        <f t="shared" si="214"/>
        <v>845</v>
      </c>
      <c r="C869" s="193" t="s">
        <v>3643</v>
      </c>
      <c r="D869" s="193" t="s">
        <v>1716</v>
      </c>
      <c r="E869" s="188" t="s">
        <v>506</v>
      </c>
      <c r="F869" s="189" t="s">
        <v>740</v>
      </c>
      <c r="G869" s="198">
        <v>0</v>
      </c>
      <c r="H869" s="198">
        <v>0</v>
      </c>
      <c r="I869" s="188" t="s">
        <v>1</v>
      </c>
      <c r="J869" s="188" t="s">
        <v>1348</v>
      </c>
      <c r="K869" s="195" t="s">
        <v>3656</v>
      </c>
      <c r="L869" s="196" t="s">
        <v>4614</v>
      </c>
      <c r="M869" s="196" t="s">
        <v>4672</v>
      </c>
      <c r="N869" s="52" t="s">
        <v>2155</v>
      </c>
      <c r="P869" s="254" t="s">
        <v>1716</v>
      </c>
      <c r="Q869" s="13"/>
      <c r="R869"/>
      <c r="S869" t="str">
        <f t="shared" si="205"/>
        <v>NOT EQUAL</v>
      </c>
      <c r="T869" s="41" t="str">
        <f>IF(ISNA(VLOOKUP(P869,'NEW XEQM.c'!E:F,2,0)),"--","PRESENT")</f>
        <v>--</v>
      </c>
      <c r="U869"/>
      <c r="V869">
        <f t="shared" si="207"/>
        <v>182</v>
      </c>
      <c r="W869" s="88" t="s">
        <v>2155</v>
      </c>
      <c r="X869" s="92" t="s">
        <v>2155</v>
      </c>
      <c r="Y869" s="92" t="s">
        <v>2155</v>
      </c>
      <c r="Z869" s="22" t="str">
        <f t="shared" si="208"/>
        <v/>
      </c>
      <c r="AA869" s="22" t="str">
        <f t="shared" si="209"/>
        <v/>
      </c>
      <c r="AB869" s="1">
        <f t="shared" si="210"/>
        <v>845</v>
      </c>
      <c r="AC869" t="str">
        <f t="shared" si="211"/>
        <v>ITM_NOT</v>
      </c>
      <c r="AD869" s="125" t="str">
        <f>IF(ISNA(VLOOKUP(AA869,'XEQM Shortlist'!J:J,1,0)),"//","")</f>
        <v/>
      </c>
      <c r="AE869"/>
      <c r="AF869" s="88" t="str">
        <f t="shared" si="212"/>
        <v/>
      </c>
      <c r="AG869" t="b">
        <f t="shared" si="213"/>
        <v>1</v>
      </c>
    </row>
    <row r="870" spans="1:33" s="17" customFormat="1">
      <c r="A870" s="45">
        <f t="shared" si="206"/>
        <v>870</v>
      </c>
      <c r="B870" s="44">
        <f t="shared" si="214"/>
        <v>846</v>
      </c>
      <c r="C870" s="193" t="s">
        <v>3642</v>
      </c>
      <c r="D870" s="193" t="s">
        <v>7</v>
      </c>
      <c r="E870" s="188" t="s">
        <v>506</v>
      </c>
      <c r="F870" s="189" t="s">
        <v>741</v>
      </c>
      <c r="G870" s="198">
        <v>0</v>
      </c>
      <c r="H870" s="198">
        <v>0</v>
      </c>
      <c r="I870" s="188" t="s">
        <v>1</v>
      </c>
      <c r="J870" s="188" t="s">
        <v>1348</v>
      </c>
      <c r="K870" s="195" t="s">
        <v>3656</v>
      </c>
      <c r="L870" s="196" t="s">
        <v>4614</v>
      </c>
      <c r="M870" s="196" t="s">
        <v>4672</v>
      </c>
      <c r="N870" s="52" t="s">
        <v>2155</v>
      </c>
      <c r="P870" s="254" t="s">
        <v>3198</v>
      </c>
      <c r="Q870" s="13"/>
      <c r="R870"/>
      <c r="S870" t="str">
        <f t="shared" si="205"/>
        <v>NOT EQUAL</v>
      </c>
      <c r="T870" s="41" t="str">
        <f>IF(ISNA(VLOOKUP(P870,'NEW XEQM.c'!E:F,2,0)),"--","PRESENT")</f>
        <v>--</v>
      </c>
      <c r="U870"/>
      <c r="V870">
        <f t="shared" si="207"/>
        <v>182</v>
      </c>
      <c r="W870" s="88" t="s">
        <v>2155</v>
      </c>
      <c r="X870" s="92" t="s">
        <v>2155</v>
      </c>
      <c r="Y870" s="92" t="s">
        <v>2155</v>
      </c>
      <c r="Z870" s="22" t="str">
        <f t="shared" si="208"/>
        <v/>
      </c>
      <c r="AA870" s="22" t="str">
        <f t="shared" si="209"/>
        <v/>
      </c>
      <c r="AB870" s="1">
        <f t="shared" si="210"/>
        <v>846</v>
      </c>
      <c r="AC870" t="str">
        <f t="shared" si="211"/>
        <v>ITM_DEGREE</v>
      </c>
      <c r="AD870" s="125" t="str">
        <f>IF(ISNA(VLOOKUP(AA870,'XEQM Shortlist'!J:J,1,0)),"//","")</f>
        <v/>
      </c>
      <c r="AE870"/>
      <c r="AF870" s="88" t="str">
        <f t="shared" si="212"/>
        <v/>
      </c>
      <c r="AG870" t="b">
        <f t="shared" si="213"/>
        <v>1</v>
      </c>
    </row>
    <row r="871" spans="1:33" s="17" customFormat="1">
      <c r="A871" s="45">
        <f t="shared" si="206"/>
        <v>871</v>
      </c>
      <c r="B871" s="44">
        <f t="shared" si="214"/>
        <v>847</v>
      </c>
      <c r="C871" s="193" t="s">
        <v>3643</v>
      </c>
      <c r="D871" s="193" t="s">
        <v>3023</v>
      </c>
      <c r="E871" s="188" t="s">
        <v>506</v>
      </c>
      <c r="F871" s="189" t="s">
        <v>742</v>
      </c>
      <c r="G871" s="198">
        <v>0</v>
      </c>
      <c r="H871" s="198">
        <v>0</v>
      </c>
      <c r="I871" s="188" t="s">
        <v>1</v>
      </c>
      <c r="J871" s="188" t="s">
        <v>1348</v>
      </c>
      <c r="K871" s="195" t="s">
        <v>3656</v>
      </c>
      <c r="L871" s="196" t="s">
        <v>4614</v>
      </c>
      <c r="M871" s="196" t="s">
        <v>4672</v>
      </c>
      <c r="N871" s="52" t="s">
        <v>2155</v>
      </c>
      <c r="P871" s="254" t="s">
        <v>3023</v>
      </c>
      <c r="Q871" s="13"/>
      <c r="R871"/>
      <c r="S871" t="str">
        <f t="shared" ref="S871:S934" si="215">IF(E871=F871,"","NOT EQUAL")</f>
        <v>NOT EQUAL</v>
      </c>
      <c r="T871" s="41" t="str">
        <f>IF(ISNA(VLOOKUP(P871,'NEW XEQM.c'!E:F,2,0)),"--","PRESENT")</f>
        <v>--</v>
      </c>
      <c r="U871"/>
      <c r="V871">
        <f t="shared" si="207"/>
        <v>182</v>
      </c>
      <c r="W871" s="88" t="s">
        <v>2155</v>
      </c>
      <c r="X871" s="92" t="s">
        <v>2155</v>
      </c>
      <c r="Y871" s="92" t="s">
        <v>2155</v>
      </c>
      <c r="Z871" s="22" t="str">
        <f t="shared" si="208"/>
        <v/>
      </c>
      <c r="AA871" s="22" t="str">
        <f t="shared" si="209"/>
        <v/>
      </c>
      <c r="AB871" s="1">
        <f t="shared" si="210"/>
        <v>847</v>
      </c>
      <c r="AC871" t="str">
        <f t="shared" si="211"/>
        <v>ITM_PLUS_MINUS</v>
      </c>
      <c r="AD871" s="125" t="str">
        <f>IF(ISNA(VLOOKUP(AA871,'XEQM Shortlist'!J:J,1,0)),"//","")</f>
        <v/>
      </c>
      <c r="AE871"/>
      <c r="AF871" s="88" t="str">
        <f t="shared" si="212"/>
        <v/>
      </c>
      <c r="AG871" t="b">
        <f t="shared" si="213"/>
        <v>1</v>
      </c>
    </row>
    <row r="872" spans="1:33">
      <c r="A872" s="45">
        <f t="shared" si="206"/>
        <v>872</v>
      </c>
      <c r="B872" s="44">
        <f t="shared" si="214"/>
        <v>848</v>
      </c>
      <c r="C872" s="193" t="s">
        <v>3642</v>
      </c>
      <c r="D872" s="193" t="s">
        <v>7</v>
      </c>
      <c r="E872" s="188" t="s">
        <v>506</v>
      </c>
      <c r="F872" s="188" t="s">
        <v>743</v>
      </c>
      <c r="G872" s="197">
        <v>0</v>
      </c>
      <c r="H872" s="197">
        <v>0</v>
      </c>
      <c r="I872" s="188" t="s">
        <v>1</v>
      </c>
      <c r="J872" s="188" t="s">
        <v>1348</v>
      </c>
      <c r="K872" s="195" t="s">
        <v>3656</v>
      </c>
      <c r="L872" s="196" t="s">
        <v>4614</v>
      </c>
      <c r="M872" s="196" t="s">
        <v>4672</v>
      </c>
      <c r="N872" s="52" t="s">
        <v>2155</v>
      </c>
      <c r="O872" s="52"/>
      <c r="P872" s="254" t="s">
        <v>3199</v>
      </c>
      <c r="Q872" s="13"/>
      <c r="R872"/>
      <c r="S872" t="str">
        <f t="shared" si="215"/>
        <v>NOT EQUAL</v>
      </c>
      <c r="T872" s="41" t="str">
        <f>IF(ISNA(VLOOKUP(P872,'NEW XEQM.c'!E:F,2,0)),"--","PRESENT")</f>
        <v>--</v>
      </c>
      <c r="U872"/>
      <c r="V872">
        <f t="shared" si="207"/>
        <v>182</v>
      </c>
      <c r="W872" s="75" t="s">
        <v>2155</v>
      </c>
      <c r="X872" s="54" t="s">
        <v>2155</v>
      </c>
      <c r="Y872" s="54" t="s">
        <v>2155</v>
      </c>
      <c r="Z872" s="22" t="str">
        <f t="shared" si="208"/>
        <v/>
      </c>
      <c r="AA872" s="22" t="str">
        <f t="shared" si="209"/>
        <v/>
      </c>
      <c r="AB872" s="1">
        <f t="shared" si="210"/>
        <v>848</v>
      </c>
      <c r="AC872" t="str">
        <f t="shared" si="211"/>
        <v>ITM_mu_b</v>
      </c>
      <c r="AD872" s="125" t="str">
        <f>IF(ISNA(VLOOKUP(AA872,'XEQM Shortlist'!J:J,1,0)),"//","")</f>
        <v/>
      </c>
      <c r="AF872" s="88" t="str">
        <f t="shared" si="212"/>
        <v/>
      </c>
      <c r="AG872" t="b">
        <f t="shared" si="213"/>
        <v>1</v>
      </c>
    </row>
    <row r="873" spans="1:33">
      <c r="A873" s="45">
        <f t="shared" si="206"/>
        <v>873</v>
      </c>
      <c r="B873" s="44">
        <f t="shared" si="214"/>
        <v>849</v>
      </c>
      <c r="C873" s="193" t="s">
        <v>3643</v>
      </c>
      <c r="D873" s="193" t="s">
        <v>1465</v>
      </c>
      <c r="E873" s="188" t="s">
        <v>506</v>
      </c>
      <c r="F873" s="192" t="s">
        <v>744</v>
      </c>
      <c r="G873" s="199">
        <v>0</v>
      </c>
      <c r="H873" s="199">
        <v>0</v>
      </c>
      <c r="I873" s="188" t="s">
        <v>1</v>
      </c>
      <c r="J873" s="188" t="s">
        <v>1348</v>
      </c>
      <c r="K873" s="195" t="s">
        <v>3656</v>
      </c>
      <c r="L873" s="196" t="s">
        <v>4614</v>
      </c>
      <c r="M873" s="196" t="s">
        <v>4672</v>
      </c>
      <c r="N873" s="52" t="s">
        <v>2155</v>
      </c>
      <c r="O873" s="52"/>
      <c r="P873" s="254" t="s">
        <v>1465</v>
      </c>
      <c r="Q873" s="13"/>
      <c r="R873"/>
      <c r="S873" t="str">
        <f t="shared" si="215"/>
        <v>NOT EQUAL</v>
      </c>
      <c r="T873" s="41" t="str">
        <f>IF(ISNA(VLOOKUP(P873,'NEW XEQM.c'!E:F,2,0)),"--","PRESENT")</f>
        <v>--</v>
      </c>
      <c r="U873"/>
      <c r="V873">
        <f t="shared" si="207"/>
        <v>182</v>
      </c>
      <c r="W873" s="75" t="s">
        <v>2155</v>
      </c>
      <c r="X873" s="54" t="s">
        <v>2155</v>
      </c>
      <c r="Y873" s="54" t="s">
        <v>2155</v>
      </c>
      <c r="Z873" s="22" t="str">
        <f t="shared" si="208"/>
        <v/>
      </c>
      <c r="AA873" s="22" t="str">
        <f t="shared" si="209"/>
        <v/>
      </c>
      <c r="AB873" s="1">
        <f t="shared" si="210"/>
        <v>849</v>
      </c>
      <c r="AC873" t="str">
        <f t="shared" si="211"/>
        <v>ITM_DOT</v>
      </c>
      <c r="AD873" s="125" t="str">
        <f>IF(ISNA(VLOOKUP(AA873,'XEQM Shortlist'!J:J,1,0)),"//","")</f>
        <v/>
      </c>
      <c r="AF873" s="88" t="str">
        <f t="shared" si="212"/>
        <v/>
      </c>
      <c r="AG873" t="b">
        <f t="shared" si="213"/>
        <v>1</v>
      </c>
    </row>
    <row r="874" spans="1:33">
      <c r="A874" s="45">
        <f t="shared" si="206"/>
        <v>874</v>
      </c>
      <c r="B874" s="44">
        <f t="shared" si="214"/>
        <v>850</v>
      </c>
      <c r="C874" s="193" t="s">
        <v>3643</v>
      </c>
      <c r="D874" s="193" t="s">
        <v>3024</v>
      </c>
      <c r="E874" s="188" t="s">
        <v>506</v>
      </c>
      <c r="F874" s="188" t="s">
        <v>745</v>
      </c>
      <c r="G874" s="199">
        <v>0</v>
      </c>
      <c r="H874" s="199">
        <v>0</v>
      </c>
      <c r="I874" s="188" t="s">
        <v>1</v>
      </c>
      <c r="J874" s="188" t="s">
        <v>1348</v>
      </c>
      <c r="K874" s="195" t="s">
        <v>3656</v>
      </c>
      <c r="L874" s="196" t="s">
        <v>4614</v>
      </c>
      <c r="M874" s="196" t="s">
        <v>4672</v>
      </c>
      <c r="N874" s="52" t="s">
        <v>2155</v>
      </c>
      <c r="O874" s="52"/>
      <c r="P874" s="254" t="s">
        <v>3024</v>
      </c>
      <c r="Q874" s="13"/>
      <c r="R874"/>
      <c r="S874" t="str">
        <f t="shared" si="215"/>
        <v>NOT EQUAL</v>
      </c>
      <c r="T874" s="41" t="str">
        <f>IF(ISNA(VLOOKUP(P874,'NEW XEQM.c'!E:F,2,0)),"--","PRESENT")</f>
        <v>--</v>
      </c>
      <c r="U874"/>
      <c r="V874">
        <f t="shared" si="207"/>
        <v>182</v>
      </c>
      <c r="W874" s="75" t="s">
        <v>2155</v>
      </c>
      <c r="X874" s="54" t="s">
        <v>2155</v>
      </c>
      <c r="Y874" s="54" t="s">
        <v>2155</v>
      </c>
      <c r="Z874" s="22" t="str">
        <f t="shared" si="208"/>
        <v/>
      </c>
      <c r="AA874" s="22" t="str">
        <f t="shared" si="209"/>
        <v/>
      </c>
      <c r="AB874" s="1">
        <f t="shared" si="210"/>
        <v>850</v>
      </c>
      <c r="AC874" t="str">
        <f t="shared" si="211"/>
        <v>ITM_RIGHT_DOUBLE_ANGLE</v>
      </c>
      <c r="AD874" s="125" t="str">
        <f>IF(ISNA(VLOOKUP(AA874,'XEQM Shortlist'!J:J,1,0)),"//","")</f>
        <v/>
      </c>
      <c r="AF874" s="88" t="str">
        <f t="shared" si="212"/>
        <v/>
      </c>
      <c r="AG874" t="b">
        <f t="shared" si="213"/>
        <v>1</v>
      </c>
    </row>
    <row r="875" spans="1:33">
      <c r="A875" s="45">
        <f t="shared" si="206"/>
        <v>875</v>
      </c>
      <c r="B875" s="44">
        <f t="shared" si="214"/>
        <v>851</v>
      </c>
      <c r="C875" s="193" t="s">
        <v>3642</v>
      </c>
      <c r="D875" s="193" t="s">
        <v>7</v>
      </c>
      <c r="E875" s="188" t="s">
        <v>506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1348</v>
      </c>
      <c r="K875" s="195" t="s">
        <v>3656</v>
      </c>
      <c r="L875" s="196" t="s">
        <v>4614</v>
      </c>
      <c r="M875" s="196" t="s">
        <v>4672</v>
      </c>
      <c r="N875" s="52" t="s">
        <v>2155</v>
      </c>
      <c r="O875" s="52"/>
      <c r="P875" s="254" t="s">
        <v>3200</v>
      </c>
      <c r="Q875" s="13"/>
      <c r="R875"/>
      <c r="S875" t="str">
        <f t="shared" si="215"/>
        <v>NOT EQUAL</v>
      </c>
      <c r="T875" s="41" t="str">
        <f>IF(ISNA(VLOOKUP(P875,'NEW XEQM.c'!E:F,2,0)),"--","PRESENT")</f>
        <v>--</v>
      </c>
      <c r="U875"/>
      <c r="V875">
        <f t="shared" si="207"/>
        <v>182</v>
      </c>
      <c r="W875" s="75" t="s">
        <v>2155</v>
      </c>
      <c r="X875" s="54" t="s">
        <v>2155</v>
      </c>
      <c r="Y875" s="54" t="s">
        <v>2155</v>
      </c>
      <c r="Z875" s="22" t="str">
        <f t="shared" si="208"/>
        <v/>
      </c>
      <c r="AA875" s="22" t="str">
        <f t="shared" si="209"/>
        <v/>
      </c>
      <c r="AB875" s="1">
        <f t="shared" si="210"/>
        <v>851</v>
      </c>
      <c r="AC875" t="str">
        <f t="shared" si="211"/>
        <v>ITM_ONE_HALF</v>
      </c>
      <c r="AD875" s="125" t="str">
        <f>IF(ISNA(VLOOKUP(AA875,'XEQM Shortlist'!J:J,1,0)),"//","")</f>
        <v/>
      </c>
      <c r="AF875" s="88" t="str">
        <f t="shared" si="212"/>
        <v/>
      </c>
      <c r="AG875" t="b">
        <f t="shared" si="213"/>
        <v>1</v>
      </c>
    </row>
    <row r="876" spans="1:33" s="17" customFormat="1">
      <c r="A876" s="45">
        <f t="shared" si="206"/>
        <v>876</v>
      </c>
      <c r="B876" s="44">
        <f t="shared" si="214"/>
        <v>852</v>
      </c>
      <c r="C876" s="193" t="s">
        <v>3642</v>
      </c>
      <c r="D876" s="193" t="s">
        <v>7</v>
      </c>
      <c r="E876" s="188" t="s">
        <v>506</v>
      </c>
      <c r="F876" s="189" t="s">
        <v>746</v>
      </c>
      <c r="G876" s="198">
        <v>0</v>
      </c>
      <c r="H876" s="198">
        <v>0</v>
      </c>
      <c r="I876" s="188" t="s">
        <v>1</v>
      </c>
      <c r="J876" s="188" t="s">
        <v>1348</v>
      </c>
      <c r="K876" s="195" t="s">
        <v>3656</v>
      </c>
      <c r="L876" s="196" t="s">
        <v>4614</v>
      </c>
      <c r="M876" s="196" t="s">
        <v>4672</v>
      </c>
      <c r="N876" s="52" t="s">
        <v>2155</v>
      </c>
      <c r="P876" s="254" t="s">
        <v>3201</v>
      </c>
      <c r="Q876" s="13"/>
      <c r="R876"/>
      <c r="S876" t="str">
        <f t="shared" si="215"/>
        <v>NOT EQUAL</v>
      </c>
      <c r="T876" s="41" t="str">
        <f>IF(ISNA(VLOOKUP(P876,'NEW XEQM.c'!E:F,2,0)),"--","PRESENT")</f>
        <v>--</v>
      </c>
      <c r="U876"/>
      <c r="V876">
        <f t="shared" si="207"/>
        <v>182</v>
      </c>
      <c r="W876" s="88" t="s">
        <v>2155</v>
      </c>
      <c r="X876" s="92" t="s">
        <v>2155</v>
      </c>
      <c r="Y876" s="92" t="s">
        <v>2155</v>
      </c>
      <c r="Z876" s="22" t="str">
        <f t="shared" si="208"/>
        <v/>
      </c>
      <c r="AA876" s="22" t="str">
        <f t="shared" si="209"/>
        <v/>
      </c>
      <c r="AB876" s="1">
        <f t="shared" si="210"/>
        <v>852</v>
      </c>
      <c r="AC876" t="str">
        <f t="shared" si="211"/>
        <v>ITM_ONE_QUARTER</v>
      </c>
      <c r="AD876" s="125" t="str">
        <f>IF(ISNA(VLOOKUP(AA876,'XEQM Shortlist'!J:J,1,0)),"//","")</f>
        <v/>
      </c>
      <c r="AE876"/>
      <c r="AF876" s="88" t="str">
        <f t="shared" si="212"/>
        <v/>
      </c>
      <c r="AG876" t="b">
        <f t="shared" si="213"/>
        <v>1</v>
      </c>
    </row>
    <row r="877" spans="1:33">
      <c r="A877" s="45">
        <f t="shared" si="206"/>
        <v>877</v>
      </c>
      <c r="B877" s="44">
        <f t="shared" si="214"/>
        <v>853</v>
      </c>
      <c r="C877" s="193" t="s">
        <v>3643</v>
      </c>
      <c r="D877" s="193" t="s">
        <v>3025</v>
      </c>
      <c r="E877" s="188" t="s">
        <v>506</v>
      </c>
      <c r="F877" s="188" t="s">
        <v>747</v>
      </c>
      <c r="G877" s="199">
        <v>0</v>
      </c>
      <c r="H877" s="199">
        <v>0</v>
      </c>
      <c r="I877" s="188" t="s">
        <v>1</v>
      </c>
      <c r="J877" s="188" t="s">
        <v>1348</v>
      </c>
      <c r="K877" s="195" t="s">
        <v>3656</v>
      </c>
      <c r="L877" s="196" t="s">
        <v>4614</v>
      </c>
      <c r="M877" s="196" t="s">
        <v>4672</v>
      </c>
      <c r="N877" s="52" t="s">
        <v>2155</v>
      </c>
      <c r="O877" s="52"/>
      <c r="P877" s="254" t="s">
        <v>3025</v>
      </c>
      <c r="Q877" s="13"/>
      <c r="R877"/>
      <c r="S877" t="str">
        <f t="shared" si="215"/>
        <v>NOT EQUAL</v>
      </c>
      <c r="T877" s="41" t="str">
        <f>IF(ISNA(VLOOKUP(P877,'NEW XEQM.c'!E:F,2,0)),"--","PRESENT")</f>
        <v>--</v>
      </c>
      <c r="U877"/>
      <c r="V877">
        <f t="shared" si="207"/>
        <v>182</v>
      </c>
      <c r="W877" s="75" t="s">
        <v>2155</v>
      </c>
      <c r="X877" s="54" t="s">
        <v>2155</v>
      </c>
      <c r="Y877" s="54" t="s">
        <v>2155</v>
      </c>
      <c r="Z877" s="22" t="str">
        <f t="shared" si="208"/>
        <v/>
      </c>
      <c r="AA877" s="22" t="str">
        <f t="shared" si="209"/>
        <v/>
      </c>
      <c r="AB877" s="1">
        <f t="shared" si="210"/>
        <v>853</v>
      </c>
      <c r="AC877" t="str">
        <f t="shared" si="211"/>
        <v>ITM_INVERTED_QUESTION_MARK</v>
      </c>
      <c r="AD877" s="125" t="str">
        <f>IF(ISNA(VLOOKUP(AA877,'XEQM Shortlist'!J:J,1,0)),"//","")</f>
        <v/>
      </c>
      <c r="AF877" s="88" t="str">
        <f t="shared" si="212"/>
        <v/>
      </c>
      <c r="AG877" t="b">
        <f t="shared" si="213"/>
        <v>1</v>
      </c>
    </row>
    <row r="878" spans="1:33" s="17" customFormat="1">
      <c r="A878" s="45">
        <f t="shared" si="206"/>
        <v>878</v>
      </c>
      <c r="B878" s="44">
        <f t="shared" si="214"/>
        <v>854</v>
      </c>
      <c r="C878" s="193" t="s">
        <v>3642</v>
      </c>
      <c r="D878" s="193" t="s">
        <v>7</v>
      </c>
      <c r="E878" s="188" t="s">
        <v>506</v>
      </c>
      <c r="F878" s="189" t="s">
        <v>748</v>
      </c>
      <c r="G878" s="198">
        <v>0</v>
      </c>
      <c r="H878" s="198">
        <v>0</v>
      </c>
      <c r="I878" s="188" t="s">
        <v>1</v>
      </c>
      <c r="J878" s="188" t="s">
        <v>1348</v>
      </c>
      <c r="K878" s="195" t="s">
        <v>3656</v>
      </c>
      <c r="L878" s="196" t="s">
        <v>4614</v>
      </c>
      <c r="M878" s="196" t="s">
        <v>4672</v>
      </c>
      <c r="N878" s="52" t="s">
        <v>2155</v>
      </c>
      <c r="P878" s="254" t="s">
        <v>3202</v>
      </c>
      <c r="Q878" s="13"/>
      <c r="R878"/>
      <c r="S878" t="str">
        <f t="shared" si="215"/>
        <v>NOT EQUAL</v>
      </c>
      <c r="T878" s="41" t="str">
        <f>IF(ISNA(VLOOKUP(P878,'NEW XEQM.c'!E:F,2,0)),"--","PRESENT")</f>
        <v>--</v>
      </c>
      <c r="U878"/>
      <c r="V878">
        <f t="shared" si="207"/>
        <v>182</v>
      </c>
      <c r="W878" s="88" t="s">
        <v>2155</v>
      </c>
      <c r="X878" s="92" t="s">
        <v>2155</v>
      </c>
      <c r="Y878" s="92" t="s">
        <v>2155</v>
      </c>
      <c r="Z878" s="22" t="str">
        <f t="shared" si="208"/>
        <v/>
      </c>
      <c r="AA878" s="22" t="str">
        <f t="shared" si="209"/>
        <v/>
      </c>
      <c r="AB878" s="1">
        <f t="shared" si="210"/>
        <v>854</v>
      </c>
      <c r="AC878" t="str">
        <f t="shared" si="211"/>
        <v>ITM_ETH</v>
      </c>
      <c r="AD878" s="125" t="str">
        <f>IF(ISNA(VLOOKUP(AA878,'XEQM Shortlist'!J:J,1,0)),"//","")</f>
        <v/>
      </c>
      <c r="AE878"/>
      <c r="AF878" s="88" t="str">
        <f t="shared" si="212"/>
        <v/>
      </c>
      <c r="AG878" t="b">
        <f t="shared" si="213"/>
        <v>1</v>
      </c>
    </row>
    <row r="879" spans="1:33">
      <c r="A879" s="45">
        <f t="shared" si="206"/>
        <v>879</v>
      </c>
      <c r="B879" s="44">
        <f t="shared" si="214"/>
        <v>855</v>
      </c>
      <c r="C879" s="193" t="s">
        <v>3643</v>
      </c>
      <c r="D879" s="193" t="s">
        <v>1451</v>
      </c>
      <c r="E879" s="188" t="s">
        <v>506</v>
      </c>
      <c r="F879" s="188" t="s">
        <v>426</v>
      </c>
      <c r="G879" s="199">
        <v>0</v>
      </c>
      <c r="H879" s="199">
        <v>0</v>
      </c>
      <c r="I879" s="188" t="s">
        <v>1</v>
      </c>
      <c r="J879" s="188" t="s">
        <v>1348</v>
      </c>
      <c r="K879" s="195" t="s">
        <v>3656</v>
      </c>
      <c r="L879" s="196" t="s">
        <v>4614</v>
      </c>
      <c r="M879" s="196" t="s">
        <v>4672</v>
      </c>
      <c r="N879" s="52" t="s">
        <v>2155</v>
      </c>
      <c r="O879" s="52"/>
      <c r="P879" s="254" t="s">
        <v>1451</v>
      </c>
      <c r="Q879" s="13"/>
      <c r="R879"/>
      <c r="S879" t="str">
        <f t="shared" si="215"/>
        <v>NOT EQUAL</v>
      </c>
      <c r="T879" s="41" t="str">
        <f>IF(ISNA(VLOOKUP(P879,'NEW XEQM.c'!E:F,2,0)),"--","PRESENT")</f>
        <v>--</v>
      </c>
      <c r="U879"/>
      <c r="V879">
        <f t="shared" si="207"/>
        <v>182</v>
      </c>
      <c r="W879" s="75" t="s">
        <v>2155</v>
      </c>
      <c r="X879" s="54" t="s">
        <v>2155</v>
      </c>
      <c r="Y879" s="54" t="s">
        <v>2155</v>
      </c>
      <c r="Z879" s="22" t="str">
        <f t="shared" si="208"/>
        <v/>
      </c>
      <c r="AA879" s="22" t="str">
        <f t="shared" si="209"/>
        <v/>
      </c>
      <c r="AB879" s="1">
        <f t="shared" si="210"/>
        <v>855</v>
      </c>
      <c r="AC879" t="str">
        <f t="shared" si="211"/>
        <v>ITM_CROSS</v>
      </c>
      <c r="AD879" s="125" t="str">
        <f>IF(ISNA(VLOOKUP(AA879,'XEQM Shortlist'!J:J,1,0)),"//","")</f>
        <v/>
      </c>
      <c r="AF879" s="88" t="str">
        <f t="shared" si="212"/>
        <v/>
      </c>
      <c r="AG879" t="b">
        <f t="shared" si="213"/>
        <v>1</v>
      </c>
    </row>
    <row r="880" spans="1:33">
      <c r="A880" s="45">
        <f t="shared" si="206"/>
        <v>880</v>
      </c>
      <c r="B880" s="44">
        <f t="shared" si="214"/>
        <v>856</v>
      </c>
      <c r="C880" s="193" t="s">
        <v>3642</v>
      </c>
      <c r="D880" s="193" t="s">
        <v>7</v>
      </c>
      <c r="E880" s="188" t="s">
        <v>506</v>
      </c>
      <c r="F880" s="188" t="s">
        <v>749</v>
      </c>
      <c r="G880" s="199">
        <v>0</v>
      </c>
      <c r="H880" s="199">
        <v>0</v>
      </c>
      <c r="I880" s="188" t="s">
        <v>1</v>
      </c>
      <c r="J880" s="188" t="s">
        <v>1348</v>
      </c>
      <c r="K880" s="195" t="s">
        <v>3656</v>
      </c>
      <c r="L880" s="196" t="s">
        <v>4614</v>
      </c>
      <c r="M880" s="196" t="s">
        <v>4672</v>
      </c>
      <c r="N880" s="52" t="s">
        <v>2155</v>
      </c>
      <c r="O880" s="52"/>
      <c r="P880" s="254" t="s">
        <v>3203</v>
      </c>
      <c r="Q880" s="13"/>
      <c r="R880"/>
      <c r="S880" t="str">
        <f t="shared" si="215"/>
        <v>NOT EQUAL</v>
      </c>
      <c r="T880" s="41" t="str">
        <f>IF(ISNA(VLOOKUP(P880,'NEW XEQM.c'!E:F,2,0)),"--","PRESENT")</f>
        <v>--</v>
      </c>
      <c r="U880"/>
      <c r="V880">
        <f t="shared" si="207"/>
        <v>182</v>
      </c>
      <c r="W880" s="75" t="s">
        <v>2155</v>
      </c>
      <c r="X880" s="54" t="s">
        <v>2155</v>
      </c>
      <c r="Y880" s="54" t="s">
        <v>2155</v>
      </c>
      <c r="Z880" s="22" t="str">
        <f t="shared" si="208"/>
        <v/>
      </c>
      <c r="AA880" s="22" t="str">
        <f t="shared" si="209"/>
        <v/>
      </c>
      <c r="AB880" s="1">
        <f t="shared" si="210"/>
        <v>856</v>
      </c>
      <c r="AC880" t="str">
        <f t="shared" si="211"/>
        <v>ITM_eth</v>
      </c>
      <c r="AD880" s="125" t="str">
        <f>IF(ISNA(VLOOKUP(AA880,'XEQM Shortlist'!J:J,1,0)),"//","")</f>
        <v/>
      </c>
      <c r="AF880" s="88" t="str">
        <f t="shared" si="212"/>
        <v/>
      </c>
      <c r="AG880" t="b">
        <f t="shared" si="213"/>
        <v>1</v>
      </c>
    </row>
    <row r="881" spans="1:33">
      <c r="A881" s="45">
        <f t="shared" si="206"/>
        <v>881</v>
      </c>
      <c r="B881" s="44">
        <f t="shared" si="214"/>
        <v>857</v>
      </c>
      <c r="C881" s="193" t="s">
        <v>3643</v>
      </c>
      <c r="D881" s="193" t="s">
        <v>3026</v>
      </c>
      <c r="E881" s="188" t="s">
        <v>506</v>
      </c>
      <c r="F881" s="188" t="s">
        <v>750</v>
      </c>
      <c r="G881" s="199">
        <v>0</v>
      </c>
      <c r="H881" s="199">
        <v>0</v>
      </c>
      <c r="I881" s="188" t="s">
        <v>1</v>
      </c>
      <c r="J881" s="188" t="s">
        <v>1348</v>
      </c>
      <c r="K881" s="195" t="s">
        <v>3656</v>
      </c>
      <c r="L881" s="196" t="s">
        <v>4614</v>
      </c>
      <c r="M881" s="196" t="s">
        <v>4672</v>
      </c>
      <c r="N881" s="52" t="s">
        <v>2155</v>
      </c>
      <c r="O881" s="52"/>
      <c r="P881" s="254" t="s">
        <v>3026</v>
      </c>
      <c r="Q881" s="13"/>
      <c r="R881"/>
      <c r="S881" t="str">
        <f t="shared" si="215"/>
        <v>NOT EQUAL</v>
      </c>
      <c r="T881" s="41" t="str">
        <f>IF(ISNA(VLOOKUP(P881,'NEW XEQM.c'!E:F,2,0)),"--","PRESENT")</f>
        <v>--</v>
      </c>
      <c r="U881"/>
      <c r="V881">
        <f t="shared" si="207"/>
        <v>182</v>
      </c>
      <c r="W881" s="75" t="s">
        <v>2155</v>
      </c>
      <c r="X881" s="54" t="s">
        <v>2155</v>
      </c>
      <c r="Y881" s="54" t="s">
        <v>2155</v>
      </c>
      <c r="Z881" s="22" t="str">
        <f t="shared" si="208"/>
        <v/>
      </c>
      <c r="AA881" s="22" t="str">
        <f t="shared" si="209"/>
        <v/>
      </c>
      <c r="AB881" s="1">
        <f t="shared" si="210"/>
        <v>857</v>
      </c>
      <c r="AC881" t="str">
        <f t="shared" si="211"/>
        <v>ITM_OBELUS</v>
      </c>
      <c r="AD881" s="125" t="str">
        <f>IF(ISNA(VLOOKUP(AA881,'XEQM Shortlist'!J:J,1,0)),"//","")</f>
        <v/>
      </c>
      <c r="AF881" s="88" t="str">
        <f t="shared" si="212"/>
        <v/>
      </c>
      <c r="AG881" t="b">
        <f t="shared" si="213"/>
        <v>1</v>
      </c>
    </row>
    <row r="882" spans="1:33">
      <c r="A882" s="45">
        <f t="shared" si="206"/>
        <v>882</v>
      </c>
      <c r="B882" s="44">
        <f t="shared" si="214"/>
        <v>858</v>
      </c>
      <c r="C882" s="193" t="s">
        <v>3643</v>
      </c>
      <c r="D882" s="193" t="s">
        <v>3027</v>
      </c>
      <c r="E882" s="188" t="s">
        <v>751</v>
      </c>
      <c r="F882" s="188" t="s">
        <v>751</v>
      </c>
      <c r="G882" s="199">
        <v>0</v>
      </c>
      <c r="H882" s="199">
        <v>0</v>
      </c>
      <c r="I882" s="188" t="s">
        <v>2389</v>
      </c>
      <c r="J882" s="188" t="s">
        <v>1348</v>
      </c>
      <c r="K882" s="195" t="s">
        <v>3656</v>
      </c>
      <c r="L882" s="196" t="s">
        <v>4614</v>
      </c>
      <c r="M882" s="196" t="s">
        <v>4672</v>
      </c>
      <c r="N882" s="52" t="s">
        <v>2155</v>
      </c>
      <c r="O882" s="52"/>
      <c r="P882" s="254" t="s">
        <v>3027</v>
      </c>
      <c r="Q882" s="13"/>
      <c r="R882"/>
      <c r="S882" t="str">
        <f t="shared" si="215"/>
        <v/>
      </c>
      <c r="T882" s="41" t="str">
        <f>IF(ISNA(VLOOKUP(P882,'NEW XEQM.c'!E:F,2,0)),"--","PRESENT")</f>
        <v>--</v>
      </c>
      <c r="U882"/>
      <c r="V882">
        <f t="shared" si="207"/>
        <v>182</v>
      </c>
      <c r="W882" s="75" t="s">
        <v>2155</v>
      </c>
      <c r="X882" s="54" t="s">
        <v>2155</v>
      </c>
      <c r="Y882" s="54" t="s">
        <v>2155</v>
      </c>
      <c r="Z882" s="22" t="str">
        <f t="shared" si="208"/>
        <v/>
      </c>
      <c r="AA882" s="22" t="str">
        <f t="shared" si="209"/>
        <v/>
      </c>
      <c r="AB882" s="1">
        <f t="shared" si="210"/>
        <v>858</v>
      </c>
      <c r="AC882" t="str">
        <f t="shared" si="211"/>
        <v>ITM_E_DOT</v>
      </c>
      <c r="AD882" s="125" t="str">
        <f>IF(ISNA(VLOOKUP(AA882,'XEQM Shortlist'!J:J,1,0)),"//","")</f>
        <v/>
      </c>
      <c r="AF882" s="88" t="str">
        <f t="shared" si="212"/>
        <v/>
      </c>
      <c r="AG882" t="b">
        <f t="shared" si="213"/>
        <v>1</v>
      </c>
    </row>
    <row r="883" spans="1:33">
      <c r="A883" s="45">
        <f t="shared" si="206"/>
        <v>883</v>
      </c>
      <c r="B883" s="44">
        <f t="shared" si="214"/>
        <v>859</v>
      </c>
      <c r="C883" s="193" t="s">
        <v>3643</v>
      </c>
      <c r="D883" s="193" t="s">
        <v>3028</v>
      </c>
      <c r="E883" s="188" t="s">
        <v>752</v>
      </c>
      <c r="F883" s="188" t="s">
        <v>752</v>
      </c>
      <c r="G883" s="199">
        <v>0</v>
      </c>
      <c r="H883" s="199">
        <v>0</v>
      </c>
      <c r="I883" s="188" t="s">
        <v>2390</v>
      </c>
      <c r="J883" s="188" t="s">
        <v>1348</v>
      </c>
      <c r="K883" s="195" t="s">
        <v>3656</v>
      </c>
      <c r="L883" s="196" t="s">
        <v>4614</v>
      </c>
      <c r="M883" s="196" t="s">
        <v>4672</v>
      </c>
      <c r="N883" s="52" t="s">
        <v>2155</v>
      </c>
      <c r="O883" s="52"/>
      <c r="P883" s="254" t="s">
        <v>3028</v>
      </c>
      <c r="Q883" s="13"/>
      <c r="R883"/>
      <c r="S883" t="str">
        <f t="shared" si="215"/>
        <v/>
      </c>
      <c r="T883" s="41" t="str">
        <f>IF(ISNA(VLOOKUP(P883,'NEW XEQM.c'!E:F,2,0)),"--","PRESENT")</f>
        <v>--</v>
      </c>
      <c r="U883"/>
      <c r="V883">
        <f t="shared" si="207"/>
        <v>182</v>
      </c>
      <c r="W883" s="75" t="s">
        <v>2155</v>
      </c>
      <c r="X883" s="54" t="s">
        <v>2155</v>
      </c>
      <c r="Y883" s="54" t="s">
        <v>2155</v>
      </c>
      <c r="Z883" s="22" t="str">
        <f t="shared" si="208"/>
        <v/>
      </c>
      <c r="AA883" s="22" t="str">
        <f t="shared" si="209"/>
        <v/>
      </c>
      <c r="AB883" s="1">
        <f t="shared" si="210"/>
        <v>859</v>
      </c>
      <c r="AC883" t="str">
        <f t="shared" si="211"/>
        <v>ITM_e_DOT</v>
      </c>
      <c r="AD883" s="125" t="str">
        <f>IF(ISNA(VLOOKUP(AA883,'XEQM Shortlist'!J:J,1,0)),"//","")</f>
        <v/>
      </c>
      <c r="AF883" s="88" t="str">
        <f t="shared" si="212"/>
        <v/>
      </c>
      <c r="AG883" t="b">
        <f t="shared" si="213"/>
        <v>1</v>
      </c>
    </row>
    <row r="884" spans="1:33">
      <c r="A884" s="45">
        <f t="shared" si="206"/>
        <v>884</v>
      </c>
      <c r="B884" s="44">
        <f t="shared" si="214"/>
        <v>860</v>
      </c>
      <c r="C884" s="193" t="s">
        <v>3643</v>
      </c>
      <c r="D884" s="193" t="s">
        <v>3029</v>
      </c>
      <c r="E884" s="188" t="s">
        <v>753</v>
      </c>
      <c r="F884" s="188" t="s">
        <v>753</v>
      </c>
      <c r="G884" s="199">
        <v>0</v>
      </c>
      <c r="H884" s="199">
        <v>0</v>
      </c>
      <c r="I884" s="188" t="s">
        <v>2389</v>
      </c>
      <c r="J884" s="188" t="s">
        <v>1348</v>
      </c>
      <c r="K884" s="195" t="s">
        <v>3656</v>
      </c>
      <c r="L884" s="196" t="s">
        <v>4614</v>
      </c>
      <c r="M884" s="196" t="s">
        <v>4672</v>
      </c>
      <c r="N884" s="52" t="s">
        <v>2155</v>
      </c>
      <c r="O884" s="52"/>
      <c r="P884" s="254" t="s">
        <v>3029</v>
      </c>
      <c r="Q884" s="13"/>
      <c r="R884"/>
      <c r="S884" t="str">
        <f t="shared" si="215"/>
        <v/>
      </c>
      <c r="T884" s="41" t="str">
        <f>IF(ISNA(VLOOKUP(P884,'NEW XEQM.c'!E:F,2,0)),"--","PRESENT")</f>
        <v>--</v>
      </c>
      <c r="U884"/>
      <c r="V884">
        <f t="shared" si="207"/>
        <v>182</v>
      </c>
      <c r="W884" s="75" t="s">
        <v>2155</v>
      </c>
      <c r="X884" s="54" t="s">
        <v>2155</v>
      </c>
      <c r="Y884" s="54" t="s">
        <v>2155</v>
      </c>
      <c r="Z884" s="22" t="str">
        <f t="shared" si="208"/>
        <v/>
      </c>
      <c r="AA884" s="22" t="str">
        <f t="shared" si="209"/>
        <v/>
      </c>
      <c r="AB884" s="1">
        <f t="shared" si="210"/>
        <v>860</v>
      </c>
      <c r="AC884" t="str">
        <f t="shared" si="211"/>
        <v>ITM_E_CARON</v>
      </c>
      <c r="AD884" s="125" t="str">
        <f>IF(ISNA(VLOOKUP(AA884,'XEQM Shortlist'!J:J,1,0)),"//","")</f>
        <v/>
      </c>
      <c r="AF884" s="88" t="str">
        <f t="shared" si="212"/>
        <v/>
      </c>
      <c r="AG884" t="b">
        <f t="shared" si="213"/>
        <v>1</v>
      </c>
    </row>
    <row r="885" spans="1:33">
      <c r="A885" s="45">
        <f t="shared" si="206"/>
        <v>885</v>
      </c>
      <c r="B885" s="44">
        <f t="shared" si="214"/>
        <v>861</v>
      </c>
      <c r="C885" s="193" t="s">
        <v>3643</v>
      </c>
      <c r="D885" s="193" t="s">
        <v>3030</v>
      </c>
      <c r="E885" s="188" t="s">
        <v>754</v>
      </c>
      <c r="F885" s="188" t="s">
        <v>754</v>
      </c>
      <c r="G885" s="199">
        <v>0</v>
      </c>
      <c r="H885" s="199">
        <v>0</v>
      </c>
      <c r="I885" s="188" t="s">
        <v>2390</v>
      </c>
      <c r="J885" s="188" t="s">
        <v>1348</v>
      </c>
      <c r="K885" s="195" t="s">
        <v>3656</v>
      </c>
      <c r="L885" s="196" t="s">
        <v>4614</v>
      </c>
      <c r="M885" s="196" t="s">
        <v>4672</v>
      </c>
      <c r="N885" s="52" t="s">
        <v>2155</v>
      </c>
      <c r="O885" s="52"/>
      <c r="P885" s="254" t="s">
        <v>3030</v>
      </c>
      <c r="Q885" s="13"/>
      <c r="R885"/>
      <c r="S885" t="str">
        <f t="shared" si="215"/>
        <v/>
      </c>
      <c r="T885" s="41" t="str">
        <f>IF(ISNA(VLOOKUP(P885,'NEW XEQM.c'!E:F,2,0)),"--","PRESENT")</f>
        <v>--</v>
      </c>
      <c r="U885"/>
      <c r="V885">
        <f t="shared" si="207"/>
        <v>182</v>
      </c>
      <c r="W885" s="75" t="s">
        <v>2155</v>
      </c>
      <c r="X885" s="54" t="s">
        <v>2155</v>
      </c>
      <c r="Y885" s="54" t="s">
        <v>2155</v>
      </c>
      <c r="Z885" s="22" t="str">
        <f t="shared" si="208"/>
        <v/>
      </c>
      <c r="AA885" s="22" t="str">
        <f t="shared" si="209"/>
        <v/>
      </c>
      <c r="AB885" s="1">
        <f t="shared" si="210"/>
        <v>861</v>
      </c>
      <c r="AC885" t="str">
        <f t="shared" si="211"/>
        <v>ITM_e_CARON</v>
      </c>
      <c r="AD885" s="125" t="str">
        <f>IF(ISNA(VLOOKUP(AA885,'XEQM Shortlist'!J:J,1,0)),"//","")</f>
        <v/>
      </c>
      <c r="AF885" s="88" t="str">
        <f t="shared" si="212"/>
        <v/>
      </c>
      <c r="AG885" t="b">
        <f t="shared" si="213"/>
        <v>1</v>
      </c>
    </row>
    <row r="886" spans="1:33">
      <c r="A886" s="45">
        <f t="shared" si="206"/>
        <v>886</v>
      </c>
      <c r="B886" s="44">
        <f t="shared" si="214"/>
        <v>862</v>
      </c>
      <c r="C886" s="193" t="s">
        <v>3643</v>
      </c>
      <c r="D886" s="193" t="s">
        <v>3031</v>
      </c>
      <c r="E886" s="188" t="s">
        <v>755</v>
      </c>
      <c r="F886" s="188" t="s">
        <v>755</v>
      </c>
      <c r="G886" s="199">
        <v>0</v>
      </c>
      <c r="H886" s="199">
        <v>0</v>
      </c>
      <c r="I886" s="188" t="s">
        <v>2389</v>
      </c>
      <c r="J886" s="188" t="s">
        <v>1348</v>
      </c>
      <c r="K886" s="195" t="s">
        <v>3656</v>
      </c>
      <c r="L886" s="196" t="s">
        <v>4614</v>
      </c>
      <c r="M886" s="196" t="s">
        <v>4672</v>
      </c>
      <c r="N886" s="52" t="s">
        <v>2155</v>
      </c>
      <c r="O886" s="52"/>
      <c r="P886" s="254" t="s">
        <v>3031</v>
      </c>
      <c r="Q886" s="13"/>
      <c r="R886"/>
      <c r="S886" t="str">
        <f t="shared" si="215"/>
        <v/>
      </c>
      <c r="T886" s="41" t="str">
        <f>IF(ISNA(VLOOKUP(P886,'NEW XEQM.c'!E:F,2,0)),"--","PRESENT")</f>
        <v>--</v>
      </c>
      <c r="U886"/>
      <c r="V886">
        <f t="shared" si="207"/>
        <v>182</v>
      </c>
      <c r="W886" s="75" t="s">
        <v>2155</v>
      </c>
      <c r="X886" s="54" t="s">
        <v>2155</v>
      </c>
      <c r="Y886" s="54" t="s">
        <v>2155</v>
      </c>
      <c r="Z886" s="22" t="str">
        <f t="shared" si="208"/>
        <v/>
      </c>
      <c r="AA886" s="22" t="str">
        <f t="shared" si="209"/>
        <v/>
      </c>
      <c r="AB886" s="1">
        <f t="shared" si="210"/>
        <v>862</v>
      </c>
      <c r="AC886" t="str">
        <f t="shared" si="211"/>
        <v>ITM_R_ACUTE</v>
      </c>
      <c r="AD886" s="125" t="str">
        <f>IF(ISNA(VLOOKUP(AA886,'XEQM Shortlist'!J:J,1,0)),"//","")</f>
        <v/>
      </c>
      <c r="AF886" s="88" t="str">
        <f t="shared" si="212"/>
        <v/>
      </c>
      <c r="AG886" t="b">
        <f t="shared" si="213"/>
        <v>1</v>
      </c>
    </row>
    <row r="887" spans="1:33">
      <c r="A887" s="45">
        <f t="shared" si="206"/>
        <v>887</v>
      </c>
      <c r="B887" s="44">
        <f t="shared" si="214"/>
        <v>863</v>
      </c>
      <c r="C887" s="193" t="s">
        <v>3643</v>
      </c>
      <c r="D887" s="193" t="s">
        <v>3032</v>
      </c>
      <c r="E887" s="188" t="s">
        <v>756</v>
      </c>
      <c r="F887" s="188" t="s">
        <v>756</v>
      </c>
      <c r="G887" s="199">
        <v>0</v>
      </c>
      <c r="H887" s="199">
        <v>0</v>
      </c>
      <c r="I887" s="188" t="s">
        <v>2389</v>
      </c>
      <c r="J887" s="188" t="s">
        <v>1348</v>
      </c>
      <c r="K887" s="195" t="s">
        <v>3656</v>
      </c>
      <c r="L887" s="196" t="s">
        <v>4614</v>
      </c>
      <c r="M887" s="196" t="s">
        <v>4672</v>
      </c>
      <c r="N887" s="52" t="s">
        <v>2155</v>
      </c>
      <c r="O887" s="52"/>
      <c r="P887" s="254" t="s">
        <v>3032</v>
      </c>
      <c r="Q887" s="13"/>
      <c r="R887"/>
      <c r="S887" t="str">
        <f t="shared" si="215"/>
        <v/>
      </c>
      <c r="T887" s="41" t="str">
        <f>IF(ISNA(VLOOKUP(P887,'NEW XEQM.c'!E:F,2,0)),"--","PRESENT")</f>
        <v>--</v>
      </c>
      <c r="U887"/>
      <c r="V887">
        <f t="shared" si="207"/>
        <v>182</v>
      </c>
      <c r="W887" s="75" t="s">
        <v>2155</v>
      </c>
      <c r="X887" s="54" t="s">
        <v>2155</v>
      </c>
      <c r="Y887" s="54" t="s">
        <v>2155</v>
      </c>
      <c r="Z887" s="22" t="str">
        <f t="shared" si="208"/>
        <v/>
      </c>
      <c r="AA887" s="22" t="str">
        <f t="shared" si="209"/>
        <v/>
      </c>
      <c r="AB887" s="1">
        <f t="shared" si="210"/>
        <v>863</v>
      </c>
      <c r="AC887" t="str">
        <f t="shared" si="211"/>
        <v>ITM_R_CARON</v>
      </c>
      <c r="AD887" s="125" t="str">
        <f>IF(ISNA(VLOOKUP(AA887,'XEQM Shortlist'!J:J,1,0)),"//","")</f>
        <v/>
      </c>
      <c r="AF887" s="88" t="str">
        <f t="shared" si="212"/>
        <v/>
      </c>
      <c r="AG887" t="b">
        <f t="shared" si="213"/>
        <v>1</v>
      </c>
    </row>
    <row r="888" spans="1:33">
      <c r="A888" s="45">
        <f t="shared" si="206"/>
        <v>888</v>
      </c>
      <c r="B888" s="44">
        <f t="shared" si="214"/>
        <v>864</v>
      </c>
      <c r="C888" s="193" t="s">
        <v>3643</v>
      </c>
      <c r="D888" s="193" t="s">
        <v>3033</v>
      </c>
      <c r="E888" s="188" t="s">
        <v>757</v>
      </c>
      <c r="F888" s="188" t="s">
        <v>757</v>
      </c>
      <c r="G888" s="199">
        <v>0</v>
      </c>
      <c r="H888" s="199">
        <v>0</v>
      </c>
      <c r="I888" s="188" t="s">
        <v>2389</v>
      </c>
      <c r="J888" s="188" t="s">
        <v>1348</v>
      </c>
      <c r="K888" s="195" t="s">
        <v>3656</v>
      </c>
      <c r="L888" s="196" t="s">
        <v>4614</v>
      </c>
      <c r="M888" s="196" t="s">
        <v>4672</v>
      </c>
      <c r="N888" s="52" t="s">
        <v>2155</v>
      </c>
      <c r="O888" s="52"/>
      <c r="P888" s="254" t="s">
        <v>3033</v>
      </c>
      <c r="Q888" s="13"/>
      <c r="R888"/>
      <c r="S888" t="str">
        <f t="shared" si="215"/>
        <v/>
      </c>
      <c r="T888" s="41" t="str">
        <f>IF(ISNA(VLOOKUP(P888,'NEW XEQM.c'!E:F,2,0)),"--","PRESENT")</f>
        <v>--</v>
      </c>
      <c r="U888"/>
      <c r="V888">
        <f t="shared" si="207"/>
        <v>182</v>
      </c>
      <c r="W888" s="75" t="s">
        <v>2155</v>
      </c>
      <c r="X888" s="54" t="s">
        <v>2155</v>
      </c>
      <c r="Y888" s="54" t="s">
        <v>2155</v>
      </c>
      <c r="Z888" s="22" t="str">
        <f t="shared" si="208"/>
        <v/>
      </c>
      <c r="AA888" s="22" t="str">
        <f t="shared" si="209"/>
        <v/>
      </c>
      <c r="AB888" s="1">
        <f t="shared" si="210"/>
        <v>864</v>
      </c>
      <c r="AC888" t="str">
        <f t="shared" si="211"/>
        <v>ITM_U_OGONEK</v>
      </c>
      <c r="AD888" s="125" t="str">
        <f>IF(ISNA(VLOOKUP(AA888,'XEQM Shortlist'!J:J,1,0)),"//","")</f>
        <v/>
      </c>
      <c r="AF888" s="88" t="str">
        <f t="shared" si="212"/>
        <v/>
      </c>
      <c r="AG888" t="b">
        <f t="shared" si="213"/>
        <v>1</v>
      </c>
    </row>
    <row r="889" spans="1:33">
      <c r="A889" s="45">
        <f t="shared" si="206"/>
        <v>889</v>
      </c>
      <c r="B889" s="44">
        <f t="shared" si="214"/>
        <v>865</v>
      </c>
      <c r="C889" s="193" t="s">
        <v>3643</v>
      </c>
      <c r="D889" s="193" t="s">
        <v>3034</v>
      </c>
      <c r="E889" s="188" t="s">
        <v>758</v>
      </c>
      <c r="F889" s="188" t="s">
        <v>758</v>
      </c>
      <c r="G889" s="199">
        <v>0</v>
      </c>
      <c r="H889" s="199">
        <v>0</v>
      </c>
      <c r="I889" s="188" t="s">
        <v>2390</v>
      </c>
      <c r="J889" s="188" t="s">
        <v>1348</v>
      </c>
      <c r="K889" s="195" t="s">
        <v>3656</v>
      </c>
      <c r="L889" s="196" t="s">
        <v>4614</v>
      </c>
      <c r="M889" s="196" t="s">
        <v>4672</v>
      </c>
      <c r="N889" s="52" t="s">
        <v>2155</v>
      </c>
      <c r="O889" s="52"/>
      <c r="P889" s="254" t="s">
        <v>3034</v>
      </c>
      <c r="Q889" s="13"/>
      <c r="R889"/>
      <c r="S889" t="str">
        <f t="shared" si="215"/>
        <v/>
      </c>
      <c r="T889" s="41" t="str">
        <f>IF(ISNA(VLOOKUP(P889,'NEW XEQM.c'!E:F,2,0)),"--","PRESENT")</f>
        <v>--</v>
      </c>
      <c r="U889"/>
      <c r="V889">
        <f t="shared" si="207"/>
        <v>182</v>
      </c>
      <c r="W889" s="75" t="s">
        <v>2155</v>
      </c>
      <c r="X889" s="54" t="s">
        <v>2155</v>
      </c>
      <c r="Y889" s="54" t="s">
        <v>2155</v>
      </c>
      <c r="Z889" s="22" t="str">
        <f t="shared" si="208"/>
        <v/>
      </c>
      <c r="AA889" s="22" t="str">
        <f t="shared" si="209"/>
        <v/>
      </c>
      <c r="AB889" s="1">
        <f t="shared" si="210"/>
        <v>865</v>
      </c>
      <c r="AC889" t="str">
        <f t="shared" si="211"/>
        <v>ITM_u_OGONEK</v>
      </c>
      <c r="AD889" s="125" t="str">
        <f>IF(ISNA(VLOOKUP(AA889,'XEQM Shortlist'!J:J,1,0)),"//","")</f>
        <v/>
      </c>
      <c r="AF889" s="88" t="str">
        <f t="shared" si="212"/>
        <v/>
      </c>
      <c r="AG889" t="b">
        <f t="shared" si="213"/>
        <v>1</v>
      </c>
    </row>
    <row r="890" spans="1:33">
      <c r="A890" s="45">
        <f t="shared" si="206"/>
        <v>890</v>
      </c>
      <c r="B890" s="44">
        <f t="shared" si="214"/>
        <v>866</v>
      </c>
      <c r="C890" s="193" t="s">
        <v>3643</v>
      </c>
      <c r="D890" s="193" t="s">
        <v>3035</v>
      </c>
      <c r="E890" s="188" t="s">
        <v>506</v>
      </c>
      <c r="F890" s="188" t="s">
        <v>759</v>
      </c>
      <c r="G890" s="199">
        <v>0</v>
      </c>
      <c r="H890" s="199">
        <v>0</v>
      </c>
      <c r="I890" s="188" t="s">
        <v>1</v>
      </c>
      <c r="J890" s="188" t="s">
        <v>1348</v>
      </c>
      <c r="K890" s="195" t="s">
        <v>3656</v>
      </c>
      <c r="L890" s="196" t="s">
        <v>4614</v>
      </c>
      <c r="M890" s="196" t="s">
        <v>4672</v>
      </c>
      <c r="N890" s="52" t="s">
        <v>2155</v>
      </c>
      <c r="O890" s="52"/>
      <c r="P890" s="254" t="s">
        <v>3035</v>
      </c>
      <c r="Q890" s="13"/>
      <c r="R890"/>
      <c r="S890" t="str">
        <f t="shared" si="215"/>
        <v>NOT EQUAL</v>
      </c>
      <c r="T890" s="41" t="str">
        <f>IF(ISNA(VLOOKUP(P890,'NEW XEQM.c'!E:F,2,0)),"--","PRESENT")</f>
        <v>--</v>
      </c>
      <c r="U890"/>
      <c r="V890">
        <f t="shared" si="207"/>
        <v>182</v>
      </c>
      <c r="W890" s="75" t="s">
        <v>2155</v>
      </c>
      <c r="X890" s="54" t="s">
        <v>2155</v>
      </c>
      <c r="Y890" s="54" t="s">
        <v>2155</v>
      </c>
      <c r="Z890" s="22" t="str">
        <f t="shared" si="208"/>
        <v/>
      </c>
      <c r="AA890" s="22" t="str">
        <f t="shared" si="209"/>
        <v/>
      </c>
      <c r="AB890" s="1">
        <f t="shared" si="210"/>
        <v>866</v>
      </c>
      <c r="AC890" t="str">
        <f t="shared" si="211"/>
        <v>ITM_y_UNDER_ROOT</v>
      </c>
      <c r="AD890" s="125" t="str">
        <f>IF(ISNA(VLOOKUP(AA890,'XEQM Shortlist'!J:J,1,0)),"//","")</f>
        <v/>
      </c>
      <c r="AF890" s="88" t="str">
        <f t="shared" si="212"/>
        <v/>
      </c>
      <c r="AG890" t="b">
        <f t="shared" si="213"/>
        <v>1</v>
      </c>
    </row>
    <row r="891" spans="1:33">
      <c r="A891" s="45">
        <f t="shared" si="206"/>
        <v>891</v>
      </c>
      <c r="B891" s="44">
        <f t="shared" si="214"/>
        <v>867</v>
      </c>
      <c r="C891" s="193" t="s">
        <v>3643</v>
      </c>
      <c r="D891" s="193" t="s">
        <v>3036</v>
      </c>
      <c r="E891" s="188" t="s">
        <v>506</v>
      </c>
      <c r="F891" s="188" t="s">
        <v>760</v>
      </c>
      <c r="G891" s="199">
        <v>0</v>
      </c>
      <c r="H891" s="199">
        <v>0</v>
      </c>
      <c r="I891" s="188" t="s">
        <v>1</v>
      </c>
      <c r="J891" s="188" t="s">
        <v>1348</v>
      </c>
      <c r="K891" s="195" t="s">
        <v>3656</v>
      </c>
      <c r="L891" s="196" t="s">
        <v>4614</v>
      </c>
      <c r="M891" s="196" t="s">
        <v>4672</v>
      </c>
      <c r="N891" s="52" t="s">
        <v>2155</v>
      </c>
      <c r="O891" s="52"/>
      <c r="P891" s="254" t="s">
        <v>3036</v>
      </c>
      <c r="Q891" s="13"/>
      <c r="R891"/>
      <c r="S891" t="str">
        <f t="shared" si="215"/>
        <v>NOT EQUAL</v>
      </c>
      <c r="T891" s="41" t="str">
        <f>IF(ISNA(VLOOKUP(P891,'NEW XEQM.c'!E:F,2,0)),"--","PRESENT")</f>
        <v>--</v>
      </c>
      <c r="U891"/>
      <c r="V891">
        <f t="shared" si="207"/>
        <v>182</v>
      </c>
      <c r="W891" s="75" t="s">
        <v>2155</v>
      </c>
      <c r="X891" s="54" t="s">
        <v>2155</v>
      </c>
      <c r="Y891" s="54" t="s">
        <v>2155</v>
      </c>
      <c r="Z891" s="22" t="str">
        <f t="shared" si="208"/>
        <v/>
      </c>
      <c r="AA891" s="22" t="str">
        <f t="shared" si="209"/>
        <v/>
      </c>
      <c r="AB891" s="1">
        <f t="shared" si="210"/>
        <v>867</v>
      </c>
      <c r="AC891" t="str">
        <f t="shared" si="211"/>
        <v>ITM_x_UNDER_ROOT</v>
      </c>
      <c r="AD891" s="125" t="str">
        <f>IF(ISNA(VLOOKUP(AA891,'XEQM Shortlist'!J:J,1,0)),"//","")</f>
        <v/>
      </c>
      <c r="AF891" s="88" t="str">
        <f t="shared" si="212"/>
        <v/>
      </c>
      <c r="AG891" t="b">
        <f t="shared" si="213"/>
        <v>1</v>
      </c>
    </row>
    <row r="892" spans="1:33">
      <c r="A892" s="45">
        <f t="shared" si="206"/>
        <v>892</v>
      </c>
      <c r="B892" s="44">
        <f t="shared" si="214"/>
        <v>868</v>
      </c>
      <c r="C892" s="193" t="s">
        <v>3642</v>
      </c>
      <c r="D892" s="193" t="s">
        <v>7</v>
      </c>
      <c r="E892" s="188" t="s">
        <v>506</v>
      </c>
      <c r="F892" s="188" t="s">
        <v>761</v>
      </c>
      <c r="G892" s="199">
        <v>0</v>
      </c>
      <c r="H892" s="199">
        <v>0</v>
      </c>
      <c r="I892" s="188" t="s">
        <v>1</v>
      </c>
      <c r="J892" s="188" t="s">
        <v>1348</v>
      </c>
      <c r="K892" s="195" t="s">
        <v>3656</v>
      </c>
      <c r="L892" s="196" t="s">
        <v>4614</v>
      </c>
      <c r="M892" s="196" t="s">
        <v>4672</v>
      </c>
      <c r="N892" s="52" t="s">
        <v>2155</v>
      </c>
      <c r="O892" s="52"/>
      <c r="P892" s="254" t="s">
        <v>3204</v>
      </c>
      <c r="Q892" s="13"/>
      <c r="R892"/>
      <c r="S892" t="str">
        <f t="shared" si="215"/>
        <v>NOT EQUAL</v>
      </c>
      <c r="T892" s="41" t="str">
        <f>IF(ISNA(VLOOKUP(P892,'NEW XEQM.c'!E:F,2,0)),"--","PRESENT")</f>
        <v>--</v>
      </c>
      <c r="U892"/>
      <c r="V892">
        <f t="shared" si="207"/>
        <v>182</v>
      </c>
      <c r="W892" s="75" t="s">
        <v>2155</v>
      </c>
      <c r="X892" s="54" t="s">
        <v>2155</v>
      </c>
      <c r="Y892" s="54" t="s">
        <v>2155</v>
      </c>
      <c r="Z892" s="22" t="str">
        <f t="shared" si="208"/>
        <v/>
      </c>
      <c r="AA892" s="22" t="str">
        <f t="shared" si="209"/>
        <v/>
      </c>
      <c r="AB892" s="1">
        <f t="shared" si="210"/>
        <v>868</v>
      </c>
      <c r="AC892" t="str">
        <f t="shared" si="211"/>
        <v>ITM_SPACE_EM</v>
      </c>
      <c r="AD892" s="125" t="str">
        <f>IF(ISNA(VLOOKUP(AA892,'XEQM Shortlist'!J:J,1,0)),"//","")</f>
        <v/>
      </c>
      <c r="AF892" s="88" t="str">
        <f t="shared" si="212"/>
        <v/>
      </c>
      <c r="AG892" t="b">
        <f t="shared" si="213"/>
        <v>1</v>
      </c>
    </row>
    <row r="893" spans="1:33">
      <c r="A893" s="45">
        <f t="shared" si="206"/>
        <v>893</v>
      </c>
      <c r="B893" s="44">
        <f t="shared" si="214"/>
        <v>869</v>
      </c>
      <c r="C893" s="193" t="s">
        <v>3642</v>
      </c>
      <c r="D893" s="193" t="s">
        <v>7</v>
      </c>
      <c r="E893" s="188" t="s">
        <v>506</v>
      </c>
      <c r="F893" s="188" t="s">
        <v>762</v>
      </c>
      <c r="G893" s="197">
        <v>0</v>
      </c>
      <c r="H893" s="197">
        <v>0</v>
      </c>
      <c r="I893" s="188" t="s">
        <v>1</v>
      </c>
      <c r="J893" s="188" t="s">
        <v>1348</v>
      </c>
      <c r="K893" s="195" t="s">
        <v>3656</v>
      </c>
      <c r="L893" s="196" t="s">
        <v>4614</v>
      </c>
      <c r="M893" s="196" t="s">
        <v>4672</v>
      </c>
      <c r="N893" s="52" t="s">
        <v>2155</v>
      </c>
      <c r="O893" s="52"/>
      <c r="P893" s="254" t="s">
        <v>3205</v>
      </c>
      <c r="Q893" s="13"/>
      <c r="R893"/>
      <c r="S893" t="str">
        <f t="shared" si="215"/>
        <v>NOT EQUAL</v>
      </c>
      <c r="T893" s="41" t="str">
        <f>IF(ISNA(VLOOKUP(P893,'NEW XEQM.c'!E:F,2,0)),"--","PRESENT")</f>
        <v>--</v>
      </c>
      <c r="U893"/>
      <c r="V893">
        <f t="shared" si="207"/>
        <v>182</v>
      </c>
      <c r="W893" s="75" t="s">
        <v>2155</v>
      </c>
      <c r="X893" s="54" t="s">
        <v>2155</v>
      </c>
      <c r="Y893" s="54" t="s">
        <v>2155</v>
      </c>
      <c r="Z893" s="22" t="str">
        <f t="shared" si="208"/>
        <v/>
      </c>
      <c r="AA893" s="22" t="str">
        <f t="shared" si="209"/>
        <v/>
      </c>
      <c r="AB893" s="1">
        <f t="shared" si="210"/>
        <v>869</v>
      </c>
      <c r="AC893" t="str">
        <f t="shared" si="211"/>
        <v>ITM_SPACE_3_PER_EM</v>
      </c>
      <c r="AD893" s="125" t="str">
        <f>IF(ISNA(VLOOKUP(AA893,'XEQM Shortlist'!J:J,1,0)),"//","")</f>
        <v/>
      </c>
      <c r="AF893" s="88" t="str">
        <f t="shared" si="212"/>
        <v/>
      </c>
      <c r="AG893" t="b">
        <f t="shared" si="213"/>
        <v>1</v>
      </c>
    </row>
    <row r="894" spans="1:33">
      <c r="A894" s="45">
        <f t="shared" si="206"/>
        <v>894</v>
      </c>
      <c r="B894" s="44">
        <f t="shared" si="214"/>
        <v>870</v>
      </c>
      <c r="C894" s="193" t="s">
        <v>3642</v>
      </c>
      <c r="D894" s="193" t="s">
        <v>7</v>
      </c>
      <c r="E894" s="188" t="s">
        <v>506</v>
      </c>
      <c r="F894" s="188" t="s">
        <v>763</v>
      </c>
      <c r="G894" s="197">
        <v>0</v>
      </c>
      <c r="H894" s="197">
        <v>0</v>
      </c>
      <c r="I894" s="188" t="s">
        <v>1</v>
      </c>
      <c r="J894" s="188" t="s">
        <v>1348</v>
      </c>
      <c r="K894" s="195" t="s">
        <v>3656</v>
      </c>
      <c r="L894" s="196" t="s">
        <v>4614</v>
      </c>
      <c r="M894" s="196" t="s">
        <v>4672</v>
      </c>
      <c r="N894" s="52" t="s">
        <v>2155</v>
      </c>
      <c r="O894" s="52"/>
      <c r="P894" s="254" t="s">
        <v>3206</v>
      </c>
      <c r="Q894" s="13"/>
      <c r="R894"/>
      <c r="S894" t="str">
        <f t="shared" si="215"/>
        <v>NOT EQUAL</v>
      </c>
      <c r="T894" s="41" t="str">
        <f>IF(ISNA(VLOOKUP(P894,'NEW XEQM.c'!E:F,2,0)),"--","PRESENT")</f>
        <v>--</v>
      </c>
      <c r="U894"/>
      <c r="V894">
        <f t="shared" si="207"/>
        <v>182</v>
      </c>
      <c r="W894" s="75" t="s">
        <v>2155</v>
      </c>
      <c r="X894" s="54" t="s">
        <v>2155</v>
      </c>
      <c r="Y894" s="54" t="s">
        <v>2155</v>
      </c>
      <c r="Z894" s="22" t="str">
        <f t="shared" si="208"/>
        <v/>
      </c>
      <c r="AA894" s="22" t="str">
        <f t="shared" si="209"/>
        <v/>
      </c>
      <c r="AB894" s="1">
        <f t="shared" si="210"/>
        <v>870</v>
      </c>
      <c r="AC894" t="str">
        <f t="shared" si="211"/>
        <v>ITM_SPACE_4_PER_EM</v>
      </c>
      <c r="AD894" s="125" t="str">
        <f>IF(ISNA(VLOOKUP(AA894,'XEQM Shortlist'!J:J,1,0)),"//","")</f>
        <v/>
      </c>
      <c r="AF894" s="88" t="str">
        <f t="shared" si="212"/>
        <v/>
      </c>
      <c r="AG894" t="b">
        <f t="shared" si="213"/>
        <v>1</v>
      </c>
    </row>
    <row r="895" spans="1:33">
      <c r="A895" s="45">
        <f t="shared" ref="A895:A958" si="216">IF(B895=INT(B895),ROW(),"")</f>
        <v>895</v>
      </c>
      <c r="B895" s="44">
        <f t="shared" si="214"/>
        <v>871</v>
      </c>
      <c r="C895" s="193" t="s">
        <v>3642</v>
      </c>
      <c r="D895" s="193" t="s">
        <v>7</v>
      </c>
      <c r="E895" s="188" t="s">
        <v>506</v>
      </c>
      <c r="F895" s="188" t="s">
        <v>764</v>
      </c>
      <c r="G895" s="197">
        <v>0</v>
      </c>
      <c r="H895" s="197">
        <v>0</v>
      </c>
      <c r="I895" s="188" t="s">
        <v>1</v>
      </c>
      <c r="J895" s="188" t="s">
        <v>1348</v>
      </c>
      <c r="K895" s="195" t="s">
        <v>3656</v>
      </c>
      <c r="L895" s="196" t="s">
        <v>4614</v>
      </c>
      <c r="M895" s="196" t="s">
        <v>4672</v>
      </c>
      <c r="N895" s="52" t="s">
        <v>2155</v>
      </c>
      <c r="O895" s="52"/>
      <c r="P895" s="254" t="s">
        <v>3207</v>
      </c>
      <c r="Q895" s="13"/>
      <c r="R895"/>
      <c r="S895" t="str">
        <f t="shared" si="215"/>
        <v>NOT EQUAL</v>
      </c>
      <c r="T895" s="41" t="str">
        <f>IF(ISNA(VLOOKUP(P895,'NEW XEQM.c'!E:F,2,0)),"--","PRESENT")</f>
        <v>--</v>
      </c>
      <c r="U895"/>
      <c r="V895">
        <f t="shared" ref="V895:V958" si="217">IF(AA895&lt;&gt;"",V894+1,V894)</f>
        <v>182</v>
      </c>
      <c r="W895" s="75" t="s">
        <v>2155</v>
      </c>
      <c r="X895" s="54" t="s">
        <v>2155</v>
      </c>
      <c r="Y895" s="54" t="s">
        <v>2155</v>
      </c>
      <c r="Z895" s="22" t="str">
        <f t="shared" ref="Z895:Z958" si="218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19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20">B895</f>
        <v>871</v>
      </c>
      <c r="AC895" t="str">
        <f t="shared" ref="AC895:AC958" si="221">P895</f>
        <v>ITM_SPACE_6_PER_EM</v>
      </c>
      <c r="AD895" s="125" t="str">
        <f>IF(ISNA(VLOOKUP(AA895,'XEQM Shortlist'!J:J,1,0)),"//","")</f>
        <v/>
      </c>
      <c r="AF895" s="88" t="str">
        <f t="shared" ref="AF895:AF958" si="222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23">AA895=AF895</f>
        <v>1</v>
      </c>
    </row>
    <row r="896" spans="1:33">
      <c r="A896" s="45">
        <f t="shared" si="216"/>
        <v>896</v>
      </c>
      <c r="B896" s="44">
        <f t="shared" si="214"/>
        <v>872</v>
      </c>
      <c r="C896" s="193" t="s">
        <v>3642</v>
      </c>
      <c r="D896" s="193" t="s">
        <v>7</v>
      </c>
      <c r="E896" s="188" t="s">
        <v>506</v>
      </c>
      <c r="F896" s="188" t="s">
        <v>765</v>
      </c>
      <c r="G896" s="197">
        <v>0</v>
      </c>
      <c r="H896" s="197">
        <v>0</v>
      </c>
      <c r="I896" s="188" t="s">
        <v>1</v>
      </c>
      <c r="J896" s="188" t="s">
        <v>1348</v>
      </c>
      <c r="K896" s="195" t="s">
        <v>3656</v>
      </c>
      <c r="L896" s="196" t="s">
        <v>4614</v>
      </c>
      <c r="M896" s="196" t="s">
        <v>4672</v>
      </c>
      <c r="N896" s="52" t="s">
        <v>2155</v>
      </c>
      <c r="O896" s="52"/>
      <c r="P896" s="254" t="s">
        <v>3208</v>
      </c>
      <c r="Q896" s="13"/>
      <c r="R896"/>
      <c r="S896" t="str">
        <f t="shared" si="215"/>
        <v>NOT EQUAL</v>
      </c>
      <c r="T896" s="41" t="str">
        <f>IF(ISNA(VLOOKUP(P896,'NEW XEQM.c'!E:F,2,0)),"--","PRESENT")</f>
        <v>--</v>
      </c>
      <c r="U896"/>
      <c r="V896">
        <f t="shared" si="217"/>
        <v>182</v>
      </c>
      <c r="W896" s="75" t="s">
        <v>2155</v>
      </c>
      <c r="X896" s="54" t="s">
        <v>2155</v>
      </c>
      <c r="Y896" s="54" t="s">
        <v>2155</v>
      </c>
      <c r="Z896" s="22" t="str">
        <f t="shared" si="218"/>
        <v/>
      </c>
      <c r="AA896" s="22" t="str">
        <f t="shared" si="219"/>
        <v/>
      </c>
      <c r="AB896" s="1">
        <f t="shared" si="220"/>
        <v>872</v>
      </c>
      <c r="AC896" t="str">
        <f t="shared" si="221"/>
        <v>ITM_SPACE_FIGURE</v>
      </c>
      <c r="AD896" s="125" t="str">
        <f>IF(ISNA(VLOOKUP(AA896,'XEQM Shortlist'!J:J,1,0)),"//","")</f>
        <v/>
      </c>
      <c r="AF896" s="88" t="str">
        <f t="shared" si="222"/>
        <v/>
      </c>
      <c r="AG896" t="b">
        <f t="shared" si="223"/>
        <v>1</v>
      </c>
    </row>
    <row r="897" spans="1:33">
      <c r="A897" s="45">
        <f t="shared" si="216"/>
        <v>897</v>
      </c>
      <c r="B897" s="44">
        <f t="shared" si="214"/>
        <v>873</v>
      </c>
      <c r="C897" s="193" t="s">
        <v>3642</v>
      </c>
      <c r="D897" s="193" t="s">
        <v>7</v>
      </c>
      <c r="E897" s="188" t="s">
        <v>506</v>
      </c>
      <c r="F897" s="188" t="s">
        <v>766</v>
      </c>
      <c r="G897" s="197">
        <v>0</v>
      </c>
      <c r="H897" s="197">
        <v>0</v>
      </c>
      <c r="I897" s="188" t="s">
        <v>1</v>
      </c>
      <c r="J897" s="188" t="s">
        <v>1348</v>
      </c>
      <c r="K897" s="195" t="s">
        <v>3656</v>
      </c>
      <c r="L897" s="196" t="s">
        <v>4614</v>
      </c>
      <c r="M897" s="196" t="s">
        <v>4672</v>
      </c>
      <c r="N897" s="52" t="s">
        <v>2155</v>
      </c>
      <c r="O897" s="52"/>
      <c r="P897" s="254" t="s">
        <v>3209</v>
      </c>
      <c r="Q897" s="13"/>
      <c r="R897"/>
      <c r="S897" t="str">
        <f t="shared" si="215"/>
        <v>NOT EQUAL</v>
      </c>
      <c r="T897" s="41" t="str">
        <f>IF(ISNA(VLOOKUP(P897,'NEW XEQM.c'!E:F,2,0)),"--","PRESENT")</f>
        <v>--</v>
      </c>
      <c r="U897"/>
      <c r="V897">
        <f t="shared" si="217"/>
        <v>182</v>
      </c>
      <c r="W897" s="75" t="s">
        <v>2155</v>
      </c>
      <c r="X897" s="54" t="s">
        <v>2155</v>
      </c>
      <c r="Y897" s="54" t="s">
        <v>2155</v>
      </c>
      <c r="Z897" s="22" t="str">
        <f t="shared" si="218"/>
        <v/>
      </c>
      <c r="AA897" s="22" t="str">
        <f t="shared" si="219"/>
        <v/>
      </c>
      <c r="AB897" s="1">
        <f t="shared" si="220"/>
        <v>873</v>
      </c>
      <c r="AC897" t="str">
        <f t="shared" si="221"/>
        <v>ITM_SPACE_PUNCTUATION</v>
      </c>
      <c r="AD897" s="125" t="str">
        <f>IF(ISNA(VLOOKUP(AA897,'XEQM Shortlist'!J:J,1,0)),"//","")</f>
        <v/>
      </c>
      <c r="AF897" s="88" t="str">
        <f t="shared" si="222"/>
        <v/>
      </c>
      <c r="AG897" t="b">
        <f t="shared" si="223"/>
        <v>1</v>
      </c>
    </row>
    <row r="898" spans="1:33">
      <c r="A898" s="45">
        <f t="shared" si="216"/>
        <v>898</v>
      </c>
      <c r="B898" s="44">
        <f t="shared" si="214"/>
        <v>874</v>
      </c>
      <c r="C898" s="193" t="s">
        <v>3642</v>
      </c>
      <c r="D898" s="193" t="s">
        <v>7</v>
      </c>
      <c r="E898" s="188" t="s">
        <v>506</v>
      </c>
      <c r="F898" s="188" t="s">
        <v>767</v>
      </c>
      <c r="G898" s="197">
        <v>0</v>
      </c>
      <c r="H898" s="197">
        <v>0</v>
      </c>
      <c r="I898" s="188" t="s">
        <v>1</v>
      </c>
      <c r="J898" s="188" t="s">
        <v>1348</v>
      </c>
      <c r="K898" s="195" t="s">
        <v>3656</v>
      </c>
      <c r="L898" s="196" t="s">
        <v>4614</v>
      </c>
      <c r="M898" s="196" t="s">
        <v>4672</v>
      </c>
      <c r="N898" s="52" t="s">
        <v>2155</v>
      </c>
      <c r="O898" s="52"/>
      <c r="P898" s="254" t="s">
        <v>3210</v>
      </c>
      <c r="Q898" s="13"/>
      <c r="R898"/>
      <c r="S898" t="str">
        <f t="shared" si="215"/>
        <v>NOT EQUAL</v>
      </c>
      <c r="T898" s="41" t="str">
        <f>IF(ISNA(VLOOKUP(P898,'NEW XEQM.c'!E:F,2,0)),"--","PRESENT")</f>
        <v>--</v>
      </c>
      <c r="U898"/>
      <c r="V898">
        <f t="shared" si="217"/>
        <v>182</v>
      </c>
      <c r="W898" s="75" t="s">
        <v>2155</v>
      </c>
      <c r="X898" s="54" t="s">
        <v>2155</v>
      </c>
      <c r="Y898" s="54" t="s">
        <v>2155</v>
      </c>
      <c r="Z898" s="22" t="str">
        <f t="shared" si="218"/>
        <v/>
      </c>
      <c r="AA898" s="22" t="str">
        <f t="shared" si="219"/>
        <v/>
      </c>
      <c r="AB898" s="1">
        <f t="shared" si="220"/>
        <v>874</v>
      </c>
      <c r="AC898" t="str">
        <f t="shared" si="221"/>
        <v>ITM_SPACE_HAIR</v>
      </c>
      <c r="AD898" s="125" t="str">
        <f>IF(ISNA(VLOOKUP(AA898,'XEQM Shortlist'!J:J,1,0)),"//","")</f>
        <v/>
      </c>
      <c r="AF898" s="88" t="str">
        <f t="shared" si="222"/>
        <v/>
      </c>
      <c r="AG898" t="b">
        <f t="shared" si="223"/>
        <v>1</v>
      </c>
    </row>
    <row r="899" spans="1:33">
      <c r="A899" s="45">
        <f t="shared" si="216"/>
        <v>899</v>
      </c>
      <c r="B899" s="44">
        <f t="shared" si="214"/>
        <v>875</v>
      </c>
      <c r="C899" s="193" t="s">
        <v>3642</v>
      </c>
      <c r="D899" s="193" t="s">
        <v>7</v>
      </c>
      <c r="E899" s="188" t="s">
        <v>506</v>
      </c>
      <c r="F899" s="188" t="s">
        <v>768</v>
      </c>
      <c r="G899" s="197">
        <v>0</v>
      </c>
      <c r="H899" s="197">
        <v>0</v>
      </c>
      <c r="I899" s="188" t="s">
        <v>1</v>
      </c>
      <c r="J899" s="188" t="s">
        <v>1348</v>
      </c>
      <c r="K899" s="195" t="s">
        <v>3656</v>
      </c>
      <c r="L899" s="196" t="s">
        <v>4614</v>
      </c>
      <c r="M899" s="196" t="s">
        <v>4672</v>
      </c>
      <c r="N899" s="52" t="s">
        <v>2155</v>
      </c>
      <c r="O899" s="52"/>
      <c r="P899" s="254" t="s">
        <v>3211</v>
      </c>
      <c r="Q899" s="13"/>
      <c r="R899"/>
      <c r="S899" t="str">
        <f t="shared" si="215"/>
        <v>NOT EQUAL</v>
      </c>
      <c r="T899" s="41" t="str">
        <f>IF(ISNA(VLOOKUP(P899,'NEW XEQM.c'!E:F,2,0)),"--","PRESENT")</f>
        <v>--</v>
      </c>
      <c r="U899"/>
      <c r="V899">
        <f t="shared" si="217"/>
        <v>182</v>
      </c>
      <c r="W899" s="75" t="s">
        <v>2155</v>
      </c>
      <c r="X899" s="54" t="s">
        <v>2155</v>
      </c>
      <c r="Y899" s="54" t="s">
        <v>2155</v>
      </c>
      <c r="Z899" s="22" t="str">
        <f t="shared" si="218"/>
        <v/>
      </c>
      <c r="AA899" s="22" t="str">
        <f t="shared" si="219"/>
        <v/>
      </c>
      <c r="AB899" s="1">
        <f t="shared" si="220"/>
        <v>875</v>
      </c>
      <c r="AC899" t="str">
        <f t="shared" si="221"/>
        <v>ITM_LEFT_SINGLE_QUOTE</v>
      </c>
      <c r="AD899" s="125" t="str">
        <f>IF(ISNA(VLOOKUP(AA899,'XEQM Shortlist'!J:J,1,0)),"//","")</f>
        <v/>
      </c>
      <c r="AF899" s="88" t="str">
        <f t="shared" si="222"/>
        <v/>
      </c>
      <c r="AG899" t="b">
        <f t="shared" si="223"/>
        <v>1</v>
      </c>
    </row>
    <row r="900" spans="1:33">
      <c r="A900" s="45">
        <f t="shared" si="216"/>
        <v>900</v>
      </c>
      <c r="B900" s="44">
        <f t="shared" ref="B900:B963" si="224">IF(AND(MID(C900,2,1)&lt;&gt;"/",MID(C900,1,1)="/"),INT(B899)+1,B899+0.01)</f>
        <v>876</v>
      </c>
      <c r="C900" s="193" t="s">
        <v>3642</v>
      </c>
      <c r="D900" s="193" t="s">
        <v>7</v>
      </c>
      <c r="E900" s="188" t="s">
        <v>506</v>
      </c>
      <c r="F900" s="188" t="s">
        <v>769</v>
      </c>
      <c r="G900" s="197">
        <v>0</v>
      </c>
      <c r="H900" s="197">
        <v>0</v>
      </c>
      <c r="I900" s="188" t="s">
        <v>1</v>
      </c>
      <c r="J900" s="188" t="s">
        <v>1348</v>
      </c>
      <c r="K900" s="195" t="s">
        <v>3656</v>
      </c>
      <c r="L900" s="196" t="s">
        <v>4614</v>
      </c>
      <c r="M900" s="196" t="s">
        <v>4672</v>
      </c>
      <c r="N900" s="52" t="s">
        <v>2155</v>
      </c>
      <c r="O900" s="52"/>
      <c r="P900" s="254" t="s">
        <v>3212</v>
      </c>
      <c r="Q900" s="13"/>
      <c r="R900"/>
      <c r="S900" t="str">
        <f t="shared" si="215"/>
        <v>NOT EQUAL</v>
      </c>
      <c r="T900" s="41" t="str">
        <f>IF(ISNA(VLOOKUP(P900,'NEW XEQM.c'!E:F,2,0)),"--","PRESENT")</f>
        <v>--</v>
      </c>
      <c r="U900"/>
      <c r="V900">
        <f t="shared" si="217"/>
        <v>182</v>
      </c>
      <c r="W900" s="75" t="s">
        <v>2155</v>
      </c>
      <c r="X900" s="54" t="s">
        <v>2155</v>
      </c>
      <c r="Y900" s="54" t="s">
        <v>2155</v>
      </c>
      <c r="Z900" s="22" t="str">
        <f t="shared" si="218"/>
        <v/>
      </c>
      <c r="AA900" s="22" t="str">
        <f t="shared" si="219"/>
        <v/>
      </c>
      <c r="AB900" s="1">
        <f t="shared" si="220"/>
        <v>876</v>
      </c>
      <c r="AC900" t="str">
        <f t="shared" si="221"/>
        <v>ITM_RIGHT_SINGLE_QUOTE</v>
      </c>
      <c r="AD900" s="125" t="str">
        <f>IF(ISNA(VLOOKUP(AA900,'XEQM Shortlist'!J:J,1,0)),"//","")</f>
        <v/>
      </c>
      <c r="AF900" s="88" t="str">
        <f t="shared" si="222"/>
        <v/>
      </c>
      <c r="AG900" t="b">
        <f t="shared" si="223"/>
        <v>1</v>
      </c>
    </row>
    <row r="901" spans="1:33">
      <c r="A901" s="45">
        <f t="shared" si="216"/>
        <v>901</v>
      </c>
      <c r="B901" s="44">
        <f t="shared" si="224"/>
        <v>877</v>
      </c>
      <c r="C901" s="193" t="s">
        <v>3642</v>
      </c>
      <c r="D901" s="193" t="s">
        <v>7</v>
      </c>
      <c r="E901" s="188" t="s">
        <v>506</v>
      </c>
      <c r="F901" s="188" t="s">
        <v>770</v>
      </c>
      <c r="G901" s="197">
        <v>0</v>
      </c>
      <c r="H901" s="197">
        <v>0</v>
      </c>
      <c r="I901" s="188" t="s">
        <v>1</v>
      </c>
      <c r="J901" s="188" t="s">
        <v>1348</v>
      </c>
      <c r="K901" s="195" t="s">
        <v>3656</v>
      </c>
      <c r="L901" s="196" t="s">
        <v>4614</v>
      </c>
      <c r="M901" s="196" t="s">
        <v>4672</v>
      </c>
      <c r="N901" s="52" t="s">
        <v>2155</v>
      </c>
      <c r="O901" s="52"/>
      <c r="P901" s="254" t="s">
        <v>3213</v>
      </c>
      <c r="Q901" s="13"/>
      <c r="R901"/>
      <c r="S901" t="str">
        <f t="shared" si="215"/>
        <v>NOT EQUAL</v>
      </c>
      <c r="T901" s="41" t="str">
        <f>IF(ISNA(VLOOKUP(P901,'NEW XEQM.c'!E:F,2,0)),"--","PRESENT")</f>
        <v>--</v>
      </c>
      <c r="U901"/>
      <c r="V901">
        <f t="shared" si="217"/>
        <v>182</v>
      </c>
      <c r="W901" s="75" t="s">
        <v>2155</v>
      </c>
      <c r="X901" s="54" t="s">
        <v>2155</v>
      </c>
      <c r="Y901" s="54" t="s">
        <v>2155</v>
      </c>
      <c r="Z901" s="22" t="str">
        <f t="shared" si="218"/>
        <v/>
      </c>
      <c r="AA901" s="22" t="str">
        <f t="shared" si="219"/>
        <v/>
      </c>
      <c r="AB901" s="1">
        <f t="shared" si="220"/>
        <v>877</v>
      </c>
      <c r="AC901" t="str">
        <f t="shared" si="221"/>
        <v>ITM_SINGLE_LOW_QUOTE</v>
      </c>
      <c r="AD901" s="125" t="str">
        <f>IF(ISNA(VLOOKUP(AA901,'XEQM Shortlist'!J:J,1,0)),"//","")</f>
        <v/>
      </c>
      <c r="AF901" s="88" t="str">
        <f t="shared" si="222"/>
        <v/>
      </c>
      <c r="AG901" t="b">
        <f t="shared" si="223"/>
        <v>1</v>
      </c>
    </row>
    <row r="902" spans="1:33">
      <c r="A902" s="45">
        <f t="shared" si="216"/>
        <v>902</v>
      </c>
      <c r="B902" s="44">
        <f t="shared" si="224"/>
        <v>878</v>
      </c>
      <c r="C902" s="193" t="s">
        <v>3642</v>
      </c>
      <c r="D902" s="193" t="s">
        <v>7</v>
      </c>
      <c r="E902" s="188" t="s">
        <v>506</v>
      </c>
      <c r="F902" s="188" t="s">
        <v>771</v>
      </c>
      <c r="G902" s="197">
        <v>0</v>
      </c>
      <c r="H902" s="197">
        <v>0</v>
      </c>
      <c r="I902" s="188" t="s">
        <v>1</v>
      </c>
      <c r="J902" s="188" t="s">
        <v>1348</v>
      </c>
      <c r="K902" s="195" t="s">
        <v>3656</v>
      </c>
      <c r="L902" s="196" t="s">
        <v>4614</v>
      </c>
      <c r="M902" s="196" t="s">
        <v>4672</v>
      </c>
      <c r="N902" s="52" t="s">
        <v>2155</v>
      </c>
      <c r="O902" s="52"/>
      <c r="P902" s="254" t="s">
        <v>3214</v>
      </c>
      <c r="Q902" s="13"/>
      <c r="R902"/>
      <c r="S902" t="str">
        <f t="shared" si="215"/>
        <v>NOT EQUAL</v>
      </c>
      <c r="T902" s="41" t="str">
        <f>IF(ISNA(VLOOKUP(P902,'NEW XEQM.c'!E:F,2,0)),"--","PRESENT")</f>
        <v>--</v>
      </c>
      <c r="U902"/>
      <c r="V902">
        <f t="shared" si="217"/>
        <v>182</v>
      </c>
      <c r="W902" s="75" t="s">
        <v>2155</v>
      </c>
      <c r="X902" s="54" t="s">
        <v>2155</v>
      </c>
      <c r="Y902" s="54" t="s">
        <v>2155</v>
      </c>
      <c r="Z902" s="22" t="str">
        <f t="shared" si="218"/>
        <v/>
      </c>
      <c r="AA902" s="22" t="str">
        <f t="shared" si="219"/>
        <v/>
      </c>
      <c r="AB902" s="1">
        <f t="shared" si="220"/>
        <v>878</v>
      </c>
      <c r="AC902" t="str">
        <f t="shared" si="221"/>
        <v>ITM_SINGLE_HIGH_QUOTE</v>
      </c>
      <c r="AD902" s="125" t="str">
        <f>IF(ISNA(VLOOKUP(AA902,'XEQM Shortlist'!J:J,1,0)),"//","")</f>
        <v/>
      </c>
      <c r="AF902" s="88" t="str">
        <f t="shared" si="222"/>
        <v/>
      </c>
      <c r="AG902" t="b">
        <f t="shared" si="223"/>
        <v>1</v>
      </c>
    </row>
    <row r="903" spans="1:33">
      <c r="A903" s="45">
        <f t="shared" si="216"/>
        <v>903</v>
      </c>
      <c r="B903" s="44">
        <f t="shared" si="224"/>
        <v>879</v>
      </c>
      <c r="C903" s="193" t="s">
        <v>3642</v>
      </c>
      <c r="D903" s="193" t="s">
        <v>7</v>
      </c>
      <c r="E903" s="188" t="s">
        <v>506</v>
      </c>
      <c r="F903" s="188" t="s">
        <v>772</v>
      </c>
      <c r="G903" s="197">
        <v>0</v>
      </c>
      <c r="H903" s="197">
        <v>0</v>
      </c>
      <c r="I903" s="188" t="s">
        <v>1</v>
      </c>
      <c r="J903" s="188" t="s">
        <v>1348</v>
      </c>
      <c r="K903" s="195" t="s">
        <v>3656</v>
      </c>
      <c r="L903" s="196" t="s">
        <v>4614</v>
      </c>
      <c r="M903" s="196" t="s">
        <v>4672</v>
      </c>
      <c r="N903" s="52" t="s">
        <v>2155</v>
      </c>
      <c r="O903" s="52"/>
      <c r="P903" s="254" t="s">
        <v>3215</v>
      </c>
      <c r="Q903" s="13"/>
      <c r="R903"/>
      <c r="S903" t="str">
        <f t="shared" si="215"/>
        <v>NOT EQUAL</v>
      </c>
      <c r="T903" s="41" t="str">
        <f>IF(ISNA(VLOOKUP(P903,'NEW XEQM.c'!E:F,2,0)),"--","PRESENT")</f>
        <v>--</v>
      </c>
      <c r="U903"/>
      <c r="V903">
        <f t="shared" si="217"/>
        <v>182</v>
      </c>
      <c r="W903" s="75" t="s">
        <v>2155</v>
      </c>
      <c r="X903" s="54" t="s">
        <v>2155</v>
      </c>
      <c r="Y903" s="54" t="s">
        <v>2155</v>
      </c>
      <c r="Z903" s="22" t="str">
        <f t="shared" si="218"/>
        <v/>
      </c>
      <c r="AA903" s="22" t="str">
        <f t="shared" si="219"/>
        <v/>
      </c>
      <c r="AB903" s="1">
        <f t="shared" si="220"/>
        <v>879</v>
      </c>
      <c r="AC903" t="str">
        <f t="shared" si="221"/>
        <v>ITM_LEFT_DOUBLE_QUOTE</v>
      </c>
      <c r="AD903" s="125" t="str">
        <f>IF(ISNA(VLOOKUP(AA903,'XEQM Shortlist'!J:J,1,0)),"//","")</f>
        <v/>
      </c>
      <c r="AF903" s="88" t="str">
        <f t="shared" si="222"/>
        <v/>
      </c>
      <c r="AG903" t="b">
        <f t="shared" si="223"/>
        <v>1</v>
      </c>
    </row>
    <row r="904" spans="1:33">
      <c r="A904" s="45">
        <f t="shared" si="216"/>
        <v>904</v>
      </c>
      <c r="B904" s="44">
        <f t="shared" si="224"/>
        <v>880</v>
      </c>
      <c r="C904" s="193" t="s">
        <v>3643</v>
      </c>
      <c r="D904" s="193" t="s">
        <v>3216</v>
      </c>
      <c r="E904" s="188" t="s">
        <v>506</v>
      </c>
      <c r="F904" s="188" t="s">
        <v>773</v>
      </c>
      <c r="G904" s="197">
        <v>0</v>
      </c>
      <c r="H904" s="197">
        <v>0</v>
      </c>
      <c r="I904" s="188" t="s">
        <v>1</v>
      </c>
      <c r="J904" s="188" t="s">
        <v>1348</v>
      </c>
      <c r="K904" s="195" t="s">
        <v>3656</v>
      </c>
      <c r="L904" s="196" t="s">
        <v>4614</v>
      </c>
      <c r="M904" s="196" t="s">
        <v>4672</v>
      </c>
      <c r="N904" s="52" t="s">
        <v>2155</v>
      </c>
      <c r="O904" s="52"/>
      <c r="P904" s="254" t="s">
        <v>3216</v>
      </c>
      <c r="Q904" s="13"/>
      <c r="R904"/>
      <c r="S904" t="str">
        <f t="shared" si="215"/>
        <v>NOT EQUAL</v>
      </c>
      <c r="T904" s="41" t="str">
        <f>IF(ISNA(VLOOKUP(P904,'NEW XEQM.c'!E:F,2,0)),"--","PRESENT")</f>
        <v>--</v>
      </c>
      <c r="U904"/>
      <c r="V904">
        <f t="shared" si="217"/>
        <v>182</v>
      </c>
      <c r="W904" s="75" t="s">
        <v>2155</v>
      </c>
      <c r="X904" s="54" t="s">
        <v>2155</v>
      </c>
      <c r="Y904" s="54" t="s">
        <v>2155</v>
      </c>
      <c r="Z904" s="22" t="str">
        <f t="shared" si="218"/>
        <v/>
      </c>
      <c r="AA904" s="22" t="str">
        <f t="shared" si="219"/>
        <v/>
      </c>
      <c r="AB904" s="1">
        <f t="shared" si="220"/>
        <v>880</v>
      </c>
      <c r="AC904" t="str">
        <f t="shared" si="221"/>
        <v>ITM_RIGHT_DOUBLE_QUOTE</v>
      </c>
      <c r="AD904" s="125" t="str">
        <f>IF(ISNA(VLOOKUP(AA904,'XEQM Shortlist'!J:J,1,0)),"//","")</f>
        <v/>
      </c>
      <c r="AF904" s="88" t="str">
        <f t="shared" si="222"/>
        <v/>
      </c>
      <c r="AG904" t="b">
        <f t="shared" si="223"/>
        <v>1</v>
      </c>
    </row>
    <row r="905" spans="1:33">
      <c r="A905" s="45">
        <f t="shared" si="216"/>
        <v>905</v>
      </c>
      <c r="B905" s="44">
        <f t="shared" si="224"/>
        <v>881</v>
      </c>
      <c r="C905" s="193" t="s">
        <v>3643</v>
      </c>
      <c r="D905" s="193" t="s">
        <v>3217</v>
      </c>
      <c r="E905" s="188" t="s">
        <v>506</v>
      </c>
      <c r="F905" s="188" t="s">
        <v>774</v>
      </c>
      <c r="G905" s="197">
        <v>0</v>
      </c>
      <c r="H905" s="197">
        <v>0</v>
      </c>
      <c r="I905" s="188" t="s">
        <v>1</v>
      </c>
      <c r="J905" s="188" t="s">
        <v>1348</v>
      </c>
      <c r="K905" s="195" t="s">
        <v>3656</v>
      </c>
      <c r="L905" s="196" t="s">
        <v>4614</v>
      </c>
      <c r="M905" s="196" t="s">
        <v>4672</v>
      </c>
      <c r="N905" s="52" t="s">
        <v>2155</v>
      </c>
      <c r="O905" s="52"/>
      <c r="P905" s="254" t="s">
        <v>3217</v>
      </c>
      <c r="Q905" s="13"/>
      <c r="R905"/>
      <c r="S905" t="str">
        <f t="shared" si="215"/>
        <v>NOT EQUAL</v>
      </c>
      <c r="T905" s="41" t="str">
        <f>IF(ISNA(VLOOKUP(P905,'NEW XEQM.c'!E:F,2,0)),"--","PRESENT")</f>
        <v>--</v>
      </c>
      <c r="U905"/>
      <c r="V905">
        <f t="shared" si="217"/>
        <v>182</v>
      </c>
      <c r="W905" s="75" t="s">
        <v>2155</v>
      </c>
      <c r="X905" s="54" t="s">
        <v>2155</v>
      </c>
      <c r="Y905" s="54" t="s">
        <v>2155</v>
      </c>
      <c r="Z905" s="22" t="str">
        <f t="shared" si="218"/>
        <v/>
      </c>
      <c r="AA905" s="22" t="str">
        <f t="shared" si="219"/>
        <v/>
      </c>
      <c r="AB905" s="1">
        <f t="shared" si="220"/>
        <v>881</v>
      </c>
      <c r="AC905" t="str">
        <f t="shared" si="221"/>
        <v>ITM_DOUBLE_LOW_QUOTE</v>
      </c>
      <c r="AD905" s="125" t="str">
        <f>IF(ISNA(VLOOKUP(AA905,'XEQM Shortlist'!J:J,1,0)),"//","")</f>
        <v/>
      </c>
      <c r="AF905" s="88" t="str">
        <f t="shared" si="222"/>
        <v/>
      </c>
      <c r="AG905" t="b">
        <f t="shared" si="223"/>
        <v>1</v>
      </c>
    </row>
    <row r="906" spans="1:33">
      <c r="A906" s="45">
        <f t="shared" si="216"/>
        <v>906</v>
      </c>
      <c r="B906" s="44">
        <f t="shared" si="224"/>
        <v>882</v>
      </c>
      <c r="C906" s="193" t="s">
        <v>3642</v>
      </c>
      <c r="D906" s="193" t="s">
        <v>7</v>
      </c>
      <c r="E906" s="188" t="s">
        <v>506</v>
      </c>
      <c r="F906" s="188" t="s">
        <v>775</v>
      </c>
      <c r="G906" s="197">
        <v>0</v>
      </c>
      <c r="H906" s="197">
        <v>0</v>
      </c>
      <c r="I906" s="188" t="s">
        <v>1</v>
      </c>
      <c r="J906" s="188" t="s">
        <v>1348</v>
      </c>
      <c r="K906" s="195" t="s">
        <v>3656</v>
      </c>
      <c r="L906" s="196" t="s">
        <v>4614</v>
      </c>
      <c r="M906" s="196" t="s">
        <v>4672</v>
      </c>
      <c r="N906" s="52" t="s">
        <v>2155</v>
      </c>
      <c r="O906" s="52"/>
      <c r="P906" s="254" t="s">
        <v>3218</v>
      </c>
      <c r="Q906" s="13"/>
      <c r="R906"/>
      <c r="S906" t="str">
        <f t="shared" si="215"/>
        <v>NOT EQUAL</v>
      </c>
      <c r="T906" s="41" t="str">
        <f>IF(ISNA(VLOOKUP(P906,'NEW XEQM.c'!E:F,2,0)),"--","PRESENT")</f>
        <v>--</v>
      </c>
      <c r="U906"/>
      <c r="V906">
        <f t="shared" si="217"/>
        <v>182</v>
      </c>
      <c r="W906" s="75" t="s">
        <v>2155</v>
      </c>
      <c r="X906" s="54" t="s">
        <v>2155</v>
      </c>
      <c r="Y906" s="54" t="s">
        <v>2155</v>
      </c>
      <c r="Z906" s="22" t="str">
        <f t="shared" si="218"/>
        <v/>
      </c>
      <c r="AA906" s="22" t="str">
        <f t="shared" si="219"/>
        <v/>
      </c>
      <c r="AB906" s="1">
        <f t="shared" si="220"/>
        <v>882</v>
      </c>
      <c r="AC906" t="str">
        <f t="shared" si="221"/>
        <v>ITM_DOUBLE_HIGH_QUOTE</v>
      </c>
      <c r="AD906" s="125" t="str">
        <f>IF(ISNA(VLOOKUP(AA906,'XEQM Shortlist'!J:J,1,0)),"//","")</f>
        <v/>
      </c>
      <c r="AF906" s="88" t="str">
        <f t="shared" si="222"/>
        <v/>
      </c>
      <c r="AG906" t="b">
        <f t="shared" si="223"/>
        <v>1</v>
      </c>
    </row>
    <row r="907" spans="1:33">
      <c r="A907" s="45">
        <f t="shared" si="216"/>
        <v>907</v>
      </c>
      <c r="B907" s="44">
        <f t="shared" si="224"/>
        <v>883</v>
      </c>
      <c r="C907" s="193" t="s">
        <v>3643</v>
      </c>
      <c r="D907" s="193" t="s">
        <v>3219</v>
      </c>
      <c r="E907" s="188" t="s">
        <v>506</v>
      </c>
      <c r="F907" s="188" t="s">
        <v>776</v>
      </c>
      <c r="G907" s="197">
        <v>0</v>
      </c>
      <c r="H907" s="197">
        <v>0</v>
      </c>
      <c r="I907" s="188" t="s">
        <v>1</v>
      </c>
      <c r="J907" s="188" t="s">
        <v>1348</v>
      </c>
      <c r="K907" s="195" t="s">
        <v>3656</v>
      </c>
      <c r="L907" s="196" t="s">
        <v>4614</v>
      </c>
      <c r="M907" s="196" t="s">
        <v>4672</v>
      </c>
      <c r="N907" s="52" t="s">
        <v>2155</v>
      </c>
      <c r="O907" s="52"/>
      <c r="P907" s="254" t="s">
        <v>3219</v>
      </c>
      <c r="Q907" s="13"/>
      <c r="R907"/>
      <c r="S907" t="str">
        <f t="shared" si="215"/>
        <v>NOT EQUAL</v>
      </c>
      <c r="T907" s="41" t="str">
        <f>IF(ISNA(VLOOKUP(P907,'NEW XEQM.c'!E:F,2,0)),"--","PRESENT")</f>
        <v>--</v>
      </c>
      <c r="U907"/>
      <c r="V907">
        <f t="shared" si="217"/>
        <v>182</v>
      </c>
      <c r="W907" s="75" t="s">
        <v>2155</v>
      </c>
      <c r="X907" s="54" t="s">
        <v>2155</v>
      </c>
      <c r="Y907" s="54" t="s">
        <v>2155</v>
      </c>
      <c r="Z907" s="22" t="str">
        <f t="shared" si="218"/>
        <v/>
      </c>
      <c r="AA907" s="22" t="str">
        <f t="shared" si="219"/>
        <v/>
      </c>
      <c r="AB907" s="1">
        <f t="shared" si="220"/>
        <v>883</v>
      </c>
      <c r="AC907" t="str">
        <f t="shared" si="221"/>
        <v>ITM_ELLIPSIS</v>
      </c>
      <c r="AD907" s="125" t="str">
        <f>IF(ISNA(VLOOKUP(AA907,'XEQM Shortlist'!J:J,1,0)),"//","")</f>
        <v/>
      </c>
      <c r="AF907" s="88" t="str">
        <f t="shared" si="222"/>
        <v/>
      </c>
      <c r="AG907" t="b">
        <f t="shared" si="223"/>
        <v>1</v>
      </c>
    </row>
    <row r="908" spans="1:33">
      <c r="A908" s="45">
        <f t="shared" si="216"/>
        <v>908</v>
      </c>
      <c r="B908" s="44">
        <f t="shared" si="224"/>
        <v>884</v>
      </c>
      <c r="C908" s="193" t="s">
        <v>3642</v>
      </c>
      <c r="D908" s="193" t="s">
        <v>7</v>
      </c>
      <c r="E908" s="188" t="s">
        <v>506</v>
      </c>
      <c r="F908" s="188" t="s">
        <v>4841</v>
      </c>
      <c r="G908" s="197">
        <v>0</v>
      </c>
      <c r="H908" s="197">
        <v>0</v>
      </c>
      <c r="I908" s="188" t="s">
        <v>1</v>
      </c>
      <c r="J908" s="188" t="s">
        <v>1348</v>
      </c>
      <c r="K908" s="195" t="s">
        <v>3656</v>
      </c>
      <c r="L908" s="196" t="s">
        <v>4614</v>
      </c>
      <c r="M908" s="196" t="s">
        <v>4672</v>
      </c>
      <c r="N908" s="52" t="s">
        <v>2155</v>
      </c>
      <c r="O908" s="52"/>
      <c r="P908" s="254" t="s">
        <v>4791</v>
      </c>
      <c r="Q908" s="13"/>
      <c r="R908"/>
      <c r="S908" t="str">
        <f t="shared" si="215"/>
        <v>NOT EQUAL</v>
      </c>
      <c r="T908" s="41" t="str">
        <f>IF(ISNA(VLOOKUP(P908,'NEW XEQM.c'!E:F,2,0)),"--","PRESENT")</f>
        <v>--</v>
      </c>
      <c r="U908"/>
      <c r="V908">
        <f t="shared" si="217"/>
        <v>182</v>
      </c>
      <c r="W908" s="75" t="s">
        <v>2155</v>
      </c>
      <c r="X908" s="54" t="s">
        <v>2155</v>
      </c>
      <c r="Y908" s="54" t="s">
        <v>2155</v>
      </c>
      <c r="Z908" s="22" t="str">
        <f t="shared" si="218"/>
        <v/>
      </c>
      <c r="AA908" s="22" t="str">
        <f t="shared" si="219"/>
        <v/>
      </c>
      <c r="AB908" s="1">
        <f t="shared" si="220"/>
        <v>884</v>
      </c>
      <c r="AC908" t="str">
        <f t="shared" si="221"/>
        <v>ITM_BINARY_ONE</v>
      </c>
      <c r="AD908" s="125" t="str">
        <f>IF(ISNA(VLOOKUP(AA908,'XEQM Shortlist'!J:J,1,0)),"//","")</f>
        <v/>
      </c>
      <c r="AF908" s="88" t="str">
        <f t="shared" si="222"/>
        <v/>
      </c>
      <c r="AG908" t="b">
        <f t="shared" si="223"/>
        <v>1</v>
      </c>
    </row>
    <row r="909" spans="1:33">
      <c r="A909" s="45">
        <f t="shared" si="216"/>
        <v>909</v>
      </c>
      <c r="B909" s="44">
        <f t="shared" si="224"/>
        <v>885</v>
      </c>
      <c r="C909" s="193" t="s">
        <v>3643</v>
      </c>
      <c r="D909" s="193" t="s">
        <v>3037</v>
      </c>
      <c r="E909" s="188" t="s">
        <v>506</v>
      </c>
      <c r="F909" s="188" t="s">
        <v>777</v>
      </c>
      <c r="G909" s="197">
        <v>0</v>
      </c>
      <c r="H909" s="197">
        <v>0</v>
      </c>
      <c r="I909" s="188" t="s">
        <v>1</v>
      </c>
      <c r="J909" s="188" t="s">
        <v>1348</v>
      </c>
      <c r="K909" s="195" t="s">
        <v>3656</v>
      </c>
      <c r="L909" s="196" t="s">
        <v>4614</v>
      </c>
      <c r="M909" s="196" t="s">
        <v>4672</v>
      </c>
      <c r="N909" s="52" t="s">
        <v>2155</v>
      </c>
      <c r="O909" s="52"/>
      <c r="P909" s="254" t="s">
        <v>3037</v>
      </c>
      <c r="Q909" s="13"/>
      <c r="R909"/>
      <c r="S909" t="str">
        <f t="shared" si="215"/>
        <v>NOT EQUAL</v>
      </c>
      <c r="T909" s="41" t="str">
        <f>IF(ISNA(VLOOKUP(P909,'NEW XEQM.c'!E:F,2,0)),"--","PRESENT")</f>
        <v>--</v>
      </c>
      <c r="U909"/>
      <c r="V909">
        <f t="shared" si="217"/>
        <v>182</v>
      </c>
      <c r="W909" s="75" t="s">
        <v>2155</v>
      </c>
      <c r="X909" s="54" t="s">
        <v>2155</v>
      </c>
      <c r="Y909" s="54" t="s">
        <v>2155</v>
      </c>
      <c r="Z909" s="22" t="str">
        <f t="shared" si="218"/>
        <v/>
      </c>
      <c r="AA909" s="22" t="str">
        <f t="shared" si="219"/>
        <v/>
      </c>
      <c r="AB909" s="1">
        <f t="shared" si="220"/>
        <v>885</v>
      </c>
      <c r="AC909" t="str">
        <f t="shared" si="221"/>
        <v>ITM_EURO</v>
      </c>
      <c r="AD909" s="125" t="str">
        <f>IF(ISNA(VLOOKUP(AA909,'XEQM Shortlist'!J:J,1,0)),"//","")</f>
        <v/>
      </c>
      <c r="AF909" s="88" t="str">
        <f t="shared" si="222"/>
        <v/>
      </c>
      <c r="AG909" t="b">
        <f t="shared" si="223"/>
        <v>1</v>
      </c>
    </row>
    <row r="910" spans="1:33">
      <c r="A910" s="45">
        <f t="shared" si="216"/>
        <v>910</v>
      </c>
      <c r="B910" s="44">
        <f t="shared" si="224"/>
        <v>886</v>
      </c>
      <c r="C910" s="193" t="s">
        <v>3643</v>
      </c>
      <c r="D910" s="193" t="s">
        <v>3038</v>
      </c>
      <c r="E910" s="188" t="s">
        <v>506</v>
      </c>
      <c r="F910" s="188" t="s">
        <v>778</v>
      </c>
      <c r="G910" s="197">
        <v>0</v>
      </c>
      <c r="H910" s="197">
        <v>0</v>
      </c>
      <c r="I910" s="188" t="s">
        <v>1</v>
      </c>
      <c r="J910" s="188" t="s">
        <v>1348</v>
      </c>
      <c r="K910" s="195" t="s">
        <v>3656</v>
      </c>
      <c r="L910" s="196" t="s">
        <v>4614</v>
      </c>
      <c r="M910" s="196" t="s">
        <v>4672</v>
      </c>
      <c r="N910" s="52" t="s">
        <v>2155</v>
      </c>
      <c r="O910" s="52"/>
      <c r="P910" s="254" t="s">
        <v>3038</v>
      </c>
      <c r="Q910" s="13"/>
      <c r="R910"/>
      <c r="S910" t="str">
        <f t="shared" si="215"/>
        <v>NOT EQUAL</v>
      </c>
      <c r="T910" s="41" t="str">
        <f>IF(ISNA(VLOOKUP(P910,'NEW XEQM.c'!E:F,2,0)),"--","PRESENT")</f>
        <v>--</v>
      </c>
      <c r="U910"/>
      <c r="V910">
        <f t="shared" si="217"/>
        <v>182</v>
      </c>
      <c r="W910" s="75" t="s">
        <v>2155</v>
      </c>
      <c r="X910" s="54" t="s">
        <v>2155</v>
      </c>
      <c r="Y910" s="54" t="s">
        <v>2155</v>
      </c>
      <c r="Z910" s="22" t="str">
        <f t="shared" si="218"/>
        <v/>
      </c>
      <c r="AA910" s="22" t="str">
        <f t="shared" si="219"/>
        <v/>
      </c>
      <c r="AB910" s="1">
        <f t="shared" si="220"/>
        <v>886</v>
      </c>
      <c r="AC910" t="str">
        <f t="shared" si="221"/>
        <v>ITM_COMPLEX_C</v>
      </c>
      <c r="AD910" s="125" t="str">
        <f>IF(ISNA(VLOOKUP(AA910,'XEQM Shortlist'!J:J,1,0)),"//","")</f>
        <v/>
      </c>
      <c r="AF910" s="88" t="str">
        <f t="shared" si="222"/>
        <v/>
      </c>
      <c r="AG910" t="b">
        <f t="shared" si="223"/>
        <v>1</v>
      </c>
    </row>
    <row r="911" spans="1:33">
      <c r="A911" s="45">
        <f t="shared" si="216"/>
        <v>911</v>
      </c>
      <c r="B911" s="44">
        <f t="shared" si="224"/>
        <v>887</v>
      </c>
      <c r="C911" s="193" t="s">
        <v>3642</v>
      </c>
      <c r="D911" s="193" t="s">
        <v>7</v>
      </c>
      <c r="E911" s="188" t="s">
        <v>506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1348</v>
      </c>
      <c r="K911" s="195" t="s">
        <v>3656</v>
      </c>
      <c r="L911" s="196" t="s">
        <v>4614</v>
      </c>
      <c r="M911" s="196" t="s">
        <v>4672</v>
      </c>
      <c r="N911" s="52" t="s">
        <v>2155</v>
      </c>
      <c r="O911" s="52"/>
      <c r="P911" s="254" t="s">
        <v>3220</v>
      </c>
      <c r="Q911" s="13"/>
      <c r="R911"/>
      <c r="S911" t="str">
        <f t="shared" si="215"/>
        <v>NOT EQUAL</v>
      </c>
      <c r="T911" s="41" t="str">
        <f>IF(ISNA(VLOOKUP(P911,'NEW XEQM.c'!E:F,2,0)),"--","PRESENT")</f>
        <v>--</v>
      </c>
      <c r="U911"/>
      <c r="V911">
        <f t="shared" si="217"/>
        <v>182</v>
      </c>
      <c r="W911" s="75" t="s">
        <v>2155</v>
      </c>
      <c r="X911" s="54" t="s">
        <v>2155</v>
      </c>
      <c r="Y911" s="54" t="s">
        <v>2155</v>
      </c>
      <c r="Z911" s="22" t="str">
        <f t="shared" si="218"/>
        <v/>
      </c>
      <c r="AA911" s="22" t="str">
        <f t="shared" si="219"/>
        <v/>
      </c>
      <c r="AB911" s="1">
        <f t="shared" si="220"/>
        <v>887</v>
      </c>
      <c r="AC911" t="str">
        <f t="shared" si="221"/>
        <v>ITM_PLANCK</v>
      </c>
      <c r="AD911" s="125" t="str">
        <f>IF(ISNA(VLOOKUP(AA911,'XEQM Shortlist'!J:J,1,0)),"//","")</f>
        <v/>
      </c>
      <c r="AF911" s="88" t="str">
        <f t="shared" si="222"/>
        <v/>
      </c>
      <c r="AG911" t="b">
        <f t="shared" si="223"/>
        <v>1</v>
      </c>
    </row>
    <row r="912" spans="1:33">
      <c r="A912" s="45">
        <f t="shared" si="216"/>
        <v>912</v>
      </c>
      <c r="B912" s="44">
        <f t="shared" si="224"/>
        <v>888</v>
      </c>
      <c r="C912" s="193" t="s">
        <v>3643</v>
      </c>
      <c r="D912" s="193" t="s">
        <v>3039</v>
      </c>
      <c r="E912" s="188" t="s">
        <v>506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1348</v>
      </c>
      <c r="K912" s="195" t="s">
        <v>3656</v>
      </c>
      <c r="L912" s="196" t="s">
        <v>4614</v>
      </c>
      <c r="M912" s="196" t="s">
        <v>4672</v>
      </c>
      <c r="N912" s="52" t="s">
        <v>2155</v>
      </c>
      <c r="O912" s="52"/>
      <c r="P912" s="254" t="s">
        <v>3039</v>
      </c>
      <c r="Q912" s="13"/>
      <c r="R912"/>
      <c r="S912" t="str">
        <f t="shared" si="215"/>
        <v>NOT EQUAL</v>
      </c>
      <c r="T912" s="41" t="str">
        <f>IF(ISNA(VLOOKUP(P912,'NEW XEQM.c'!E:F,2,0)),"--","PRESENT")</f>
        <v>--</v>
      </c>
      <c r="U912"/>
      <c r="V912">
        <f t="shared" si="217"/>
        <v>182</v>
      </c>
      <c r="W912" s="75" t="s">
        <v>2155</v>
      </c>
      <c r="X912" s="54" t="s">
        <v>2155</v>
      </c>
      <c r="Y912" s="54" t="s">
        <v>2155</v>
      </c>
      <c r="Z912" s="22" t="str">
        <f t="shared" si="218"/>
        <v/>
      </c>
      <c r="AA912" s="22" t="str">
        <f t="shared" si="219"/>
        <v/>
      </c>
      <c r="AB912" s="1">
        <f t="shared" si="220"/>
        <v>888</v>
      </c>
      <c r="AC912" t="str">
        <f t="shared" si="221"/>
        <v>ITM_PLANCK_2PI</v>
      </c>
      <c r="AD912" s="125" t="str">
        <f>IF(ISNA(VLOOKUP(AA912,'XEQM Shortlist'!J:J,1,0)),"//","")</f>
        <v/>
      </c>
      <c r="AF912" s="88" t="str">
        <f t="shared" si="222"/>
        <v/>
      </c>
      <c r="AG912" t="b">
        <f t="shared" si="223"/>
        <v>1</v>
      </c>
    </row>
    <row r="913" spans="1:33">
      <c r="A913" s="45">
        <f t="shared" si="216"/>
        <v>913</v>
      </c>
      <c r="B913" s="44">
        <f t="shared" si="224"/>
        <v>889</v>
      </c>
      <c r="C913" s="193" t="s">
        <v>3642</v>
      </c>
      <c r="D913" s="193" t="s">
        <v>7</v>
      </c>
      <c r="E913" s="188" t="s">
        <v>506</v>
      </c>
      <c r="F913" s="188" t="s">
        <v>779</v>
      </c>
      <c r="G913" s="197">
        <v>0</v>
      </c>
      <c r="H913" s="197">
        <v>0</v>
      </c>
      <c r="I913" s="188" t="s">
        <v>1</v>
      </c>
      <c r="J913" s="188" t="s">
        <v>1348</v>
      </c>
      <c r="K913" s="195" t="s">
        <v>3656</v>
      </c>
      <c r="L913" s="196" t="s">
        <v>4614</v>
      </c>
      <c r="M913" s="196" t="s">
        <v>4672</v>
      </c>
      <c r="N913" s="52" t="s">
        <v>2155</v>
      </c>
      <c r="O913" s="52"/>
      <c r="P913" s="254" t="s">
        <v>3221</v>
      </c>
      <c r="Q913" s="13"/>
      <c r="R913"/>
      <c r="S913" t="str">
        <f t="shared" si="215"/>
        <v>NOT EQUAL</v>
      </c>
      <c r="T913" s="41" t="str">
        <f>IF(ISNA(VLOOKUP(P913,'NEW XEQM.c'!E:F,2,0)),"--","PRESENT")</f>
        <v>--</v>
      </c>
      <c r="U913"/>
      <c r="V913">
        <f t="shared" si="217"/>
        <v>182</v>
      </c>
      <c r="W913" s="75" t="s">
        <v>2155</v>
      </c>
      <c r="X913" s="54" t="s">
        <v>2155</v>
      </c>
      <c r="Y913" s="54" t="s">
        <v>2155</v>
      </c>
      <c r="Z913" s="22" t="str">
        <f t="shared" si="218"/>
        <v/>
      </c>
      <c r="AA913" s="22" t="str">
        <f t="shared" si="219"/>
        <v/>
      </c>
      <c r="AB913" s="1">
        <f t="shared" si="220"/>
        <v>889</v>
      </c>
      <c r="AC913" t="str">
        <f t="shared" si="221"/>
        <v>ITM_NATURAL_N</v>
      </c>
      <c r="AD913" s="125" t="str">
        <f>IF(ISNA(VLOOKUP(AA913,'XEQM Shortlist'!J:J,1,0)),"//","")</f>
        <v/>
      </c>
      <c r="AF913" s="88" t="str">
        <f t="shared" si="222"/>
        <v/>
      </c>
      <c r="AG913" t="b">
        <f t="shared" si="223"/>
        <v>1</v>
      </c>
    </row>
    <row r="914" spans="1:33">
      <c r="A914" s="45">
        <f t="shared" si="216"/>
        <v>914</v>
      </c>
      <c r="B914" s="44">
        <f t="shared" si="224"/>
        <v>890</v>
      </c>
      <c r="C914" s="193" t="s">
        <v>3642</v>
      </c>
      <c r="D914" s="193" t="s">
        <v>7</v>
      </c>
      <c r="E914" s="188" t="s">
        <v>506</v>
      </c>
      <c r="F914" s="188" t="s">
        <v>780</v>
      </c>
      <c r="G914" s="197">
        <v>0</v>
      </c>
      <c r="H914" s="197">
        <v>0</v>
      </c>
      <c r="I914" s="188" t="s">
        <v>1</v>
      </c>
      <c r="J914" s="188" t="s">
        <v>1348</v>
      </c>
      <c r="K914" s="195" t="s">
        <v>3656</v>
      </c>
      <c r="L914" s="196" t="s">
        <v>4614</v>
      </c>
      <c r="M914" s="196" t="s">
        <v>4672</v>
      </c>
      <c r="N914" s="52" t="s">
        <v>2155</v>
      </c>
      <c r="O914" s="52"/>
      <c r="P914" s="254" t="s">
        <v>3222</v>
      </c>
      <c r="Q914" s="13"/>
      <c r="R914"/>
      <c r="S914" t="str">
        <f t="shared" si="215"/>
        <v>NOT EQUAL</v>
      </c>
      <c r="T914" s="41" t="str">
        <f>IF(ISNA(VLOOKUP(P914,'NEW XEQM.c'!E:F,2,0)),"--","PRESENT")</f>
        <v>--</v>
      </c>
      <c r="U914"/>
      <c r="V914">
        <f t="shared" si="217"/>
        <v>182</v>
      </c>
      <c r="W914" s="75" t="s">
        <v>2155</v>
      </c>
      <c r="X914" s="54" t="s">
        <v>2155</v>
      </c>
      <c r="Y914" s="54" t="s">
        <v>2155</v>
      </c>
      <c r="Z914" s="22" t="str">
        <f t="shared" si="218"/>
        <v/>
      </c>
      <c r="AA914" s="22" t="str">
        <f t="shared" si="219"/>
        <v/>
      </c>
      <c r="AB914" s="1">
        <f t="shared" si="220"/>
        <v>890</v>
      </c>
      <c r="AC914" t="str">
        <f t="shared" si="221"/>
        <v>ITM_RATIONAL_Q</v>
      </c>
      <c r="AD914" s="125" t="str">
        <f>IF(ISNA(VLOOKUP(AA914,'XEQM Shortlist'!J:J,1,0)),"//","")</f>
        <v/>
      </c>
      <c r="AF914" s="88" t="str">
        <f t="shared" si="222"/>
        <v/>
      </c>
      <c r="AG914" t="b">
        <f t="shared" si="223"/>
        <v>1</v>
      </c>
    </row>
    <row r="915" spans="1:33">
      <c r="A915" s="45">
        <f t="shared" si="216"/>
        <v>915</v>
      </c>
      <c r="B915" s="44">
        <f t="shared" si="224"/>
        <v>891</v>
      </c>
      <c r="C915" s="193" t="s">
        <v>3643</v>
      </c>
      <c r="D915" s="193" t="s">
        <v>3040</v>
      </c>
      <c r="E915" s="188" t="s">
        <v>506</v>
      </c>
      <c r="F915" s="188" t="s">
        <v>781</v>
      </c>
      <c r="G915" s="197">
        <v>0</v>
      </c>
      <c r="H915" s="197">
        <v>0</v>
      </c>
      <c r="I915" s="188" t="s">
        <v>1</v>
      </c>
      <c r="J915" s="188" t="s">
        <v>1348</v>
      </c>
      <c r="K915" s="195" t="s">
        <v>3656</v>
      </c>
      <c r="L915" s="196" t="s">
        <v>4614</v>
      </c>
      <c r="M915" s="196" t="s">
        <v>4672</v>
      </c>
      <c r="N915" s="52" t="s">
        <v>2155</v>
      </c>
      <c r="O915" s="52"/>
      <c r="P915" s="254" t="s">
        <v>3040</v>
      </c>
      <c r="Q915" s="13"/>
      <c r="R915"/>
      <c r="S915" t="str">
        <f t="shared" si="215"/>
        <v>NOT EQUAL</v>
      </c>
      <c r="T915" s="41" t="str">
        <f>IF(ISNA(VLOOKUP(P915,'NEW XEQM.c'!E:F,2,0)),"--","PRESENT")</f>
        <v>--</v>
      </c>
      <c r="U915"/>
      <c r="V915">
        <f t="shared" si="217"/>
        <v>182</v>
      </c>
      <c r="W915" s="75" t="s">
        <v>2155</v>
      </c>
      <c r="X915" s="54" t="s">
        <v>2155</v>
      </c>
      <c r="Y915" s="54" t="s">
        <v>2155</v>
      </c>
      <c r="Z915" s="22" t="str">
        <f t="shared" si="218"/>
        <v/>
      </c>
      <c r="AA915" s="22" t="str">
        <f t="shared" si="219"/>
        <v/>
      </c>
      <c r="AB915" s="1">
        <f t="shared" si="220"/>
        <v>891</v>
      </c>
      <c r="AC915" t="str">
        <f t="shared" si="221"/>
        <v>ITM_REAL_R</v>
      </c>
      <c r="AD915" s="125" t="str">
        <f>IF(ISNA(VLOOKUP(AA915,'XEQM Shortlist'!J:J,1,0)),"//","")</f>
        <v/>
      </c>
      <c r="AF915" s="88" t="str">
        <f t="shared" si="222"/>
        <v/>
      </c>
      <c r="AG915" t="b">
        <f t="shared" si="223"/>
        <v>1</v>
      </c>
    </row>
    <row r="916" spans="1:33">
      <c r="A916" s="45">
        <f t="shared" si="216"/>
        <v>916</v>
      </c>
      <c r="B916" s="44">
        <f t="shared" si="224"/>
        <v>892</v>
      </c>
      <c r="C916" s="193" t="s">
        <v>3643</v>
      </c>
      <c r="D916" s="193" t="s">
        <v>3041</v>
      </c>
      <c r="E916" s="188" t="s">
        <v>506</v>
      </c>
      <c r="F916" s="188" t="s">
        <v>782</v>
      </c>
      <c r="G916" s="197">
        <v>0</v>
      </c>
      <c r="H916" s="197">
        <v>0</v>
      </c>
      <c r="I916" s="188" t="s">
        <v>1</v>
      </c>
      <c r="J916" s="188" t="s">
        <v>1348</v>
      </c>
      <c r="K916" s="195" t="s">
        <v>3656</v>
      </c>
      <c r="L916" s="196" t="s">
        <v>4614</v>
      </c>
      <c r="M916" s="196" t="s">
        <v>4672</v>
      </c>
      <c r="N916" s="52" t="s">
        <v>2155</v>
      </c>
      <c r="O916" s="52"/>
      <c r="P916" s="254" t="s">
        <v>3041</v>
      </c>
      <c r="Q916" s="13"/>
      <c r="R916"/>
      <c r="S916" t="str">
        <f t="shared" si="215"/>
        <v>NOT EQUAL</v>
      </c>
      <c r="T916" s="41" t="str">
        <f>IF(ISNA(VLOOKUP(P916,'NEW XEQM.c'!E:F,2,0)),"--","PRESENT")</f>
        <v>--</v>
      </c>
      <c r="U916"/>
      <c r="V916">
        <f t="shared" si="217"/>
        <v>182</v>
      </c>
      <c r="W916" s="75" t="s">
        <v>2155</v>
      </c>
      <c r="X916" s="54" t="s">
        <v>2155</v>
      </c>
      <c r="Y916" s="54" t="s">
        <v>2155</v>
      </c>
      <c r="Z916" s="22" t="str">
        <f t="shared" si="218"/>
        <v/>
      </c>
      <c r="AA916" s="22" t="str">
        <f t="shared" si="219"/>
        <v/>
      </c>
      <c r="AB916" s="1">
        <f t="shared" si="220"/>
        <v>892</v>
      </c>
      <c r="AC916" t="str">
        <f t="shared" si="221"/>
        <v>ITM_LEFT_ARROW</v>
      </c>
      <c r="AD916" s="125" t="str">
        <f>IF(ISNA(VLOOKUP(AA916,'XEQM Shortlist'!J:J,1,0)),"//","")</f>
        <v/>
      </c>
      <c r="AF916" s="88" t="str">
        <f t="shared" si="222"/>
        <v/>
      </c>
      <c r="AG916" t="b">
        <f t="shared" si="223"/>
        <v>1</v>
      </c>
    </row>
    <row r="917" spans="1:33">
      <c r="A917" s="45">
        <f t="shared" si="216"/>
        <v>917</v>
      </c>
      <c r="B917" s="44">
        <f t="shared" si="224"/>
        <v>893</v>
      </c>
      <c r="C917" s="193" t="s">
        <v>3643</v>
      </c>
      <c r="D917" s="193" t="s">
        <v>3042</v>
      </c>
      <c r="E917" s="188" t="s">
        <v>506</v>
      </c>
      <c r="F917" s="188" t="s">
        <v>783</v>
      </c>
      <c r="G917" s="197">
        <v>0</v>
      </c>
      <c r="H917" s="197">
        <v>0</v>
      </c>
      <c r="I917" s="188" t="s">
        <v>1</v>
      </c>
      <c r="J917" s="188" t="s">
        <v>1348</v>
      </c>
      <c r="K917" s="195" t="s">
        <v>3656</v>
      </c>
      <c r="L917" s="196" t="s">
        <v>4614</v>
      </c>
      <c r="M917" s="196" t="s">
        <v>4672</v>
      </c>
      <c r="N917" s="52" t="s">
        <v>2155</v>
      </c>
      <c r="O917" s="52"/>
      <c r="P917" s="254" t="s">
        <v>3042</v>
      </c>
      <c r="Q917" s="13"/>
      <c r="R917"/>
      <c r="S917" t="str">
        <f t="shared" si="215"/>
        <v>NOT EQUAL</v>
      </c>
      <c r="T917" s="41" t="str">
        <f>IF(ISNA(VLOOKUP(P917,'NEW XEQM.c'!E:F,2,0)),"--","PRESENT")</f>
        <v>--</v>
      </c>
      <c r="U917"/>
      <c r="V917">
        <f t="shared" si="217"/>
        <v>182</v>
      </c>
      <c r="W917" s="75" t="s">
        <v>2155</v>
      </c>
      <c r="X917" s="54" t="s">
        <v>2155</v>
      </c>
      <c r="Y917" s="54" t="s">
        <v>2155</v>
      </c>
      <c r="Z917" s="22" t="str">
        <f t="shared" si="218"/>
        <v/>
      </c>
      <c r="AA917" s="22" t="str">
        <f t="shared" si="219"/>
        <v/>
      </c>
      <c r="AB917" s="1">
        <f t="shared" si="220"/>
        <v>893</v>
      </c>
      <c r="AC917" t="str">
        <f t="shared" si="221"/>
        <v>ITM_UP_ARROW</v>
      </c>
      <c r="AD917" s="125" t="str">
        <f>IF(ISNA(VLOOKUP(AA917,'XEQM Shortlist'!J:J,1,0)),"//","")</f>
        <v/>
      </c>
      <c r="AF917" s="88" t="str">
        <f t="shared" si="222"/>
        <v/>
      </c>
      <c r="AG917" t="b">
        <f t="shared" si="223"/>
        <v>1</v>
      </c>
    </row>
    <row r="918" spans="1:33">
      <c r="A918" s="45">
        <f t="shared" si="216"/>
        <v>918</v>
      </c>
      <c r="B918" s="44">
        <f t="shared" si="224"/>
        <v>894</v>
      </c>
      <c r="C918" s="193" t="s">
        <v>3643</v>
      </c>
      <c r="D918" s="193" t="s">
        <v>3043</v>
      </c>
      <c r="E918" s="188" t="s">
        <v>506</v>
      </c>
      <c r="F918" s="188" t="s">
        <v>784</v>
      </c>
      <c r="G918" s="197">
        <v>0</v>
      </c>
      <c r="H918" s="197">
        <v>0</v>
      </c>
      <c r="I918" s="188" t="s">
        <v>1</v>
      </c>
      <c r="J918" s="188" t="s">
        <v>1348</v>
      </c>
      <c r="K918" s="195" t="s">
        <v>3656</v>
      </c>
      <c r="L918" s="196" t="s">
        <v>4614</v>
      </c>
      <c r="M918" s="196" t="s">
        <v>4672</v>
      </c>
      <c r="N918" s="52" t="s">
        <v>2155</v>
      </c>
      <c r="O918" s="52"/>
      <c r="P918" s="254" t="s">
        <v>3043</v>
      </c>
      <c r="Q918" s="13"/>
      <c r="R918"/>
      <c r="S918" t="str">
        <f t="shared" si="215"/>
        <v>NOT EQUAL</v>
      </c>
      <c r="T918" s="41" t="str">
        <f>IF(ISNA(VLOOKUP(P918,'NEW XEQM.c'!E:F,2,0)),"--","PRESENT")</f>
        <v>--</v>
      </c>
      <c r="U918"/>
      <c r="V918">
        <f t="shared" si="217"/>
        <v>182</v>
      </c>
      <c r="W918" s="75" t="s">
        <v>2155</v>
      </c>
      <c r="X918" s="54" t="s">
        <v>2155</v>
      </c>
      <c r="Y918" s="54" t="s">
        <v>2155</v>
      </c>
      <c r="Z918" s="22" t="str">
        <f t="shared" si="218"/>
        <v/>
      </c>
      <c r="AA918" s="22" t="str">
        <f t="shared" si="219"/>
        <v/>
      </c>
      <c r="AB918" s="1">
        <f t="shared" si="220"/>
        <v>894</v>
      </c>
      <c r="AC918" t="str">
        <f t="shared" si="221"/>
        <v>ITM_RIGHT_ARROW</v>
      </c>
      <c r="AD918" s="125" t="str">
        <f>IF(ISNA(VLOOKUP(AA918,'XEQM Shortlist'!J:J,1,0)),"//","")</f>
        <v/>
      </c>
      <c r="AF918" s="88" t="str">
        <f t="shared" si="222"/>
        <v/>
      </c>
      <c r="AG918" t="b">
        <f t="shared" si="223"/>
        <v>1</v>
      </c>
    </row>
    <row r="919" spans="1:33">
      <c r="A919" s="45">
        <f t="shared" si="216"/>
        <v>919</v>
      </c>
      <c r="B919" s="44">
        <f t="shared" si="224"/>
        <v>895</v>
      </c>
      <c r="C919" s="193" t="s">
        <v>3643</v>
      </c>
      <c r="D919" s="193" t="s">
        <v>3044</v>
      </c>
      <c r="E919" s="188" t="s">
        <v>506</v>
      </c>
      <c r="F919" s="188" t="s">
        <v>785</v>
      </c>
      <c r="G919" s="197">
        <v>0</v>
      </c>
      <c r="H919" s="197">
        <v>0</v>
      </c>
      <c r="I919" s="188" t="s">
        <v>1</v>
      </c>
      <c r="J919" s="188" t="s">
        <v>1348</v>
      </c>
      <c r="K919" s="195" t="s">
        <v>3656</v>
      </c>
      <c r="L919" s="196" t="s">
        <v>4614</v>
      </c>
      <c r="M919" s="196" t="s">
        <v>4672</v>
      </c>
      <c r="N919" s="52" t="s">
        <v>2155</v>
      </c>
      <c r="O919" s="52"/>
      <c r="P919" s="254" t="s">
        <v>3044</v>
      </c>
      <c r="Q919" s="13"/>
      <c r="R919"/>
      <c r="S919" t="str">
        <f t="shared" si="215"/>
        <v>NOT EQUAL</v>
      </c>
      <c r="T919" s="41" t="str">
        <f>IF(ISNA(VLOOKUP(P919,'NEW XEQM.c'!E:F,2,0)),"--","PRESENT")</f>
        <v>--</v>
      </c>
      <c r="U919"/>
      <c r="V919">
        <f t="shared" si="217"/>
        <v>182</v>
      </c>
      <c r="W919" s="75" t="s">
        <v>2155</v>
      </c>
      <c r="X919" s="54" t="s">
        <v>2155</v>
      </c>
      <c r="Y919" s="54" t="s">
        <v>2155</v>
      </c>
      <c r="Z919" s="22" t="str">
        <f t="shared" si="218"/>
        <v/>
      </c>
      <c r="AA919" s="22" t="str">
        <f t="shared" si="219"/>
        <v/>
      </c>
      <c r="AB919" s="1">
        <f t="shared" si="220"/>
        <v>895</v>
      </c>
      <c r="AC919" t="str">
        <f t="shared" si="221"/>
        <v>ITM_DOWN_ARROW</v>
      </c>
      <c r="AD919" s="125" t="str">
        <f>IF(ISNA(VLOOKUP(AA919,'XEQM Shortlist'!J:J,1,0)),"//","")</f>
        <v/>
      </c>
      <c r="AF919" s="88" t="str">
        <f t="shared" si="222"/>
        <v/>
      </c>
      <c r="AG919" t="b">
        <f t="shared" si="223"/>
        <v>1</v>
      </c>
    </row>
    <row r="920" spans="1:33">
      <c r="A920" s="45">
        <f t="shared" si="216"/>
        <v>920</v>
      </c>
      <c r="B920" s="44">
        <f t="shared" si="224"/>
        <v>896</v>
      </c>
      <c r="C920" s="193" t="s">
        <v>3643</v>
      </c>
      <c r="D920" s="193" t="s">
        <v>3045</v>
      </c>
      <c r="E920" s="188" t="s">
        <v>506</v>
      </c>
      <c r="F920" s="188" t="s">
        <v>786</v>
      </c>
      <c r="G920" s="197">
        <v>0</v>
      </c>
      <c r="H920" s="197">
        <v>0</v>
      </c>
      <c r="I920" s="188" t="s">
        <v>1</v>
      </c>
      <c r="J920" s="188" t="s">
        <v>1348</v>
      </c>
      <c r="K920" s="195" t="s">
        <v>3656</v>
      </c>
      <c r="L920" s="196" t="s">
        <v>4614</v>
      </c>
      <c r="M920" s="196" t="s">
        <v>4672</v>
      </c>
      <c r="N920" s="52" t="s">
        <v>2155</v>
      </c>
      <c r="O920" s="52"/>
      <c r="P920" s="254" t="s">
        <v>3045</v>
      </c>
      <c r="Q920" s="13"/>
      <c r="R920"/>
      <c r="S920" t="str">
        <f t="shared" si="215"/>
        <v>NOT EQUAL</v>
      </c>
      <c r="T920" s="41" t="str">
        <f>IF(ISNA(VLOOKUP(P920,'NEW XEQM.c'!E:F,2,0)),"--","PRESENT")</f>
        <v>--</v>
      </c>
      <c r="U920"/>
      <c r="V920">
        <f t="shared" si="217"/>
        <v>182</v>
      </c>
      <c r="W920" s="75" t="s">
        <v>2155</v>
      </c>
      <c r="X920" s="54" t="s">
        <v>2155</v>
      </c>
      <c r="Y920" s="54" t="s">
        <v>2155</v>
      </c>
      <c r="Z920" s="22" t="str">
        <f t="shared" si="218"/>
        <v/>
      </c>
      <c r="AA920" s="22" t="str">
        <f t="shared" si="219"/>
        <v/>
      </c>
      <c r="AB920" s="1">
        <f t="shared" si="220"/>
        <v>896</v>
      </c>
      <c r="AC920" t="str">
        <f t="shared" si="221"/>
        <v>ITM_SERIAL_IO</v>
      </c>
      <c r="AD920" s="125" t="str">
        <f>IF(ISNA(VLOOKUP(AA920,'XEQM Shortlist'!J:J,1,0)),"//","")</f>
        <v/>
      </c>
      <c r="AF920" s="88" t="str">
        <f t="shared" si="222"/>
        <v/>
      </c>
      <c r="AG920" t="b">
        <f t="shared" si="223"/>
        <v>1</v>
      </c>
    </row>
    <row r="921" spans="1:33">
      <c r="A921" s="45">
        <f t="shared" si="216"/>
        <v>921</v>
      </c>
      <c r="B921" s="44">
        <f t="shared" si="224"/>
        <v>897</v>
      </c>
      <c r="C921" s="193" t="s">
        <v>3642</v>
      </c>
      <c r="D921" s="193" t="s">
        <v>7</v>
      </c>
      <c r="E921" s="188" t="s">
        <v>506</v>
      </c>
      <c r="F921" s="188" t="s">
        <v>787</v>
      </c>
      <c r="G921" s="197">
        <v>0</v>
      </c>
      <c r="H921" s="197">
        <v>0</v>
      </c>
      <c r="I921" s="188" t="s">
        <v>1</v>
      </c>
      <c r="J921" s="188" t="s">
        <v>1348</v>
      </c>
      <c r="K921" s="195" t="s">
        <v>3656</v>
      </c>
      <c r="L921" s="196" t="s">
        <v>4614</v>
      </c>
      <c r="M921" s="196" t="s">
        <v>4672</v>
      </c>
      <c r="N921" s="52" t="s">
        <v>2155</v>
      </c>
      <c r="O921" s="52"/>
      <c r="P921" s="254" t="s">
        <v>3223</v>
      </c>
      <c r="Q921" s="13"/>
      <c r="R921"/>
      <c r="S921" t="str">
        <f t="shared" si="215"/>
        <v>NOT EQUAL</v>
      </c>
      <c r="T921" s="41" t="str">
        <f>IF(ISNA(VLOOKUP(P921,'NEW XEQM.c'!E:F,2,0)),"--","PRESENT")</f>
        <v>--</v>
      </c>
      <c r="U921"/>
      <c r="V921">
        <f t="shared" si="217"/>
        <v>182</v>
      </c>
      <c r="W921" s="75" t="s">
        <v>2155</v>
      </c>
      <c r="X921" s="54" t="s">
        <v>2155</v>
      </c>
      <c r="Y921" s="54" t="s">
        <v>2155</v>
      </c>
      <c r="Z921" s="22" t="str">
        <f t="shared" si="218"/>
        <v/>
      </c>
      <c r="AA921" s="22" t="str">
        <f t="shared" si="219"/>
        <v/>
      </c>
      <c r="AB921" s="1">
        <f t="shared" si="220"/>
        <v>897</v>
      </c>
      <c r="AC921" t="str">
        <f t="shared" si="221"/>
        <v>ITM_RIGHT_SHORT_ARROW</v>
      </c>
      <c r="AD921" s="125" t="str">
        <f>IF(ISNA(VLOOKUP(AA921,'XEQM Shortlist'!J:J,1,0)),"//","")</f>
        <v/>
      </c>
      <c r="AF921" s="88" t="str">
        <f t="shared" si="222"/>
        <v/>
      </c>
      <c r="AG921" t="b">
        <f t="shared" si="223"/>
        <v>1</v>
      </c>
    </row>
    <row r="922" spans="1:33">
      <c r="A922" s="45">
        <f t="shared" si="216"/>
        <v>922</v>
      </c>
      <c r="B922" s="44">
        <f t="shared" si="224"/>
        <v>898</v>
      </c>
      <c r="C922" s="193" t="s">
        <v>3643</v>
      </c>
      <c r="D922" s="193" t="s">
        <v>3224</v>
      </c>
      <c r="E922" s="188" t="s">
        <v>506</v>
      </c>
      <c r="F922" s="188" t="s">
        <v>788</v>
      </c>
      <c r="G922" s="197">
        <v>0</v>
      </c>
      <c r="H922" s="197">
        <v>0</v>
      </c>
      <c r="I922" s="188" t="s">
        <v>1</v>
      </c>
      <c r="J922" s="188" t="s">
        <v>1348</v>
      </c>
      <c r="K922" s="195" t="s">
        <v>3656</v>
      </c>
      <c r="L922" s="196" t="s">
        <v>4614</v>
      </c>
      <c r="M922" s="196" t="s">
        <v>4672</v>
      </c>
      <c r="N922" s="52" t="s">
        <v>2155</v>
      </c>
      <c r="O922" s="52"/>
      <c r="P922" s="254" t="s">
        <v>3224</v>
      </c>
      <c r="Q922" s="13"/>
      <c r="R922"/>
      <c r="S922" t="str">
        <f t="shared" si="215"/>
        <v>NOT EQUAL</v>
      </c>
      <c r="T922" s="41" t="str">
        <f>IF(ISNA(VLOOKUP(P922,'NEW XEQM.c'!E:F,2,0)),"--","PRESENT")</f>
        <v>--</v>
      </c>
      <c r="U922"/>
      <c r="V922">
        <f t="shared" si="217"/>
        <v>182</v>
      </c>
      <c r="W922" s="75" t="s">
        <v>2155</v>
      </c>
      <c r="X922" s="54" t="s">
        <v>2155</v>
      </c>
      <c r="Y922" s="54" t="s">
        <v>2155</v>
      </c>
      <c r="Z922" s="22" t="str">
        <f t="shared" si="218"/>
        <v/>
      </c>
      <c r="AA922" s="22" t="str">
        <f t="shared" si="219"/>
        <v/>
      </c>
      <c r="AB922" s="1">
        <f t="shared" si="220"/>
        <v>898</v>
      </c>
      <c r="AC922" t="str">
        <f t="shared" si="221"/>
        <v>ITM_LEFT_RIGHT_ARROWS</v>
      </c>
      <c r="AD922" s="125" t="str">
        <f>IF(ISNA(VLOOKUP(AA922,'XEQM Shortlist'!J:J,1,0)),"//","")</f>
        <v/>
      </c>
      <c r="AF922" s="88" t="str">
        <f t="shared" si="222"/>
        <v/>
      </c>
      <c r="AG922" t="b">
        <f t="shared" si="223"/>
        <v>1</v>
      </c>
    </row>
    <row r="923" spans="1:33">
      <c r="A923" s="45">
        <f t="shared" si="216"/>
        <v>923</v>
      </c>
      <c r="B923" s="44">
        <f t="shared" si="224"/>
        <v>899</v>
      </c>
      <c r="C923" s="193" t="s">
        <v>3642</v>
      </c>
      <c r="D923" s="193" t="s">
        <v>7</v>
      </c>
      <c r="E923" s="188" t="s">
        <v>506</v>
      </c>
      <c r="F923" s="188" t="s">
        <v>789</v>
      </c>
      <c r="G923" s="197">
        <v>0</v>
      </c>
      <c r="H923" s="197">
        <v>0</v>
      </c>
      <c r="I923" s="188" t="s">
        <v>1</v>
      </c>
      <c r="J923" s="188" t="s">
        <v>1348</v>
      </c>
      <c r="K923" s="195" t="s">
        <v>3656</v>
      </c>
      <c r="L923" s="196" t="s">
        <v>4614</v>
      </c>
      <c r="M923" s="196" t="s">
        <v>4672</v>
      </c>
      <c r="N923" s="52" t="s">
        <v>2155</v>
      </c>
      <c r="O923" s="52"/>
      <c r="P923" s="254" t="s">
        <v>3225</v>
      </c>
      <c r="Q923" s="13"/>
      <c r="R923"/>
      <c r="S923" t="str">
        <f t="shared" si="215"/>
        <v>NOT EQUAL</v>
      </c>
      <c r="T923" s="41" t="str">
        <f>IF(ISNA(VLOOKUP(P923,'NEW XEQM.c'!E:F,2,0)),"--","PRESENT")</f>
        <v>--</v>
      </c>
      <c r="U923"/>
      <c r="V923">
        <f t="shared" si="217"/>
        <v>182</v>
      </c>
      <c r="W923" s="75" t="s">
        <v>2155</v>
      </c>
      <c r="X923" s="54" t="s">
        <v>2155</v>
      </c>
      <c r="Y923" s="54" t="s">
        <v>2155</v>
      </c>
      <c r="Z923" s="22" t="str">
        <f t="shared" si="218"/>
        <v/>
      </c>
      <c r="AA923" s="22" t="str">
        <f t="shared" si="219"/>
        <v/>
      </c>
      <c r="AB923" s="1">
        <f t="shared" si="220"/>
        <v>899</v>
      </c>
      <c r="AC923" t="str">
        <f t="shared" si="221"/>
        <v>ITM_BST_SIGN</v>
      </c>
      <c r="AD923" s="125" t="str">
        <f>IF(ISNA(VLOOKUP(AA923,'XEQM Shortlist'!J:J,1,0)),"//","")</f>
        <v/>
      </c>
      <c r="AF923" s="88" t="str">
        <f t="shared" si="222"/>
        <v/>
      </c>
      <c r="AG923" t="b">
        <f t="shared" si="223"/>
        <v>1</v>
      </c>
    </row>
    <row r="924" spans="1:33">
      <c r="A924" s="45">
        <f t="shared" si="216"/>
        <v>924</v>
      </c>
      <c r="B924" s="44">
        <f t="shared" si="224"/>
        <v>900</v>
      </c>
      <c r="C924" s="193" t="s">
        <v>3642</v>
      </c>
      <c r="D924" s="193" t="s">
        <v>7</v>
      </c>
      <c r="E924" s="188" t="s">
        <v>506</v>
      </c>
      <c r="F924" s="188" t="s">
        <v>790</v>
      </c>
      <c r="G924" s="197">
        <v>0</v>
      </c>
      <c r="H924" s="197">
        <v>0</v>
      </c>
      <c r="I924" s="188" t="s">
        <v>1</v>
      </c>
      <c r="J924" s="188" t="s">
        <v>1348</v>
      </c>
      <c r="K924" s="195" t="s">
        <v>3656</v>
      </c>
      <c r="L924" s="196" t="s">
        <v>4614</v>
      </c>
      <c r="M924" s="196" t="s">
        <v>4672</v>
      </c>
      <c r="N924" s="52" t="s">
        <v>2155</v>
      </c>
      <c r="O924" s="52"/>
      <c r="P924" s="254" t="s">
        <v>3226</v>
      </c>
      <c r="Q924" s="13"/>
      <c r="R924"/>
      <c r="S924" t="str">
        <f t="shared" si="215"/>
        <v>NOT EQUAL</v>
      </c>
      <c r="T924" s="41" t="str">
        <f>IF(ISNA(VLOOKUP(P924,'NEW XEQM.c'!E:F,2,0)),"--","PRESENT")</f>
        <v>--</v>
      </c>
      <c r="U924"/>
      <c r="V924">
        <f t="shared" si="217"/>
        <v>182</v>
      </c>
      <c r="W924" s="75" t="s">
        <v>2155</v>
      </c>
      <c r="X924" s="54" t="s">
        <v>2155</v>
      </c>
      <c r="Y924" s="54" t="s">
        <v>2155</v>
      </c>
      <c r="Z924" s="22" t="str">
        <f t="shared" si="218"/>
        <v/>
      </c>
      <c r="AA924" s="22" t="str">
        <f t="shared" si="219"/>
        <v/>
      </c>
      <c r="AB924" s="1">
        <f t="shared" si="220"/>
        <v>900</v>
      </c>
      <c r="AC924" t="str">
        <f t="shared" si="221"/>
        <v>ITM_SST_SIGN</v>
      </c>
      <c r="AD924" s="125" t="str">
        <f>IF(ISNA(VLOOKUP(AA924,'XEQM Shortlist'!J:J,1,0)),"//","")</f>
        <v/>
      </c>
      <c r="AF924" s="88" t="str">
        <f t="shared" si="222"/>
        <v/>
      </c>
      <c r="AG924" t="b">
        <f t="shared" si="223"/>
        <v>1</v>
      </c>
    </row>
    <row r="925" spans="1:33">
      <c r="A925" s="45">
        <f t="shared" si="216"/>
        <v>925</v>
      </c>
      <c r="B925" s="44">
        <f t="shared" si="224"/>
        <v>901</v>
      </c>
      <c r="C925" s="193" t="s">
        <v>3642</v>
      </c>
      <c r="D925" s="193" t="s">
        <v>7</v>
      </c>
      <c r="E925" s="188" t="s">
        <v>506</v>
      </c>
      <c r="F925" s="188" t="s">
        <v>791</v>
      </c>
      <c r="G925" s="197">
        <v>0</v>
      </c>
      <c r="H925" s="197">
        <v>0</v>
      </c>
      <c r="I925" s="188" t="s">
        <v>1</v>
      </c>
      <c r="J925" s="188" t="s">
        <v>1348</v>
      </c>
      <c r="K925" s="195" t="s">
        <v>3656</v>
      </c>
      <c r="L925" s="196" t="s">
        <v>4614</v>
      </c>
      <c r="M925" s="196" t="s">
        <v>4672</v>
      </c>
      <c r="N925" s="52" t="s">
        <v>2155</v>
      </c>
      <c r="O925" s="52"/>
      <c r="P925" s="254" t="s">
        <v>3227</v>
      </c>
      <c r="Q925" s="13"/>
      <c r="R925"/>
      <c r="S925" t="str">
        <f t="shared" si="215"/>
        <v>NOT EQUAL</v>
      </c>
      <c r="T925" s="41" t="str">
        <f>IF(ISNA(VLOOKUP(P925,'NEW XEQM.c'!E:F,2,0)),"--","PRESENT")</f>
        <v>--</v>
      </c>
      <c r="U925"/>
      <c r="V925">
        <f t="shared" si="217"/>
        <v>182</v>
      </c>
      <c r="W925" s="75" t="s">
        <v>2155</v>
      </c>
      <c r="X925" s="54" t="s">
        <v>2155</v>
      </c>
      <c r="Y925" s="54" t="s">
        <v>2155</v>
      </c>
      <c r="Z925" s="22" t="str">
        <f t="shared" si="218"/>
        <v/>
      </c>
      <c r="AA925" s="22" t="str">
        <f t="shared" si="219"/>
        <v/>
      </c>
      <c r="AB925" s="1">
        <f t="shared" si="220"/>
        <v>901</v>
      </c>
      <c r="AC925" t="str">
        <f t="shared" si="221"/>
        <v>ITM_HAMBURGER</v>
      </c>
      <c r="AD925" s="125" t="str">
        <f>IF(ISNA(VLOOKUP(AA925,'XEQM Shortlist'!J:J,1,0)),"//","")</f>
        <v/>
      </c>
      <c r="AF925" s="88" t="str">
        <f t="shared" si="222"/>
        <v/>
      </c>
      <c r="AG925" t="b">
        <f t="shared" si="223"/>
        <v>1</v>
      </c>
    </row>
    <row r="926" spans="1:33">
      <c r="A926" s="45">
        <f t="shared" si="216"/>
        <v>926</v>
      </c>
      <c r="B926" s="44">
        <f t="shared" si="224"/>
        <v>902</v>
      </c>
      <c r="C926" s="193" t="s">
        <v>3642</v>
      </c>
      <c r="D926" s="193" t="s">
        <v>7</v>
      </c>
      <c r="E926" s="188" t="s">
        <v>506</v>
      </c>
      <c r="F926" s="188" t="s">
        <v>792</v>
      </c>
      <c r="G926" s="197">
        <v>0</v>
      </c>
      <c r="H926" s="197">
        <v>0</v>
      </c>
      <c r="I926" s="188" t="s">
        <v>1</v>
      </c>
      <c r="J926" s="188" t="s">
        <v>1348</v>
      </c>
      <c r="K926" s="195" t="s">
        <v>3656</v>
      </c>
      <c r="L926" s="196" t="s">
        <v>4614</v>
      </c>
      <c r="M926" s="196" t="s">
        <v>4672</v>
      </c>
      <c r="N926" s="52" t="s">
        <v>2155</v>
      </c>
      <c r="O926" s="52"/>
      <c r="P926" s="254" t="s">
        <v>3228</v>
      </c>
      <c r="Q926" s="13"/>
      <c r="R926"/>
      <c r="S926" t="str">
        <f t="shared" si="215"/>
        <v>NOT EQUAL</v>
      </c>
      <c r="T926" s="41" t="str">
        <f>IF(ISNA(VLOOKUP(P926,'NEW XEQM.c'!E:F,2,0)),"--","PRESENT")</f>
        <v>--</v>
      </c>
      <c r="U926"/>
      <c r="V926">
        <f t="shared" si="217"/>
        <v>182</v>
      </c>
      <c r="W926" s="75" t="s">
        <v>2155</v>
      </c>
      <c r="X926" s="54" t="s">
        <v>2155</v>
      </c>
      <c r="Y926" s="54" t="s">
        <v>2155</v>
      </c>
      <c r="Z926" s="22" t="str">
        <f t="shared" si="218"/>
        <v/>
      </c>
      <c r="AA926" s="22" t="str">
        <f t="shared" si="219"/>
        <v/>
      </c>
      <c r="AB926" s="1">
        <f t="shared" si="220"/>
        <v>902</v>
      </c>
      <c r="AC926" t="str">
        <f t="shared" si="221"/>
        <v>ITM_UNDO_SIGN</v>
      </c>
      <c r="AD926" s="125" t="str">
        <f>IF(ISNA(VLOOKUP(AA926,'XEQM Shortlist'!J:J,1,0)),"//","")</f>
        <v/>
      </c>
      <c r="AF926" s="88" t="str">
        <f t="shared" si="222"/>
        <v/>
      </c>
      <c r="AG926" t="b">
        <f t="shared" si="223"/>
        <v>1</v>
      </c>
    </row>
    <row r="927" spans="1:33">
      <c r="A927" s="45">
        <f t="shared" si="216"/>
        <v>927</v>
      </c>
      <c r="B927" s="44">
        <f t="shared" si="224"/>
        <v>903</v>
      </c>
      <c r="C927" s="193" t="s">
        <v>3642</v>
      </c>
      <c r="D927" s="193" t="s">
        <v>7</v>
      </c>
      <c r="E927" s="188" t="s">
        <v>506</v>
      </c>
      <c r="F927" s="188" t="s">
        <v>793</v>
      </c>
      <c r="G927" s="197">
        <v>0</v>
      </c>
      <c r="H927" s="197">
        <v>0</v>
      </c>
      <c r="I927" s="188" t="s">
        <v>1</v>
      </c>
      <c r="J927" s="188" t="s">
        <v>1348</v>
      </c>
      <c r="K927" s="195" t="s">
        <v>3656</v>
      </c>
      <c r="L927" s="196" t="s">
        <v>4614</v>
      </c>
      <c r="M927" s="196" t="s">
        <v>4672</v>
      </c>
      <c r="N927" s="52" t="s">
        <v>2155</v>
      </c>
      <c r="O927" s="52"/>
      <c r="P927" s="254" t="s">
        <v>3229</v>
      </c>
      <c r="Q927" s="13"/>
      <c r="R927"/>
      <c r="S927" t="str">
        <f t="shared" si="215"/>
        <v>NOT EQUAL</v>
      </c>
      <c r="T927" s="41" t="str">
        <f>IF(ISNA(VLOOKUP(P927,'NEW XEQM.c'!E:F,2,0)),"--","PRESENT")</f>
        <v>--</v>
      </c>
      <c r="U927"/>
      <c r="V927">
        <f t="shared" si="217"/>
        <v>182</v>
      </c>
      <c r="W927" s="75" t="s">
        <v>2155</v>
      </c>
      <c r="X927" s="54" t="s">
        <v>2155</v>
      </c>
      <c r="Y927" s="54" t="s">
        <v>2155</v>
      </c>
      <c r="Z927" s="22" t="str">
        <f t="shared" si="218"/>
        <v/>
      </c>
      <c r="AA927" s="22" t="str">
        <f t="shared" si="219"/>
        <v/>
      </c>
      <c r="AB927" s="1">
        <f t="shared" si="220"/>
        <v>903</v>
      </c>
      <c r="AC927" t="str">
        <f t="shared" si="221"/>
        <v>ITM_FOR_ALL</v>
      </c>
      <c r="AD927" s="125" t="str">
        <f>IF(ISNA(VLOOKUP(AA927,'XEQM Shortlist'!J:J,1,0)),"//","")</f>
        <v/>
      </c>
      <c r="AF927" s="88" t="str">
        <f t="shared" si="222"/>
        <v/>
      </c>
      <c r="AG927" t="b">
        <f t="shared" si="223"/>
        <v>1</v>
      </c>
    </row>
    <row r="928" spans="1:33">
      <c r="A928" s="45">
        <f t="shared" si="216"/>
        <v>928</v>
      </c>
      <c r="B928" s="44">
        <f t="shared" si="224"/>
        <v>904</v>
      </c>
      <c r="C928" s="193" t="s">
        <v>3642</v>
      </c>
      <c r="D928" s="193" t="s">
        <v>7</v>
      </c>
      <c r="E928" s="188" t="s">
        <v>506</v>
      </c>
      <c r="F928" s="188" t="s">
        <v>794</v>
      </c>
      <c r="G928" s="197">
        <v>0</v>
      </c>
      <c r="H928" s="197">
        <v>0</v>
      </c>
      <c r="I928" s="188" t="s">
        <v>1</v>
      </c>
      <c r="J928" s="188" t="s">
        <v>1348</v>
      </c>
      <c r="K928" s="195" t="s">
        <v>3656</v>
      </c>
      <c r="L928" s="196" t="s">
        <v>4614</v>
      </c>
      <c r="M928" s="196" t="s">
        <v>4672</v>
      </c>
      <c r="N928" s="52" t="s">
        <v>2155</v>
      </c>
      <c r="O928" s="52"/>
      <c r="P928" s="254" t="s">
        <v>3230</v>
      </c>
      <c r="Q928" s="13"/>
      <c r="R928"/>
      <c r="S928" t="str">
        <f t="shared" si="215"/>
        <v>NOT EQUAL</v>
      </c>
      <c r="T928" s="41" t="str">
        <f>IF(ISNA(VLOOKUP(P928,'NEW XEQM.c'!E:F,2,0)),"--","PRESENT")</f>
        <v>--</v>
      </c>
      <c r="U928"/>
      <c r="V928">
        <f t="shared" si="217"/>
        <v>182</v>
      </c>
      <c r="W928" s="75" t="s">
        <v>2155</v>
      </c>
      <c r="X928" s="54" t="s">
        <v>2155</v>
      </c>
      <c r="Y928" s="54" t="s">
        <v>2155</v>
      </c>
      <c r="Z928" s="22" t="str">
        <f t="shared" si="218"/>
        <v/>
      </c>
      <c r="AA928" s="22" t="str">
        <f t="shared" si="219"/>
        <v/>
      </c>
      <c r="AB928" s="1">
        <f t="shared" si="220"/>
        <v>904</v>
      </c>
      <c r="AC928" t="str">
        <f t="shared" si="221"/>
        <v>ITM_COMPLEMENT</v>
      </c>
      <c r="AD928" s="125" t="str">
        <f>IF(ISNA(VLOOKUP(AA928,'XEQM Shortlist'!J:J,1,0)),"//","")</f>
        <v/>
      </c>
      <c r="AF928" s="88" t="str">
        <f t="shared" si="222"/>
        <v/>
      </c>
      <c r="AG928" t="b">
        <f t="shared" si="223"/>
        <v>1</v>
      </c>
    </row>
    <row r="929" spans="1:33">
      <c r="A929" s="45">
        <f t="shared" si="216"/>
        <v>929</v>
      </c>
      <c r="B929" s="44">
        <f t="shared" si="224"/>
        <v>905</v>
      </c>
      <c r="C929" s="193" t="s">
        <v>3642</v>
      </c>
      <c r="D929" s="193" t="s">
        <v>7</v>
      </c>
      <c r="E929" s="188" t="s">
        <v>506</v>
      </c>
      <c r="F929" s="188" t="s">
        <v>795</v>
      </c>
      <c r="G929" s="197">
        <v>0</v>
      </c>
      <c r="H929" s="197">
        <v>0</v>
      </c>
      <c r="I929" s="188" t="s">
        <v>1</v>
      </c>
      <c r="J929" s="188" t="s">
        <v>1348</v>
      </c>
      <c r="K929" s="195" t="s">
        <v>3656</v>
      </c>
      <c r="L929" s="196" t="s">
        <v>4614</v>
      </c>
      <c r="M929" s="196" t="s">
        <v>4672</v>
      </c>
      <c r="N929" s="52" t="s">
        <v>2155</v>
      </c>
      <c r="O929" s="52"/>
      <c r="P929" s="254" t="s">
        <v>3231</v>
      </c>
      <c r="Q929" s="13"/>
      <c r="R929"/>
      <c r="S929" t="str">
        <f t="shared" si="215"/>
        <v>NOT EQUAL</v>
      </c>
      <c r="T929" s="41" t="str">
        <f>IF(ISNA(VLOOKUP(P929,'NEW XEQM.c'!E:F,2,0)),"--","PRESENT")</f>
        <v>--</v>
      </c>
      <c r="U929"/>
      <c r="V929">
        <f t="shared" si="217"/>
        <v>182</v>
      </c>
      <c r="W929" s="75" t="s">
        <v>2155</v>
      </c>
      <c r="X929" s="54" t="s">
        <v>2155</v>
      </c>
      <c r="Y929" s="54" t="s">
        <v>2155</v>
      </c>
      <c r="Z929" s="22" t="str">
        <f t="shared" si="218"/>
        <v/>
      </c>
      <c r="AA929" s="22" t="str">
        <f t="shared" si="219"/>
        <v/>
      </c>
      <c r="AB929" s="1">
        <f t="shared" si="220"/>
        <v>905</v>
      </c>
      <c r="AC929" t="str">
        <f t="shared" si="221"/>
        <v>ITM_PARTIAL_DIFF</v>
      </c>
      <c r="AD929" s="125" t="str">
        <f>IF(ISNA(VLOOKUP(AA929,'XEQM Shortlist'!J:J,1,0)),"//","")</f>
        <v/>
      </c>
      <c r="AF929" s="88" t="str">
        <f t="shared" si="222"/>
        <v/>
      </c>
      <c r="AG929" t="b">
        <f t="shared" si="223"/>
        <v>1</v>
      </c>
    </row>
    <row r="930" spans="1:33">
      <c r="A930" s="45">
        <f t="shared" si="216"/>
        <v>930</v>
      </c>
      <c r="B930" s="44">
        <f t="shared" si="224"/>
        <v>906</v>
      </c>
      <c r="C930" s="193" t="s">
        <v>3642</v>
      </c>
      <c r="D930" s="193" t="s">
        <v>7</v>
      </c>
      <c r="E930" s="188" t="s">
        <v>506</v>
      </c>
      <c r="F930" s="188" t="s">
        <v>796</v>
      </c>
      <c r="G930" s="197">
        <v>0</v>
      </c>
      <c r="H930" s="197">
        <v>0</v>
      </c>
      <c r="I930" s="188" t="s">
        <v>1</v>
      </c>
      <c r="J930" s="188" t="s">
        <v>1348</v>
      </c>
      <c r="K930" s="195" t="s">
        <v>3656</v>
      </c>
      <c r="L930" s="196" t="s">
        <v>4614</v>
      </c>
      <c r="M930" s="196" t="s">
        <v>4672</v>
      </c>
      <c r="N930" s="52" t="s">
        <v>2155</v>
      </c>
      <c r="O930" s="52"/>
      <c r="P930" s="254" t="s">
        <v>3232</v>
      </c>
      <c r="Q930" s="13"/>
      <c r="R930"/>
      <c r="S930" t="str">
        <f t="shared" si="215"/>
        <v>NOT EQUAL</v>
      </c>
      <c r="T930" s="41" t="str">
        <f>IF(ISNA(VLOOKUP(P930,'NEW XEQM.c'!E:F,2,0)),"--","PRESENT")</f>
        <v>--</v>
      </c>
      <c r="U930"/>
      <c r="V930">
        <f t="shared" si="217"/>
        <v>182</v>
      </c>
      <c r="W930" s="75" t="s">
        <v>2155</v>
      </c>
      <c r="X930" s="54" t="s">
        <v>2155</v>
      </c>
      <c r="Y930" s="54" t="s">
        <v>2155</v>
      </c>
      <c r="Z930" s="22" t="str">
        <f t="shared" si="218"/>
        <v/>
      </c>
      <c r="AA930" s="22" t="str">
        <f t="shared" si="219"/>
        <v/>
      </c>
      <c r="AB930" s="1">
        <f t="shared" si="220"/>
        <v>906</v>
      </c>
      <c r="AC930" t="str">
        <f t="shared" si="221"/>
        <v>ITM_THERE_EXISTS</v>
      </c>
      <c r="AD930" s="125" t="str">
        <f>IF(ISNA(VLOOKUP(AA930,'XEQM Shortlist'!J:J,1,0)),"//","")</f>
        <v/>
      </c>
      <c r="AF930" s="88" t="str">
        <f t="shared" si="222"/>
        <v/>
      </c>
      <c r="AG930" t="b">
        <f t="shared" si="223"/>
        <v>1</v>
      </c>
    </row>
    <row r="931" spans="1:33">
      <c r="A931" s="45">
        <f t="shared" si="216"/>
        <v>931</v>
      </c>
      <c r="B931" s="44">
        <f t="shared" si="224"/>
        <v>907</v>
      </c>
      <c r="C931" s="193" t="s">
        <v>3642</v>
      </c>
      <c r="D931" s="193" t="s">
        <v>7</v>
      </c>
      <c r="E931" s="188" t="s">
        <v>506</v>
      </c>
      <c r="F931" s="188" t="s">
        <v>797</v>
      </c>
      <c r="G931" s="197">
        <v>0</v>
      </c>
      <c r="H931" s="197">
        <v>0</v>
      </c>
      <c r="I931" s="188" t="s">
        <v>1</v>
      </c>
      <c r="J931" s="188" t="s">
        <v>1348</v>
      </c>
      <c r="K931" s="195" t="s">
        <v>3656</v>
      </c>
      <c r="L931" s="196" t="s">
        <v>4614</v>
      </c>
      <c r="M931" s="196" t="s">
        <v>4672</v>
      </c>
      <c r="N931" s="52" t="s">
        <v>2155</v>
      </c>
      <c r="O931" s="52"/>
      <c r="P931" s="254" t="s">
        <v>3233</v>
      </c>
      <c r="Q931" s="13"/>
      <c r="R931"/>
      <c r="S931" t="str">
        <f t="shared" si="215"/>
        <v>NOT EQUAL</v>
      </c>
      <c r="T931" s="41" t="str">
        <f>IF(ISNA(VLOOKUP(P931,'NEW XEQM.c'!E:F,2,0)),"--","PRESENT")</f>
        <v>--</v>
      </c>
      <c r="U931"/>
      <c r="V931">
        <f t="shared" si="217"/>
        <v>182</v>
      </c>
      <c r="W931" s="75" t="s">
        <v>2155</v>
      </c>
      <c r="X931" s="54" t="s">
        <v>2155</v>
      </c>
      <c r="Y931" s="54" t="s">
        <v>2155</v>
      </c>
      <c r="Z931" s="22" t="str">
        <f t="shared" si="218"/>
        <v/>
      </c>
      <c r="AA931" s="22" t="str">
        <f t="shared" si="219"/>
        <v/>
      </c>
      <c r="AB931" s="1">
        <f t="shared" si="220"/>
        <v>907</v>
      </c>
      <c r="AC931" t="str">
        <f t="shared" si="221"/>
        <v>ITM_THERE_DOES_NOT_EXIST</v>
      </c>
      <c r="AD931" s="125" t="str">
        <f>IF(ISNA(VLOOKUP(AA931,'XEQM Shortlist'!J:J,1,0)),"//","")</f>
        <v/>
      </c>
      <c r="AF931" s="88" t="str">
        <f t="shared" si="222"/>
        <v/>
      </c>
      <c r="AG931" t="b">
        <f t="shared" si="223"/>
        <v>1</v>
      </c>
    </row>
    <row r="932" spans="1:33">
      <c r="A932" s="45">
        <f t="shared" si="216"/>
        <v>932</v>
      </c>
      <c r="B932" s="44">
        <f t="shared" si="224"/>
        <v>908</v>
      </c>
      <c r="C932" s="193" t="s">
        <v>3643</v>
      </c>
      <c r="D932" s="193" t="s">
        <v>3046</v>
      </c>
      <c r="E932" s="188" t="s">
        <v>506</v>
      </c>
      <c r="F932" s="188" t="s">
        <v>798</v>
      </c>
      <c r="G932" s="197">
        <v>0</v>
      </c>
      <c r="H932" s="197">
        <v>0</v>
      </c>
      <c r="I932" s="188" t="s">
        <v>1</v>
      </c>
      <c r="J932" s="188" t="s">
        <v>1348</v>
      </c>
      <c r="K932" s="195" t="s">
        <v>3656</v>
      </c>
      <c r="L932" s="196" t="s">
        <v>4614</v>
      </c>
      <c r="M932" s="196" t="s">
        <v>4672</v>
      </c>
      <c r="N932" s="52" t="s">
        <v>2155</v>
      </c>
      <c r="O932" s="52"/>
      <c r="P932" s="254" t="s">
        <v>3046</v>
      </c>
      <c r="Q932" s="13"/>
      <c r="R932"/>
      <c r="S932" t="str">
        <f t="shared" si="215"/>
        <v>NOT EQUAL</v>
      </c>
      <c r="T932" s="41" t="str">
        <f>IF(ISNA(VLOOKUP(P932,'NEW XEQM.c'!E:F,2,0)),"--","PRESENT")</f>
        <v>--</v>
      </c>
      <c r="U932"/>
      <c r="V932">
        <f t="shared" si="217"/>
        <v>182</v>
      </c>
      <c r="W932" s="75" t="s">
        <v>2155</v>
      </c>
      <c r="X932" s="54" t="s">
        <v>2155</v>
      </c>
      <c r="Y932" s="54" t="s">
        <v>2155</v>
      </c>
      <c r="Z932" s="22" t="str">
        <f t="shared" si="218"/>
        <v/>
      </c>
      <c r="AA932" s="22" t="str">
        <f t="shared" si="219"/>
        <v/>
      </c>
      <c r="AB932" s="1">
        <f t="shared" si="220"/>
        <v>908</v>
      </c>
      <c r="AC932" t="str">
        <f t="shared" si="221"/>
        <v>ITM_EMPTY_SET</v>
      </c>
      <c r="AD932" s="125" t="str">
        <f>IF(ISNA(VLOOKUP(AA932,'XEQM Shortlist'!J:J,1,0)),"//","")</f>
        <v/>
      </c>
      <c r="AF932" s="88" t="str">
        <f t="shared" si="222"/>
        <v/>
      </c>
      <c r="AG932" t="b">
        <f t="shared" si="223"/>
        <v>1</v>
      </c>
    </row>
    <row r="933" spans="1:33">
      <c r="A933" s="45">
        <f t="shared" si="216"/>
        <v>933</v>
      </c>
      <c r="B933" s="44">
        <f t="shared" si="224"/>
        <v>909</v>
      </c>
      <c r="C933" s="193" t="s">
        <v>3642</v>
      </c>
      <c r="D933" s="193" t="s">
        <v>7</v>
      </c>
      <c r="E933" s="188" t="s">
        <v>506</v>
      </c>
      <c r="F933" s="188" t="s">
        <v>799</v>
      </c>
      <c r="G933" s="197">
        <v>0</v>
      </c>
      <c r="H933" s="197">
        <v>0</v>
      </c>
      <c r="I933" s="188" t="s">
        <v>1</v>
      </c>
      <c r="J933" s="188" t="s">
        <v>1348</v>
      </c>
      <c r="K933" s="195" t="s">
        <v>3656</v>
      </c>
      <c r="L933" s="196" t="s">
        <v>4614</v>
      </c>
      <c r="M933" s="196" t="s">
        <v>4672</v>
      </c>
      <c r="N933" s="52" t="s">
        <v>2155</v>
      </c>
      <c r="O933" s="52"/>
      <c r="P933" s="254" t="s">
        <v>3234</v>
      </c>
      <c r="Q933" s="13"/>
      <c r="R933"/>
      <c r="S933" t="str">
        <f t="shared" si="215"/>
        <v>NOT EQUAL</v>
      </c>
      <c r="T933" s="41" t="str">
        <f>IF(ISNA(VLOOKUP(P933,'NEW XEQM.c'!E:F,2,0)),"--","PRESENT")</f>
        <v>--</v>
      </c>
      <c r="U933"/>
      <c r="V933">
        <f t="shared" si="217"/>
        <v>182</v>
      </c>
      <c r="W933" s="75" t="s">
        <v>2155</v>
      </c>
      <c r="X933" s="54" t="s">
        <v>2155</v>
      </c>
      <c r="Y933" s="54" t="s">
        <v>2155</v>
      </c>
      <c r="Z933" s="22" t="str">
        <f t="shared" si="218"/>
        <v/>
      </c>
      <c r="AA933" s="22" t="str">
        <f t="shared" si="219"/>
        <v/>
      </c>
      <c r="AB933" s="1">
        <f t="shared" si="220"/>
        <v>909</v>
      </c>
      <c r="AC933" t="str">
        <f t="shared" si="221"/>
        <v>ITM_INCREMENT</v>
      </c>
      <c r="AD933" s="125" t="str">
        <f>IF(ISNA(VLOOKUP(AA933,'XEQM Shortlist'!J:J,1,0)),"//","")</f>
        <v/>
      </c>
      <c r="AF933" s="88" t="str">
        <f t="shared" si="222"/>
        <v/>
      </c>
      <c r="AG933" t="b">
        <f t="shared" si="223"/>
        <v>1</v>
      </c>
    </row>
    <row r="934" spans="1:33">
      <c r="A934" s="45">
        <f t="shared" si="216"/>
        <v>934</v>
      </c>
      <c r="B934" s="44">
        <f t="shared" si="224"/>
        <v>910</v>
      </c>
      <c r="C934" s="193" t="s">
        <v>3642</v>
      </c>
      <c r="D934" s="193" t="s">
        <v>7</v>
      </c>
      <c r="E934" s="188" t="s">
        <v>506</v>
      </c>
      <c r="F934" s="188" t="s">
        <v>800</v>
      </c>
      <c r="G934" s="197">
        <v>0</v>
      </c>
      <c r="H934" s="197">
        <v>0</v>
      </c>
      <c r="I934" s="188" t="s">
        <v>1</v>
      </c>
      <c r="J934" s="188" t="s">
        <v>1348</v>
      </c>
      <c r="K934" s="195" t="s">
        <v>3656</v>
      </c>
      <c r="L934" s="196" t="s">
        <v>4614</v>
      </c>
      <c r="M934" s="196" t="s">
        <v>4672</v>
      </c>
      <c r="N934" s="52" t="s">
        <v>2155</v>
      </c>
      <c r="O934" s="52"/>
      <c r="P934" s="254" t="s">
        <v>3235</v>
      </c>
      <c r="Q934" s="13"/>
      <c r="R934"/>
      <c r="S934" t="str">
        <f t="shared" si="215"/>
        <v>NOT EQUAL</v>
      </c>
      <c r="T934" s="41" t="str">
        <f>IF(ISNA(VLOOKUP(P934,'NEW XEQM.c'!E:F,2,0)),"--","PRESENT")</f>
        <v>--</v>
      </c>
      <c r="U934"/>
      <c r="V934">
        <f t="shared" si="217"/>
        <v>182</v>
      </c>
      <c r="W934" s="75" t="s">
        <v>2155</v>
      </c>
      <c r="X934" s="54" t="s">
        <v>2155</v>
      </c>
      <c r="Y934" s="54" t="s">
        <v>2155</v>
      </c>
      <c r="Z934" s="22" t="str">
        <f t="shared" si="218"/>
        <v/>
      </c>
      <c r="AA934" s="22" t="str">
        <f t="shared" si="219"/>
        <v/>
      </c>
      <c r="AB934" s="1">
        <f t="shared" si="220"/>
        <v>910</v>
      </c>
      <c r="AC934" t="str">
        <f t="shared" si="221"/>
        <v>ITM_NABLA</v>
      </c>
      <c r="AD934" s="125" t="str">
        <f>IF(ISNA(VLOOKUP(AA934,'XEQM Shortlist'!J:J,1,0)),"//","")</f>
        <v/>
      </c>
      <c r="AF934" s="88" t="str">
        <f t="shared" si="222"/>
        <v/>
      </c>
      <c r="AG934" t="b">
        <f t="shared" si="223"/>
        <v>1</v>
      </c>
    </row>
    <row r="935" spans="1:33">
      <c r="A935" s="45">
        <f t="shared" si="216"/>
        <v>935</v>
      </c>
      <c r="B935" s="44">
        <f t="shared" si="224"/>
        <v>911</v>
      </c>
      <c r="C935" s="193" t="s">
        <v>3642</v>
      </c>
      <c r="D935" s="193" t="s">
        <v>7</v>
      </c>
      <c r="E935" s="188" t="s">
        <v>506</v>
      </c>
      <c r="F935" s="188" t="s">
        <v>801</v>
      </c>
      <c r="G935" s="197">
        <v>0</v>
      </c>
      <c r="H935" s="197">
        <v>0</v>
      </c>
      <c r="I935" s="188" t="s">
        <v>1</v>
      </c>
      <c r="J935" s="188" t="s">
        <v>1348</v>
      </c>
      <c r="K935" s="195" t="s">
        <v>3656</v>
      </c>
      <c r="L935" s="196" t="s">
        <v>4614</v>
      </c>
      <c r="M935" s="196" t="s">
        <v>4672</v>
      </c>
      <c r="N935" s="52" t="s">
        <v>2155</v>
      </c>
      <c r="O935" s="52"/>
      <c r="P935" s="254" t="s">
        <v>3236</v>
      </c>
      <c r="Q935" s="13"/>
      <c r="R935"/>
      <c r="S935" t="str">
        <f t="shared" ref="S935:S998" si="225">IF(E935=F935,"","NOT EQUAL")</f>
        <v>NOT EQUAL</v>
      </c>
      <c r="T935" s="41" t="str">
        <f>IF(ISNA(VLOOKUP(P935,'NEW XEQM.c'!E:F,2,0)),"--","PRESENT")</f>
        <v>--</v>
      </c>
      <c r="U935"/>
      <c r="V935">
        <f t="shared" si="217"/>
        <v>182</v>
      </c>
      <c r="W935" s="75" t="s">
        <v>2155</v>
      </c>
      <c r="X935" s="54" t="s">
        <v>2155</v>
      </c>
      <c r="Y935" s="54" t="s">
        <v>2155</v>
      </c>
      <c r="Z935" s="22" t="str">
        <f t="shared" si="218"/>
        <v/>
      </c>
      <c r="AA935" s="22" t="str">
        <f t="shared" si="219"/>
        <v/>
      </c>
      <c r="AB935" s="1">
        <f t="shared" si="220"/>
        <v>911</v>
      </c>
      <c r="AC935" t="str">
        <f t="shared" si="221"/>
        <v>ITM_ELEMENT_OF</v>
      </c>
      <c r="AD935" s="125" t="str">
        <f>IF(ISNA(VLOOKUP(AA935,'XEQM Shortlist'!J:J,1,0)),"//","")</f>
        <v/>
      </c>
      <c r="AF935" s="88" t="str">
        <f t="shared" si="222"/>
        <v/>
      </c>
      <c r="AG935" t="b">
        <f t="shared" si="223"/>
        <v>1</v>
      </c>
    </row>
    <row r="936" spans="1:33">
      <c r="A936" s="45">
        <f t="shared" si="216"/>
        <v>936</v>
      </c>
      <c r="B936" s="44">
        <f t="shared" si="224"/>
        <v>912</v>
      </c>
      <c r="C936" s="193" t="s">
        <v>3642</v>
      </c>
      <c r="D936" s="193" t="s">
        <v>7</v>
      </c>
      <c r="E936" s="188" t="s">
        <v>506</v>
      </c>
      <c r="F936" s="188" t="s">
        <v>802</v>
      </c>
      <c r="G936" s="197">
        <v>0</v>
      </c>
      <c r="H936" s="197">
        <v>0</v>
      </c>
      <c r="I936" s="188" t="s">
        <v>1</v>
      </c>
      <c r="J936" s="188" t="s">
        <v>1348</v>
      </c>
      <c r="K936" s="195" t="s">
        <v>3656</v>
      </c>
      <c r="L936" s="196" t="s">
        <v>4614</v>
      </c>
      <c r="M936" s="196" t="s">
        <v>4672</v>
      </c>
      <c r="N936" s="52" t="s">
        <v>2155</v>
      </c>
      <c r="O936" s="52"/>
      <c r="P936" s="254" t="s">
        <v>3237</v>
      </c>
      <c r="Q936" s="13"/>
      <c r="R936"/>
      <c r="S936" t="str">
        <f t="shared" si="225"/>
        <v>NOT EQUAL</v>
      </c>
      <c r="T936" s="41" t="str">
        <f>IF(ISNA(VLOOKUP(P936,'NEW XEQM.c'!E:F,2,0)),"--","PRESENT")</f>
        <v>--</v>
      </c>
      <c r="U936"/>
      <c r="V936">
        <f t="shared" si="217"/>
        <v>182</v>
      </c>
      <c r="W936" s="75" t="s">
        <v>2155</v>
      </c>
      <c r="X936" s="54" t="s">
        <v>2155</v>
      </c>
      <c r="Y936" s="54" t="s">
        <v>2155</v>
      </c>
      <c r="Z936" s="22" t="str">
        <f t="shared" si="218"/>
        <v/>
      </c>
      <c r="AA936" s="22" t="str">
        <f t="shared" si="219"/>
        <v/>
      </c>
      <c r="AB936" s="1">
        <f t="shared" si="220"/>
        <v>912</v>
      </c>
      <c r="AC936" t="str">
        <f t="shared" si="221"/>
        <v>ITM_NOT_ELEMENT_OF</v>
      </c>
      <c r="AD936" s="125" t="str">
        <f>IF(ISNA(VLOOKUP(AA936,'XEQM Shortlist'!J:J,1,0)),"//","")</f>
        <v/>
      </c>
      <c r="AF936" s="88" t="str">
        <f t="shared" si="222"/>
        <v/>
      </c>
      <c r="AG936" t="b">
        <f t="shared" si="223"/>
        <v>1</v>
      </c>
    </row>
    <row r="937" spans="1:33">
      <c r="A937" s="45">
        <f t="shared" si="216"/>
        <v>937</v>
      </c>
      <c r="B937" s="44">
        <f t="shared" si="224"/>
        <v>913</v>
      </c>
      <c r="C937" s="193" t="s">
        <v>3642</v>
      </c>
      <c r="D937" s="193" t="s">
        <v>7</v>
      </c>
      <c r="E937" s="188" t="s">
        <v>506</v>
      </c>
      <c r="F937" s="188" t="s">
        <v>803</v>
      </c>
      <c r="G937" s="197">
        <v>0</v>
      </c>
      <c r="H937" s="197">
        <v>0</v>
      </c>
      <c r="I937" s="188" t="s">
        <v>1</v>
      </c>
      <c r="J937" s="188" t="s">
        <v>1348</v>
      </c>
      <c r="K937" s="195" t="s">
        <v>3656</v>
      </c>
      <c r="L937" s="196" t="s">
        <v>4614</v>
      </c>
      <c r="M937" s="196" t="s">
        <v>4672</v>
      </c>
      <c r="N937" s="52" t="s">
        <v>2155</v>
      </c>
      <c r="O937" s="52"/>
      <c r="P937" s="254" t="s">
        <v>3238</v>
      </c>
      <c r="Q937" s="13"/>
      <c r="R937"/>
      <c r="S937" t="str">
        <f t="shared" si="225"/>
        <v>NOT EQUAL</v>
      </c>
      <c r="T937" s="41" t="str">
        <f>IF(ISNA(VLOOKUP(P937,'NEW XEQM.c'!E:F,2,0)),"--","PRESENT")</f>
        <v>--</v>
      </c>
      <c r="U937"/>
      <c r="V937">
        <f t="shared" si="217"/>
        <v>182</v>
      </c>
      <c r="W937" s="75" t="s">
        <v>2155</v>
      </c>
      <c r="X937" s="54" t="s">
        <v>2155</v>
      </c>
      <c r="Y937" s="54" t="s">
        <v>2155</v>
      </c>
      <c r="Z937" s="22" t="str">
        <f t="shared" si="218"/>
        <v/>
      </c>
      <c r="AA937" s="22" t="str">
        <f t="shared" si="219"/>
        <v/>
      </c>
      <c r="AB937" s="1">
        <f t="shared" si="220"/>
        <v>913</v>
      </c>
      <c r="AC937" t="str">
        <f t="shared" si="221"/>
        <v>ITM_CONTAINS</v>
      </c>
      <c r="AD937" s="125" t="str">
        <f>IF(ISNA(VLOOKUP(AA937,'XEQM Shortlist'!J:J,1,0)),"//","")</f>
        <v/>
      </c>
      <c r="AF937" s="88" t="str">
        <f t="shared" si="222"/>
        <v/>
      </c>
      <c r="AG937" t="b">
        <f t="shared" si="223"/>
        <v>1</v>
      </c>
    </row>
    <row r="938" spans="1:33">
      <c r="A938" s="45">
        <f t="shared" si="216"/>
        <v>938</v>
      </c>
      <c r="B938" s="44">
        <f t="shared" si="224"/>
        <v>914</v>
      </c>
      <c r="C938" s="193" t="s">
        <v>3642</v>
      </c>
      <c r="D938" s="193" t="s">
        <v>7</v>
      </c>
      <c r="E938" s="188" t="s">
        <v>506</v>
      </c>
      <c r="F938" s="188" t="s">
        <v>804</v>
      </c>
      <c r="G938" s="197">
        <v>0</v>
      </c>
      <c r="H938" s="197">
        <v>0</v>
      </c>
      <c r="I938" s="188" t="s">
        <v>1</v>
      </c>
      <c r="J938" s="188" t="s">
        <v>1348</v>
      </c>
      <c r="K938" s="195" t="s">
        <v>3656</v>
      </c>
      <c r="L938" s="196" t="s">
        <v>4614</v>
      </c>
      <c r="M938" s="196" t="s">
        <v>4672</v>
      </c>
      <c r="N938" s="52" t="s">
        <v>2155</v>
      </c>
      <c r="O938" s="52"/>
      <c r="P938" s="254" t="s">
        <v>3239</v>
      </c>
      <c r="Q938" s="13"/>
      <c r="R938"/>
      <c r="S938" t="str">
        <f t="shared" si="225"/>
        <v>NOT EQUAL</v>
      </c>
      <c r="T938" s="41" t="str">
        <f>IF(ISNA(VLOOKUP(P938,'NEW XEQM.c'!E:F,2,0)),"--","PRESENT")</f>
        <v>--</v>
      </c>
      <c r="U938"/>
      <c r="V938">
        <f t="shared" si="217"/>
        <v>182</v>
      </c>
      <c r="W938" s="75" t="s">
        <v>2155</v>
      </c>
      <c r="X938" s="54" t="s">
        <v>2155</v>
      </c>
      <c r="Y938" s="54" t="s">
        <v>2155</v>
      </c>
      <c r="Z938" s="22" t="str">
        <f t="shared" si="218"/>
        <v/>
      </c>
      <c r="AA938" s="22" t="str">
        <f t="shared" si="219"/>
        <v/>
      </c>
      <c r="AB938" s="1">
        <f t="shared" si="220"/>
        <v>914</v>
      </c>
      <c r="AC938" t="str">
        <f t="shared" si="221"/>
        <v>ITM_DOES_NOT_CONTAIN</v>
      </c>
      <c r="AD938" s="125" t="str">
        <f>IF(ISNA(VLOOKUP(AA938,'XEQM Shortlist'!J:J,1,0)),"//","")</f>
        <v/>
      </c>
      <c r="AF938" s="88" t="str">
        <f t="shared" si="222"/>
        <v/>
      </c>
      <c r="AG938" t="b">
        <f t="shared" si="223"/>
        <v>1</v>
      </c>
    </row>
    <row r="939" spans="1:33">
      <c r="A939" s="45">
        <f t="shared" si="216"/>
        <v>939</v>
      </c>
      <c r="B939" s="44">
        <f t="shared" si="224"/>
        <v>915</v>
      </c>
      <c r="C939" s="193" t="s">
        <v>3642</v>
      </c>
      <c r="D939" s="193" t="s">
        <v>7</v>
      </c>
      <c r="E939" s="188" t="s">
        <v>506</v>
      </c>
      <c r="F939" s="188" t="s">
        <v>4842</v>
      </c>
      <c r="G939" s="197">
        <v>0</v>
      </c>
      <c r="H939" s="197">
        <v>0</v>
      </c>
      <c r="I939" s="188" t="s">
        <v>1</v>
      </c>
      <c r="J939" s="188" t="s">
        <v>1348</v>
      </c>
      <c r="K939" s="195" t="s">
        <v>3656</v>
      </c>
      <c r="L939" s="196" t="s">
        <v>4614</v>
      </c>
      <c r="M939" s="196" t="s">
        <v>4672</v>
      </c>
      <c r="N939" s="52" t="s">
        <v>2155</v>
      </c>
      <c r="O939" s="52"/>
      <c r="P939" s="254" t="s">
        <v>4792</v>
      </c>
      <c r="Q939" s="13"/>
      <c r="R939"/>
      <c r="S939" t="str">
        <f t="shared" si="225"/>
        <v>NOT EQUAL</v>
      </c>
      <c r="T939" s="41" t="str">
        <f>IF(ISNA(VLOOKUP(P939,'NEW XEQM.c'!E:F,2,0)),"--","PRESENT")</f>
        <v>--</v>
      </c>
      <c r="U939"/>
      <c r="V939">
        <f t="shared" si="217"/>
        <v>182</v>
      </c>
      <c r="W939" s="75" t="s">
        <v>2155</v>
      </c>
      <c r="X939" s="54" t="s">
        <v>2155</v>
      </c>
      <c r="Y939" s="54" t="s">
        <v>2155</v>
      </c>
      <c r="Z939" s="22" t="str">
        <f t="shared" si="218"/>
        <v/>
      </c>
      <c r="AA939" s="22" t="str">
        <f t="shared" si="219"/>
        <v/>
      </c>
      <c r="AB939" s="1">
        <f t="shared" si="220"/>
        <v>915</v>
      </c>
      <c r="AC939" t="str">
        <f t="shared" si="221"/>
        <v>ITM_BINARY_ZERO</v>
      </c>
      <c r="AD939" s="125" t="str">
        <f>IF(ISNA(VLOOKUP(AA939,'XEQM Shortlist'!J:J,1,0)),"//","")</f>
        <v/>
      </c>
      <c r="AF939" s="88" t="str">
        <f t="shared" si="222"/>
        <v/>
      </c>
      <c r="AG939" t="b">
        <f t="shared" si="223"/>
        <v>1</v>
      </c>
    </row>
    <row r="940" spans="1:33">
      <c r="A940" s="45">
        <f t="shared" si="216"/>
        <v>940</v>
      </c>
      <c r="B940" s="44">
        <f t="shared" si="224"/>
        <v>916</v>
      </c>
      <c r="C940" s="193" t="s">
        <v>3642</v>
      </c>
      <c r="D940" s="193" t="s">
        <v>7</v>
      </c>
      <c r="E940" s="188" t="s">
        <v>506</v>
      </c>
      <c r="F940" s="188" t="s">
        <v>805</v>
      </c>
      <c r="G940" s="197">
        <v>0</v>
      </c>
      <c r="H940" s="197">
        <v>0</v>
      </c>
      <c r="I940" s="188" t="s">
        <v>1</v>
      </c>
      <c r="J940" s="188" t="s">
        <v>1348</v>
      </c>
      <c r="K940" s="195" t="s">
        <v>3656</v>
      </c>
      <c r="L940" s="196" t="s">
        <v>4614</v>
      </c>
      <c r="M940" s="196" t="s">
        <v>4672</v>
      </c>
      <c r="N940" s="52" t="s">
        <v>2155</v>
      </c>
      <c r="O940" s="52"/>
      <c r="P940" s="254" t="s">
        <v>3240</v>
      </c>
      <c r="Q940" s="13"/>
      <c r="R940"/>
      <c r="S940" t="str">
        <f t="shared" si="225"/>
        <v>NOT EQUAL</v>
      </c>
      <c r="T940" s="41" t="str">
        <f>IF(ISNA(VLOOKUP(P940,'NEW XEQM.c'!E:F,2,0)),"--","PRESENT")</f>
        <v>--</v>
      </c>
      <c r="U940"/>
      <c r="V940">
        <f t="shared" si="217"/>
        <v>182</v>
      </c>
      <c r="W940" s="75" t="s">
        <v>2155</v>
      </c>
      <c r="X940" s="54" t="s">
        <v>2155</v>
      </c>
      <c r="Y940" s="54" t="s">
        <v>2155</v>
      </c>
      <c r="Z940" s="22" t="str">
        <f t="shared" si="218"/>
        <v/>
      </c>
      <c r="AA940" s="22" t="str">
        <f t="shared" si="219"/>
        <v/>
      </c>
      <c r="AB940" s="1">
        <f t="shared" si="220"/>
        <v>916</v>
      </c>
      <c r="AC940" t="str">
        <f t="shared" si="221"/>
        <v>ITM_PRODUCT</v>
      </c>
      <c r="AD940" s="125" t="str">
        <f>IF(ISNA(VLOOKUP(AA940,'XEQM Shortlist'!J:J,1,0)),"//","")</f>
        <v/>
      </c>
      <c r="AF940" s="88" t="str">
        <f t="shared" si="222"/>
        <v/>
      </c>
      <c r="AG940" t="b">
        <f t="shared" si="223"/>
        <v>1</v>
      </c>
    </row>
    <row r="941" spans="1:33">
      <c r="A941" s="45">
        <f t="shared" si="216"/>
        <v>941</v>
      </c>
      <c r="B941" s="44">
        <f t="shared" si="224"/>
        <v>917</v>
      </c>
      <c r="C941" s="193" t="s">
        <v>3642</v>
      </c>
      <c r="D941" s="193" t="s">
        <v>7</v>
      </c>
      <c r="E941" s="188" t="s">
        <v>506</v>
      </c>
      <c r="F941" s="188" t="s">
        <v>806</v>
      </c>
      <c r="G941" s="197">
        <v>0</v>
      </c>
      <c r="H941" s="197">
        <v>0</v>
      </c>
      <c r="I941" s="188" t="s">
        <v>1</v>
      </c>
      <c r="J941" s="188" t="s">
        <v>1348</v>
      </c>
      <c r="K941" s="195" t="s">
        <v>3656</v>
      </c>
      <c r="L941" s="196" t="s">
        <v>4614</v>
      </c>
      <c r="M941" s="196" t="s">
        <v>4672</v>
      </c>
      <c r="N941" s="52" t="s">
        <v>2155</v>
      </c>
      <c r="O941" s="52"/>
      <c r="P941" s="254" t="s">
        <v>3241</v>
      </c>
      <c r="Q941" s="13"/>
      <c r="R941"/>
      <c r="S941" t="str">
        <f t="shared" si="225"/>
        <v>NOT EQUAL</v>
      </c>
      <c r="T941" s="41" t="str">
        <f>IF(ISNA(VLOOKUP(P941,'NEW XEQM.c'!E:F,2,0)),"--","PRESENT")</f>
        <v>--</v>
      </c>
      <c r="U941"/>
      <c r="V941">
        <f t="shared" si="217"/>
        <v>182</v>
      </c>
      <c r="W941" s="75" t="s">
        <v>2155</v>
      </c>
      <c r="X941" s="54" t="s">
        <v>2155</v>
      </c>
      <c r="Y941" s="54" t="s">
        <v>2155</v>
      </c>
      <c r="Z941" s="22" t="str">
        <f t="shared" si="218"/>
        <v/>
      </c>
      <c r="AA941" s="22" t="str">
        <f t="shared" si="219"/>
        <v/>
      </c>
      <c r="AB941" s="1">
        <f t="shared" si="220"/>
        <v>917</v>
      </c>
      <c r="AC941" t="str">
        <f t="shared" si="221"/>
        <v>ITM_MINUS_PLUS</v>
      </c>
      <c r="AD941" s="125" t="str">
        <f>IF(ISNA(VLOOKUP(AA941,'XEQM Shortlist'!J:J,1,0)),"//","")</f>
        <v/>
      </c>
      <c r="AF941" s="88" t="str">
        <f t="shared" si="222"/>
        <v/>
      </c>
      <c r="AG941" t="b">
        <f t="shared" si="223"/>
        <v>1</v>
      </c>
    </row>
    <row r="942" spans="1:33">
      <c r="A942" s="45">
        <f t="shared" si="216"/>
        <v>942</v>
      </c>
      <c r="B942" s="44">
        <f t="shared" si="224"/>
        <v>918</v>
      </c>
      <c r="C942" s="193" t="s">
        <v>3642</v>
      </c>
      <c r="D942" s="193" t="s">
        <v>7</v>
      </c>
      <c r="E942" s="188" t="s">
        <v>506</v>
      </c>
      <c r="F942" s="188" t="s">
        <v>807</v>
      </c>
      <c r="G942" s="197">
        <v>0</v>
      </c>
      <c r="H942" s="197">
        <v>0</v>
      </c>
      <c r="I942" s="188" t="s">
        <v>1</v>
      </c>
      <c r="J942" s="188" t="s">
        <v>1348</v>
      </c>
      <c r="K942" s="195" t="s">
        <v>3656</v>
      </c>
      <c r="L942" s="196" t="s">
        <v>4614</v>
      </c>
      <c r="M942" s="196" t="s">
        <v>4672</v>
      </c>
      <c r="N942" s="52" t="s">
        <v>2155</v>
      </c>
      <c r="O942" s="52"/>
      <c r="P942" s="254" t="s">
        <v>3242</v>
      </c>
      <c r="Q942" s="13"/>
      <c r="R942"/>
      <c r="S942" t="str">
        <f t="shared" si="225"/>
        <v>NOT EQUAL</v>
      </c>
      <c r="T942" s="41" t="str">
        <f>IF(ISNA(VLOOKUP(P942,'NEW XEQM.c'!E:F,2,0)),"--","PRESENT")</f>
        <v>--</v>
      </c>
      <c r="U942"/>
      <c r="V942">
        <f t="shared" si="217"/>
        <v>182</v>
      </c>
      <c r="W942" s="75" t="s">
        <v>2155</v>
      </c>
      <c r="X942" s="54" t="s">
        <v>2155</v>
      </c>
      <c r="Y942" s="54" t="s">
        <v>2155</v>
      </c>
      <c r="Z942" s="22" t="str">
        <f t="shared" si="218"/>
        <v/>
      </c>
      <c r="AA942" s="22" t="str">
        <f t="shared" si="219"/>
        <v/>
      </c>
      <c r="AB942" s="1">
        <f t="shared" si="220"/>
        <v>918</v>
      </c>
      <c r="AC942" t="str">
        <f t="shared" si="221"/>
        <v>ITM_RING</v>
      </c>
      <c r="AD942" s="125" t="str">
        <f>IF(ISNA(VLOOKUP(AA942,'XEQM Shortlist'!J:J,1,0)),"//","")</f>
        <v/>
      </c>
      <c r="AF942" s="88" t="str">
        <f t="shared" si="222"/>
        <v/>
      </c>
      <c r="AG942" t="b">
        <f t="shared" si="223"/>
        <v>1</v>
      </c>
    </row>
    <row r="943" spans="1:33">
      <c r="A943" s="45">
        <f t="shared" si="216"/>
        <v>943</v>
      </c>
      <c r="B943" s="44">
        <f t="shared" si="224"/>
        <v>919</v>
      </c>
      <c r="C943" s="193" t="s">
        <v>3643</v>
      </c>
      <c r="D943" s="193" t="s">
        <v>3047</v>
      </c>
      <c r="E943" s="188" t="s">
        <v>506</v>
      </c>
      <c r="F943" s="188" t="s">
        <v>808</v>
      </c>
      <c r="G943" s="197">
        <v>0</v>
      </c>
      <c r="H943" s="197">
        <v>0</v>
      </c>
      <c r="I943" s="188" t="s">
        <v>1</v>
      </c>
      <c r="J943" s="188" t="s">
        <v>1348</v>
      </c>
      <c r="K943" s="195" t="s">
        <v>3656</v>
      </c>
      <c r="L943" s="196" t="s">
        <v>4614</v>
      </c>
      <c r="M943" s="196" t="s">
        <v>4672</v>
      </c>
      <c r="N943" s="52" t="s">
        <v>2155</v>
      </c>
      <c r="O943" s="52"/>
      <c r="P943" s="254" t="s">
        <v>3047</v>
      </c>
      <c r="Q943" s="13"/>
      <c r="R943"/>
      <c r="S943" t="str">
        <f t="shared" si="225"/>
        <v>NOT EQUAL</v>
      </c>
      <c r="T943" s="41" t="str">
        <f>IF(ISNA(VLOOKUP(P943,'NEW XEQM.c'!E:F,2,0)),"--","PRESENT")</f>
        <v>--</v>
      </c>
      <c r="U943"/>
      <c r="V943">
        <f t="shared" si="217"/>
        <v>182</v>
      </c>
      <c r="W943" s="75" t="s">
        <v>2155</v>
      </c>
      <c r="X943" s="54" t="s">
        <v>2155</v>
      </c>
      <c r="Y943" s="54" t="s">
        <v>2155</v>
      </c>
      <c r="Z943" s="22" t="str">
        <f t="shared" si="218"/>
        <v/>
      </c>
      <c r="AA943" s="22" t="str">
        <f t="shared" si="219"/>
        <v/>
      </c>
      <c r="AB943" s="1">
        <f t="shared" si="220"/>
        <v>919</v>
      </c>
      <c r="AC943" t="str">
        <f t="shared" si="221"/>
        <v>ITM_BULLET</v>
      </c>
      <c r="AD943" s="125" t="str">
        <f>IF(ISNA(VLOOKUP(AA943,'XEQM Shortlist'!J:J,1,0)),"//","")</f>
        <v/>
      </c>
      <c r="AF943" s="88" t="str">
        <f t="shared" si="222"/>
        <v/>
      </c>
      <c r="AG943" t="b">
        <f t="shared" si="223"/>
        <v>1</v>
      </c>
    </row>
    <row r="944" spans="1:33">
      <c r="A944" s="45">
        <f t="shared" si="216"/>
        <v>944</v>
      </c>
      <c r="B944" s="44">
        <f t="shared" si="224"/>
        <v>920</v>
      </c>
      <c r="C944" s="193" t="s">
        <v>3643</v>
      </c>
      <c r="D944" s="193" t="s">
        <v>3048</v>
      </c>
      <c r="E944" s="188" t="s">
        <v>506</v>
      </c>
      <c r="F944" s="188" t="s">
        <v>809</v>
      </c>
      <c r="G944" s="197">
        <v>0</v>
      </c>
      <c r="H944" s="197">
        <v>0</v>
      </c>
      <c r="I944" s="188" t="s">
        <v>1</v>
      </c>
      <c r="J944" s="188" t="s">
        <v>1348</v>
      </c>
      <c r="K944" s="195" t="s">
        <v>3656</v>
      </c>
      <c r="L944" s="196" t="s">
        <v>4614</v>
      </c>
      <c r="M944" s="196" t="s">
        <v>4672</v>
      </c>
      <c r="N944" s="52" t="s">
        <v>2155</v>
      </c>
      <c r="O944" s="52"/>
      <c r="P944" s="254" t="s">
        <v>3048</v>
      </c>
      <c r="Q944" s="13"/>
      <c r="R944"/>
      <c r="S944" t="str">
        <f t="shared" si="225"/>
        <v>NOT EQUAL</v>
      </c>
      <c r="T944" s="41" t="str">
        <f>IF(ISNA(VLOOKUP(P944,'NEW XEQM.c'!E:F,2,0)),"--","PRESENT")</f>
        <v>--</v>
      </c>
      <c r="U944"/>
      <c r="V944">
        <f t="shared" si="217"/>
        <v>182</v>
      </c>
      <c r="W944" s="75" t="s">
        <v>2155</v>
      </c>
      <c r="X944" s="54" t="s">
        <v>2155</v>
      </c>
      <c r="Y944" s="54" t="s">
        <v>2155</v>
      </c>
      <c r="Z944" s="22" t="str">
        <f t="shared" si="218"/>
        <v/>
      </c>
      <c r="AA944" s="22" t="str">
        <f t="shared" si="219"/>
        <v/>
      </c>
      <c r="AB944" s="1">
        <f t="shared" si="220"/>
        <v>920</v>
      </c>
      <c r="AC944" t="str">
        <f t="shared" si="221"/>
        <v>ITM_SQUARE_ROOT</v>
      </c>
      <c r="AD944" s="125" t="str">
        <f>IF(ISNA(VLOOKUP(AA944,'XEQM Shortlist'!J:J,1,0)),"//","")</f>
        <v/>
      </c>
      <c r="AF944" s="88" t="str">
        <f t="shared" si="222"/>
        <v/>
      </c>
      <c r="AG944" t="b">
        <f t="shared" si="223"/>
        <v>1</v>
      </c>
    </row>
    <row r="945" spans="1:33">
      <c r="A945" s="45">
        <f t="shared" si="216"/>
        <v>945</v>
      </c>
      <c r="B945" s="44">
        <f t="shared" si="224"/>
        <v>921</v>
      </c>
      <c r="C945" s="193" t="s">
        <v>3643</v>
      </c>
      <c r="D945" s="193" t="s">
        <v>3049</v>
      </c>
      <c r="E945" s="188" t="s">
        <v>506</v>
      </c>
      <c r="F945" s="188" t="s">
        <v>810</v>
      </c>
      <c r="G945" s="197">
        <v>0</v>
      </c>
      <c r="H945" s="197">
        <v>0</v>
      </c>
      <c r="I945" s="188" t="s">
        <v>1</v>
      </c>
      <c r="J945" s="188" t="s">
        <v>1348</v>
      </c>
      <c r="K945" s="195" t="s">
        <v>3656</v>
      </c>
      <c r="L945" s="196" t="s">
        <v>4614</v>
      </c>
      <c r="M945" s="196" t="s">
        <v>4672</v>
      </c>
      <c r="N945" s="52" t="s">
        <v>2155</v>
      </c>
      <c r="O945" s="52"/>
      <c r="P945" s="254" t="s">
        <v>3049</v>
      </c>
      <c r="Q945" s="13"/>
      <c r="R945"/>
      <c r="S945" t="str">
        <f t="shared" si="225"/>
        <v>NOT EQUAL</v>
      </c>
      <c r="T945" s="41" t="str">
        <f>IF(ISNA(VLOOKUP(P945,'NEW XEQM.c'!E:F,2,0)),"--","PRESENT")</f>
        <v>--</v>
      </c>
      <c r="U945"/>
      <c r="V945">
        <f t="shared" si="217"/>
        <v>182</v>
      </c>
      <c r="W945" s="75" t="s">
        <v>2155</v>
      </c>
      <c r="X945" s="54" t="s">
        <v>2155</v>
      </c>
      <c r="Y945" s="54" t="s">
        <v>2155</v>
      </c>
      <c r="Z945" s="22" t="str">
        <f t="shared" si="218"/>
        <v/>
      </c>
      <c r="AA945" s="22" t="str">
        <f t="shared" si="219"/>
        <v/>
      </c>
      <c r="AB945" s="1">
        <f t="shared" si="220"/>
        <v>921</v>
      </c>
      <c r="AC945" t="str">
        <f t="shared" si="221"/>
        <v>ITM_CUBE_ROOT</v>
      </c>
      <c r="AD945" s="125" t="str">
        <f>IF(ISNA(VLOOKUP(AA945,'XEQM Shortlist'!J:J,1,0)),"//","")</f>
        <v/>
      </c>
      <c r="AF945" s="88" t="str">
        <f t="shared" si="222"/>
        <v/>
      </c>
      <c r="AG945" t="b">
        <f t="shared" si="223"/>
        <v>1</v>
      </c>
    </row>
    <row r="946" spans="1:33">
      <c r="A946" s="45">
        <f t="shared" si="216"/>
        <v>946</v>
      </c>
      <c r="B946" s="44">
        <f t="shared" si="224"/>
        <v>922</v>
      </c>
      <c r="C946" s="193" t="s">
        <v>3643</v>
      </c>
      <c r="D946" s="193" t="s">
        <v>3050</v>
      </c>
      <c r="E946" s="188" t="s">
        <v>506</v>
      </c>
      <c r="F946" s="188" t="s">
        <v>811</v>
      </c>
      <c r="G946" s="197">
        <v>0</v>
      </c>
      <c r="H946" s="197">
        <v>0</v>
      </c>
      <c r="I946" s="188" t="s">
        <v>1</v>
      </c>
      <c r="J946" s="188" t="s">
        <v>1348</v>
      </c>
      <c r="K946" s="195" t="s">
        <v>3656</v>
      </c>
      <c r="L946" s="196" t="s">
        <v>4614</v>
      </c>
      <c r="M946" s="196" t="s">
        <v>4672</v>
      </c>
      <c r="N946" s="52" t="s">
        <v>2155</v>
      </c>
      <c r="O946" s="52"/>
      <c r="P946" s="254" t="s">
        <v>3050</v>
      </c>
      <c r="Q946" s="13"/>
      <c r="R946"/>
      <c r="S946" t="str">
        <f t="shared" si="225"/>
        <v>NOT EQUAL</v>
      </c>
      <c r="T946" s="41" t="str">
        <f>IF(ISNA(VLOOKUP(P946,'NEW XEQM.c'!E:F,2,0)),"--","PRESENT")</f>
        <v>--</v>
      </c>
      <c r="U946"/>
      <c r="V946">
        <f t="shared" si="217"/>
        <v>182</v>
      </c>
      <c r="W946" s="75" t="s">
        <v>2155</v>
      </c>
      <c r="X946" s="54" t="s">
        <v>2155</v>
      </c>
      <c r="Y946" s="54" t="s">
        <v>2155</v>
      </c>
      <c r="Z946" s="22" t="str">
        <f t="shared" si="218"/>
        <v/>
      </c>
      <c r="AA946" s="22" t="str">
        <f t="shared" si="219"/>
        <v/>
      </c>
      <c r="AB946" s="1">
        <f t="shared" si="220"/>
        <v>922</v>
      </c>
      <c r="AC946" t="str">
        <f t="shared" si="221"/>
        <v>ITM_xTH_ROOT</v>
      </c>
      <c r="AD946" s="125" t="str">
        <f>IF(ISNA(VLOOKUP(AA946,'XEQM Shortlist'!J:J,1,0)),"//","")</f>
        <v/>
      </c>
      <c r="AF946" s="88" t="str">
        <f t="shared" si="222"/>
        <v/>
      </c>
      <c r="AG946" t="b">
        <f t="shared" si="223"/>
        <v>1</v>
      </c>
    </row>
    <row r="947" spans="1:33">
      <c r="A947" s="45">
        <f t="shared" si="216"/>
        <v>947</v>
      </c>
      <c r="B947" s="44">
        <f t="shared" si="224"/>
        <v>923</v>
      </c>
      <c r="C947" s="193" t="s">
        <v>3642</v>
      </c>
      <c r="D947" s="193" t="s">
        <v>7</v>
      </c>
      <c r="E947" s="188" t="s">
        <v>506</v>
      </c>
      <c r="F947" s="188" t="s">
        <v>812</v>
      </c>
      <c r="G947" s="197">
        <v>0</v>
      </c>
      <c r="H947" s="197">
        <v>0</v>
      </c>
      <c r="I947" s="188" t="s">
        <v>1</v>
      </c>
      <c r="J947" s="188" t="s">
        <v>1348</v>
      </c>
      <c r="K947" s="195" t="s">
        <v>3656</v>
      </c>
      <c r="L947" s="196" t="s">
        <v>4614</v>
      </c>
      <c r="M947" s="196" t="s">
        <v>4672</v>
      </c>
      <c r="N947" s="52" t="s">
        <v>2155</v>
      </c>
      <c r="O947" s="52"/>
      <c r="P947" s="254" t="s">
        <v>3243</v>
      </c>
      <c r="Q947" s="13"/>
      <c r="R947"/>
      <c r="S947" t="str">
        <f t="shared" si="225"/>
        <v>NOT EQUAL</v>
      </c>
      <c r="T947" s="41" t="str">
        <f>IF(ISNA(VLOOKUP(P947,'NEW XEQM.c'!E:F,2,0)),"--","PRESENT")</f>
        <v>--</v>
      </c>
      <c r="U947"/>
      <c r="V947">
        <f t="shared" si="217"/>
        <v>182</v>
      </c>
      <c r="W947" s="75" t="s">
        <v>2155</v>
      </c>
      <c r="X947" s="54" t="s">
        <v>2155</v>
      </c>
      <c r="Y947" s="54" t="s">
        <v>2155</v>
      </c>
      <c r="Z947" s="22" t="str">
        <f t="shared" si="218"/>
        <v/>
      </c>
      <c r="AA947" s="22" t="str">
        <f t="shared" si="219"/>
        <v/>
      </c>
      <c r="AB947" s="1">
        <f t="shared" si="220"/>
        <v>923</v>
      </c>
      <c r="AC947" t="str">
        <f t="shared" si="221"/>
        <v>ITM_PROPORTIONAL</v>
      </c>
      <c r="AD947" s="125" t="str">
        <f>IF(ISNA(VLOOKUP(AA947,'XEQM Shortlist'!J:J,1,0)),"//","")</f>
        <v/>
      </c>
      <c r="AF947" s="88" t="str">
        <f t="shared" si="222"/>
        <v/>
      </c>
      <c r="AG947" t="b">
        <f t="shared" si="223"/>
        <v>1</v>
      </c>
    </row>
    <row r="948" spans="1:33">
      <c r="A948" s="45">
        <f t="shared" si="216"/>
        <v>948</v>
      </c>
      <c r="B948" s="44">
        <f t="shared" si="224"/>
        <v>924</v>
      </c>
      <c r="C948" s="193" t="s">
        <v>3643</v>
      </c>
      <c r="D948" s="193" t="s">
        <v>3051</v>
      </c>
      <c r="E948" s="188" t="s">
        <v>506</v>
      </c>
      <c r="F948" s="188" t="s">
        <v>440</v>
      </c>
      <c r="G948" s="197">
        <v>0</v>
      </c>
      <c r="H948" s="197">
        <v>0</v>
      </c>
      <c r="I948" s="188" t="s">
        <v>1</v>
      </c>
      <c r="J948" s="188" t="s">
        <v>1348</v>
      </c>
      <c r="K948" s="195" t="s">
        <v>3656</v>
      </c>
      <c r="L948" s="196" t="s">
        <v>4614</v>
      </c>
      <c r="M948" s="196" t="s">
        <v>4672</v>
      </c>
      <c r="N948" s="52" t="s">
        <v>2155</v>
      </c>
      <c r="O948" s="52"/>
      <c r="P948" s="254" t="s">
        <v>3051</v>
      </c>
      <c r="Q948" s="13"/>
      <c r="R948"/>
      <c r="S948" t="str">
        <f t="shared" si="225"/>
        <v>NOT EQUAL</v>
      </c>
      <c r="T948" s="41" t="str">
        <f>IF(ISNA(VLOOKUP(P948,'NEW XEQM.c'!E:F,2,0)),"--","PRESENT")</f>
        <v>--</v>
      </c>
      <c r="U948"/>
      <c r="V948">
        <f t="shared" si="217"/>
        <v>182</v>
      </c>
      <c r="W948" s="75" t="s">
        <v>2155</v>
      </c>
      <c r="X948" s="54" t="s">
        <v>2155</v>
      </c>
      <c r="Y948" s="54" t="s">
        <v>2155</v>
      </c>
      <c r="Z948" s="22" t="str">
        <f t="shared" si="218"/>
        <v/>
      </c>
      <c r="AA948" s="22" t="str">
        <f t="shared" si="219"/>
        <v/>
      </c>
      <c r="AB948" s="1">
        <f t="shared" si="220"/>
        <v>924</v>
      </c>
      <c r="AC948" t="str">
        <f t="shared" si="221"/>
        <v>ITM_INFINITY</v>
      </c>
      <c r="AD948" s="125" t="str">
        <f>IF(ISNA(VLOOKUP(AA948,'XEQM Shortlist'!J:J,1,0)),"//","")</f>
        <v/>
      </c>
      <c r="AF948" s="88" t="str">
        <f t="shared" si="222"/>
        <v/>
      </c>
      <c r="AG948" t="b">
        <f t="shared" si="223"/>
        <v>1</v>
      </c>
    </row>
    <row r="949" spans="1:33">
      <c r="A949" s="45">
        <f t="shared" si="216"/>
        <v>949</v>
      </c>
      <c r="B949" s="44">
        <f t="shared" si="224"/>
        <v>925</v>
      </c>
      <c r="C949" s="193" t="s">
        <v>3643</v>
      </c>
      <c r="D949" s="193" t="s">
        <v>3052</v>
      </c>
      <c r="E949" s="188" t="s">
        <v>506</v>
      </c>
      <c r="F949" s="188" t="s">
        <v>813</v>
      </c>
      <c r="G949" s="197">
        <v>0</v>
      </c>
      <c r="H949" s="197">
        <v>0</v>
      </c>
      <c r="I949" s="188" t="s">
        <v>1</v>
      </c>
      <c r="J949" s="188" t="s">
        <v>1348</v>
      </c>
      <c r="K949" s="195" t="s">
        <v>3656</v>
      </c>
      <c r="L949" s="196" t="s">
        <v>4614</v>
      </c>
      <c r="M949" s="196" t="s">
        <v>4672</v>
      </c>
      <c r="N949" s="52" t="s">
        <v>2155</v>
      </c>
      <c r="O949" s="52"/>
      <c r="P949" s="254" t="s">
        <v>3052</v>
      </c>
      <c r="Q949" s="13"/>
      <c r="R949"/>
      <c r="S949" t="str">
        <f t="shared" si="225"/>
        <v>NOT EQUAL</v>
      </c>
      <c r="T949" s="41" t="str">
        <f>IF(ISNA(VLOOKUP(P949,'NEW XEQM.c'!E:F,2,0)),"--","PRESENT")</f>
        <v>--</v>
      </c>
      <c r="U949"/>
      <c r="V949">
        <f t="shared" si="217"/>
        <v>182</v>
      </c>
      <c r="W949" s="75" t="s">
        <v>2155</v>
      </c>
      <c r="X949" s="54" t="s">
        <v>2155</v>
      </c>
      <c r="Y949" s="54" t="s">
        <v>2155</v>
      </c>
      <c r="Z949" s="22" t="str">
        <f t="shared" si="218"/>
        <v/>
      </c>
      <c r="AA949" s="22" t="str">
        <f t="shared" si="219"/>
        <v/>
      </c>
      <c r="AB949" s="1">
        <f t="shared" si="220"/>
        <v>925</v>
      </c>
      <c r="AC949" t="str">
        <f t="shared" si="221"/>
        <v>ITM_RIGHT_ANGLE</v>
      </c>
      <c r="AD949" s="125" t="str">
        <f>IF(ISNA(VLOOKUP(AA949,'XEQM Shortlist'!J:J,1,0)),"//","")</f>
        <v/>
      </c>
      <c r="AF949" s="88" t="str">
        <f t="shared" si="222"/>
        <v/>
      </c>
      <c r="AG949" t="b">
        <f t="shared" si="223"/>
        <v>1</v>
      </c>
    </row>
    <row r="950" spans="1:33" s="17" customFormat="1">
      <c r="A950" s="45">
        <f t="shared" si="216"/>
        <v>950</v>
      </c>
      <c r="B950" s="44">
        <f t="shared" si="224"/>
        <v>926</v>
      </c>
      <c r="C950" s="89" t="s">
        <v>3642</v>
      </c>
      <c r="D950" s="89" t="s">
        <v>7</v>
      </c>
      <c r="E950" s="90" t="str">
        <f t="shared" ref="E950" si="226">CHAR(34)&amp;IF(B950&lt;10,"000",IF(B950&lt;100,"00",IF(B950&lt;1000,"0","")))&amp;$B950&amp;CHAR(34)</f>
        <v>"0926"</v>
      </c>
      <c r="F950" s="90" t="str">
        <f t="shared" ref="F950" si="227">E950</f>
        <v>"0926"</v>
      </c>
      <c r="G950" s="143">
        <v>0</v>
      </c>
      <c r="H950" s="143">
        <v>0</v>
      </c>
      <c r="I950" s="91" t="s">
        <v>28</v>
      </c>
      <c r="J950" s="91" t="s">
        <v>1348</v>
      </c>
      <c r="K950" s="92" t="s">
        <v>3656</v>
      </c>
      <c r="L950" s="17" t="s">
        <v>4614</v>
      </c>
      <c r="M950" s="52" t="s">
        <v>4672</v>
      </c>
      <c r="N950" s="52" t="s">
        <v>2155</v>
      </c>
      <c r="P950" s="254" t="str">
        <f t="shared" ref="P950" si="228">"VAR_"&amp;IF(B950&lt;10,"000",IF(B950&lt;100,"00",IF(B950&lt;1000,"0","")))&amp;$B950</f>
        <v>VAR_0926</v>
      </c>
      <c r="Q950" s="13"/>
      <c r="R950"/>
      <c r="S950" t="str">
        <f t="shared" si="225"/>
        <v/>
      </c>
      <c r="T950" s="41" t="str">
        <f>IF(ISNA(VLOOKUP(P950,'NEW XEQM.c'!E:F,2,0)),"--","PRESENT")</f>
        <v>--</v>
      </c>
      <c r="U950"/>
      <c r="V950">
        <f t="shared" si="217"/>
        <v>182</v>
      </c>
      <c r="W950" s="88" t="s">
        <v>2155</v>
      </c>
      <c r="X950" s="92" t="s">
        <v>2155</v>
      </c>
      <c r="Y950" s="92" t="s">
        <v>2155</v>
      </c>
      <c r="Z950" s="22" t="str">
        <f t="shared" si="218"/>
        <v/>
      </c>
      <c r="AA950" s="22" t="str">
        <f t="shared" si="219"/>
        <v/>
      </c>
      <c r="AB950" s="1">
        <f t="shared" si="220"/>
        <v>926</v>
      </c>
      <c r="AC950" t="str">
        <f t="shared" si="221"/>
        <v>VAR_0926</v>
      </c>
      <c r="AD950" s="125" t="str">
        <f>IF(ISNA(VLOOKUP(AA950,'XEQM Shortlist'!J:J,1,0)),"//","")</f>
        <v/>
      </c>
      <c r="AE950"/>
      <c r="AF950" s="88" t="str">
        <f t="shared" si="222"/>
        <v/>
      </c>
      <c r="AG950" t="b">
        <f t="shared" si="223"/>
        <v>1</v>
      </c>
    </row>
    <row r="951" spans="1:33">
      <c r="A951" s="45">
        <f t="shared" si="216"/>
        <v>951</v>
      </c>
      <c r="B951" s="44">
        <f t="shared" si="224"/>
        <v>927</v>
      </c>
      <c r="C951" s="193" t="s">
        <v>3643</v>
      </c>
      <c r="D951" s="193" t="s">
        <v>3053</v>
      </c>
      <c r="E951" s="188" t="s">
        <v>506</v>
      </c>
      <c r="F951" s="188" t="s">
        <v>443</v>
      </c>
      <c r="G951" s="197">
        <v>0</v>
      </c>
      <c r="H951" s="197">
        <v>0</v>
      </c>
      <c r="I951" s="188" t="s">
        <v>1</v>
      </c>
      <c r="J951" s="188" t="s">
        <v>1348</v>
      </c>
      <c r="K951" s="195" t="s">
        <v>3656</v>
      </c>
      <c r="L951" s="196" t="s">
        <v>4614</v>
      </c>
      <c r="M951" s="196" t="s">
        <v>4672</v>
      </c>
      <c r="N951" s="52" t="s">
        <v>2155</v>
      </c>
      <c r="O951" s="52"/>
      <c r="P951" s="254" t="s">
        <v>3053</v>
      </c>
      <c r="Q951" s="13"/>
      <c r="R951"/>
      <c r="S951" t="str">
        <f t="shared" si="225"/>
        <v>NOT EQUAL</v>
      </c>
      <c r="T951" s="41" t="str">
        <f>IF(ISNA(VLOOKUP(P951,'NEW XEQM.c'!E:F,2,0)),"--","PRESENT")</f>
        <v>--</v>
      </c>
      <c r="U951"/>
      <c r="V951">
        <f t="shared" si="217"/>
        <v>182</v>
      </c>
      <c r="W951" s="75" t="s">
        <v>2155</v>
      </c>
      <c r="X951" s="54" t="s">
        <v>2155</v>
      </c>
      <c r="Y951" s="54" t="s">
        <v>2155</v>
      </c>
      <c r="Z951" s="22" t="str">
        <f t="shared" si="218"/>
        <v/>
      </c>
      <c r="AA951" s="22" t="str">
        <f t="shared" si="219"/>
        <v/>
      </c>
      <c r="AB951" s="1">
        <f t="shared" si="220"/>
        <v>927</v>
      </c>
      <c r="AC951" t="str">
        <f t="shared" si="221"/>
        <v>ITM_MEASURED_ANGLE</v>
      </c>
      <c r="AD951" s="125" t="str">
        <f>IF(ISNA(VLOOKUP(AA951,'XEQM Shortlist'!J:J,1,0)),"//","")</f>
        <v/>
      </c>
      <c r="AF951" s="88" t="str">
        <f t="shared" si="222"/>
        <v/>
      </c>
      <c r="AG951" t="b">
        <f t="shared" si="223"/>
        <v>1</v>
      </c>
    </row>
    <row r="952" spans="1:33">
      <c r="A952" s="45">
        <f t="shared" si="216"/>
        <v>952</v>
      </c>
      <c r="B952" s="44">
        <f t="shared" si="224"/>
        <v>928</v>
      </c>
      <c r="C952" s="193" t="s">
        <v>3642</v>
      </c>
      <c r="D952" s="193" t="s">
        <v>7</v>
      </c>
      <c r="E952" s="188" t="s">
        <v>506</v>
      </c>
      <c r="F952" s="188" t="s">
        <v>814</v>
      </c>
      <c r="G952" s="197">
        <v>0</v>
      </c>
      <c r="H952" s="197">
        <v>0</v>
      </c>
      <c r="I952" s="188" t="s">
        <v>1</v>
      </c>
      <c r="J952" s="188" t="s">
        <v>1348</v>
      </c>
      <c r="K952" s="195" t="s">
        <v>3656</v>
      </c>
      <c r="L952" s="196" t="s">
        <v>4614</v>
      </c>
      <c r="M952" s="196" t="s">
        <v>4672</v>
      </c>
      <c r="N952" s="52" t="s">
        <v>2155</v>
      </c>
      <c r="O952" s="52"/>
      <c r="P952" s="254" t="s">
        <v>3244</v>
      </c>
      <c r="Q952" s="13"/>
      <c r="R952"/>
      <c r="S952" t="str">
        <f t="shared" si="225"/>
        <v>NOT EQUAL</v>
      </c>
      <c r="T952" s="41" t="str">
        <f>IF(ISNA(VLOOKUP(P952,'NEW XEQM.c'!E:F,2,0)),"--","PRESENT")</f>
        <v>--</v>
      </c>
      <c r="U952"/>
      <c r="V952">
        <f t="shared" si="217"/>
        <v>182</v>
      </c>
      <c r="W952" s="75" t="s">
        <v>2155</v>
      </c>
      <c r="X952" s="54" t="s">
        <v>2155</v>
      </c>
      <c r="Y952" s="54" t="s">
        <v>2155</v>
      </c>
      <c r="Z952" s="22" t="str">
        <f t="shared" si="218"/>
        <v/>
      </c>
      <c r="AA952" s="22" t="str">
        <f t="shared" si="219"/>
        <v/>
      </c>
      <c r="AB952" s="1">
        <f t="shared" si="220"/>
        <v>928</v>
      </c>
      <c r="AC952" t="str">
        <f t="shared" si="221"/>
        <v>ITM_DIVIDES</v>
      </c>
      <c r="AD952" s="125" t="str">
        <f>IF(ISNA(VLOOKUP(AA952,'XEQM Shortlist'!J:J,1,0)),"//","")</f>
        <v/>
      </c>
      <c r="AF952" s="88" t="str">
        <f t="shared" si="222"/>
        <v/>
      </c>
      <c r="AG952" t="b">
        <f t="shared" si="223"/>
        <v>1</v>
      </c>
    </row>
    <row r="953" spans="1:33">
      <c r="A953" s="45">
        <f t="shared" si="216"/>
        <v>953</v>
      </c>
      <c r="B953" s="44">
        <f t="shared" si="224"/>
        <v>929</v>
      </c>
      <c r="C953" s="193" t="s">
        <v>3642</v>
      </c>
      <c r="D953" s="193" t="s">
        <v>7</v>
      </c>
      <c r="E953" s="188" t="s">
        <v>506</v>
      </c>
      <c r="F953" s="188" t="s">
        <v>815</v>
      </c>
      <c r="G953" s="197">
        <v>0</v>
      </c>
      <c r="H953" s="197">
        <v>0</v>
      </c>
      <c r="I953" s="188" t="s">
        <v>1</v>
      </c>
      <c r="J953" s="188" t="s">
        <v>1348</v>
      </c>
      <c r="K953" s="195" t="s">
        <v>3656</v>
      </c>
      <c r="L953" s="196" t="s">
        <v>4614</v>
      </c>
      <c r="M953" s="196" t="s">
        <v>4672</v>
      </c>
      <c r="N953" s="52" t="s">
        <v>2155</v>
      </c>
      <c r="O953" s="52"/>
      <c r="P953" s="254" t="s">
        <v>3245</v>
      </c>
      <c r="Q953" s="13"/>
      <c r="R953"/>
      <c r="S953" t="str">
        <f t="shared" si="225"/>
        <v>NOT EQUAL</v>
      </c>
      <c r="T953" s="41" t="str">
        <f>IF(ISNA(VLOOKUP(P953,'NEW XEQM.c'!E:F,2,0)),"--","PRESENT")</f>
        <v>--</v>
      </c>
      <c r="U953"/>
      <c r="V953">
        <f t="shared" si="217"/>
        <v>182</v>
      </c>
      <c r="W953" s="75" t="s">
        <v>2155</v>
      </c>
      <c r="X953" s="54" t="s">
        <v>2155</v>
      </c>
      <c r="Y953" s="54" t="s">
        <v>2155</v>
      </c>
      <c r="Z953" s="22" t="str">
        <f t="shared" si="218"/>
        <v/>
      </c>
      <c r="AA953" s="22" t="str">
        <f t="shared" si="219"/>
        <v/>
      </c>
      <c r="AB953" s="1">
        <f t="shared" si="220"/>
        <v>929</v>
      </c>
      <c r="AC953" t="str">
        <f t="shared" si="221"/>
        <v>ITM_DOES_NOT_DIVIDE</v>
      </c>
      <c r="AD953" s="125" t="str">
        <f>IF(ISNA(VLOOKUP(AA953,'XEQM Shortlist'!J:J,1,0)),"//","")</f>
        <v/>
      </c>
      <c r="AF953" s="88" t="str">
        <f t="shared" si="222"/>
        <v/>
      </c>
      <c r="AG953" t="b">
        <f t="shared" si="223"/>
        <v>1</v>
      </c>
    </row>
    <row r="954" spans="1:33">
      <c r="A954" s="45">
        <f t="shared" si="216"/>
        <v>954</v>
      </c>
      <c r="B954" s="44">
        <f t="shared" si="224"/>
        <v>930</v>
      </c>
      <c r="C954" s="193" t="s">
        <v>3642</v>
      </c>
      <c r="D954" s="193" t="s">
        <v>7</v>
      </c>
      <c r="E954" s="188" t="s">
        <v>506</v>
      </c>
      <c r="F954" s="188" t="s">
        <v>816</v>
      </c>
      <c r="G954" s="197">
        <v>0</v>
      </c>
      <c r="H954" s="197">
        <v>0</v>
      </c>
      <c r="I954" s="188" t="s">
        <v>1</v>
      </c>
      <c r="J954" s="188" t="s">
        <v>1348</v>
      </c>
      <c r="K954" s="195" t="s">
        <v>3656</v>
      </c>
      <c r="L954" s="196" t="s">
        <v>4614</v>
      </c>
      <c r="M954" s="196" t="s">
        <v>4672</v>
      </c>
      <c r="N954" s="52" t="s">
        <v>2155</v>
      </c>
      <c r="O954" s="52"/>
      <c r="P954" s="254" t="s">
        <v>3246</v>
      </c>
      <c r="Q954" s="13"/>
      <c r="R954"/>
      <c r="S954" t="str">
        <f t="shared" si="225"/>
        <v>NOT EQUAL</v>
      </c>
      <c r="T954" s="41" t="str">
        <f>IF(ISNA(VLOOKUP(P954,'NEW XEQM.c'!E:F,2,0)),"--","PRESENT")</f>
        <v>--</v>
      </c>
      <c r="U954"/>
      <c r="V954">
        <f t="shared" si="217"/>
        <v>182</v>
      </c>
      <c r="W954" s="75" t="s">
        <v>2155</v>
      </c>
      <c r="X954" s="54" t="s">
        <v>2155</v>
      </c>
      <c r="Y954" s="54" t="s">
        <v>2155</v>
      </c>
      <c r="Z954" s="22" t="str">
        <f t="shared" si="218"/>
        <v/>
      </c>
      <c r="AA954" s="22" t="str">
        <f t="shared" si="219"/>
        <v/>
      </c>
      <c r="AB954" s="1">
        <f t="shared" si="220"/>
        <v>930</v>
      </c>
      <c r="AC954" t="str">
        <f t="shared" si="221"/>
        <v>ITM_PARALLEL_SIGN</v>
      </c>
      <c r="AD954" s="125" t="str">
        <f>IF(ISNA(VLOOKUP(AA954,'XEQM Shortlist'!J:J,1,0)),"//","")</f>
        <v/>
      </c>
      <c r="AF954" s="88" t="str">
        <f t="shared" si="222"/>
        <v/>
      </c>
      <c r="AG954" t="b">
        <f t="shared" si="223"/>
        <v>1</v>
      </c>
    </row>
    <row r="955" spans="1:33">
      <c r="A955" s="45">
        <f t="shared" si="216"/>
        <v>955</v>
      </c>
      <c r="B955" s="44">
        <f t="shared" si="224"/>
        <v>931</v>
      </c>
      <c r="C955" s="193" t="s">
        <v>3642</v>
      </c>
      <c r="D955" s="193" t="s">
        <v>7</v>
      </c>
      <c r="E955" s="188" t="s">
        <v>506</v>
      </c>
      <c r="F955" s="188" t="s">
        <v>817</v>
      </c>
      <c r="G955" s="197">
        <v>0</v>
      </c>
      <c r="H955" s="197">
        <v>0</v>
      </c>
      <c r="I955" s="188" t="s">
        <v>1</v>
      </c>
      <c r="J955" s="188" t="s">
        <v>1348</v>
      </c>
      <c r="K955" s="195" t="s">
        <v>3656</v>
      </c>
      <c r="L955" s="196" t="s">
        <v>4614</v>
      </c>
      <c r="M955" s="196" t="s">
        <v>4672</v>
      </c>
      <c r="N955" s="52" t="s">
        <v>2155</v>
      </c>
      <c r="O955" s="52"/>
      <c r="P955" s="254" t="s">
        <v>3247</v>
      </c>
      <c r="Q955" s="13"/>
      <c r="R955"/>
      <c r="S955" t="str">
        <f t="shared" si="225"/>
        <v>NOT EQUAL</v>
      </c>
      <c r="T955" s="41" t="str">
        <f>IF(ISNA(VLOOKUP(P955,'NEW XEQM.c'!E:F,2,0)),"--","PRESENT")</f>
        <v>--</v>
      </c>
      <c r="U955"/>
      <c r="V955">
        <f t="shared" si="217"/>
        <v>182</v>
      </c>
      <c r="W955" s="75" t="s">
        <v>2155</v>
      </c>
      <c r="X955" s="54" t="s">
        <v>2155</v>
      </c>
      <c r="Y955" s="54" t="s">
        <v>2155</v>
      </c>
      <c r="Z955" s="22" t="str">
        <f t="shared" si="218"/>
        <v/>
      </c>
      <c r="AA955" s="22" t="str">
        <f t="shared" si="219"/>
        <v/>
      </c>
      <c r="AB955" s="1">
        <f t="shared" si="220"/>
        <v>931</v>
      </c>
      <c r="AC955" t="str">
        <f t="shared" si="221"/>
        <v>ITM_NOT_PARALLEL</v>
      </c>
      <c r="AD955" s="125" t="str">
        <f>IF(ISNA(VLOOKUP(AA955,'XEQM Shortlist'!J:J,1,0)),"//","")</f>
        <v/>
      </c>
      <c r="AF955" s="88" t="str">
        <f t="shared" si="222"/>
        <v/>
      </c>
      <c r="AG955" t="b">
        <f t="shared" si="223"/>
        <v>1</v>
      </c>
    </row>
    <row r="956" spans="1:33">
      <c r="A956" s="45">
        <f t="shared" si="216"/>
        <v>956</v>
      </c>
      <c r="B956" s="44">
        <f t="shared" si="224"/>
        <v>932</v>
      </c>
      <c r="C956" s="193" t="s">
        <v>3643</v>
      </c>
      <c r="D956" s="193" t="s">
        <v>1380</v>
      </c>
      <c r="E956" s="188" t="s">
        <v>506</v>
      </c>
      <c r="F956" s="188" t="s">
        <v>818</v>
      </c>
      <c r="G956" s="197">
        <v>0</v>
      </c>
      <c r="H956" s="197">
        <v>0</v>
      </c>
      <c r="I956" s="188" t="s">
        <v>1</v>
      </c>
      <c r="J956" s="188" t="s">
        <v>1348</v>
      </c>
      <c r="K956" s="195" t="s">
        <v>3656</v>
      </c>
      <c r="L956" s="196" t="s">
        <v>4614</v>
      </c>
      <c r="M956" s="196" t="s">
        <v>4672</v>
      </c>
      <c r="N956" s="52" t="s">
        <v>2155</v>
      </c>
      <c r="O956" s="52"/>
      <c r="P956" s="254" t="s">
        <v>1380</v>
      </c>
      <c r="Q956" s="13"/>
      <c r="R956"/>
      <c r="S956" t="str">
        <f t="shared" si="225"/>
        <v>NOT EQUAL</v>
      </c>
      <c r="T956" s="41" t="str">
        <f>IF(ISNA(VLOOKUP(P956,'NEW XEQM.c'!E:F,2,0)),"--","PRESENT")</f>
        <v>--</v>
      </c>
      <c r="U956"/>
      <c r="V956">
        <f t="shared" si="217"/>
        <v>182</v>
      </c>
      <c r="W956" s="75" t="s">
        <v>2155</v>
      </c>
      <c r="X956" s="54" t="s">
        <v>2155</v>
      </c>
      <c r="Y956" s="54" t="s">
        <v>2155</v>
      </c>
      <c r="Z956" s="22" t="str">
        <f t="shared" si="218"/>
        <v/>
      </c>
      <c r="AA956" s="22" t="str">
        <f t="shared" si="219"/>
        <v/>
      </c>
      <c r="AB956" s="1">
        <f t="shared" si="220"/>
        <v>932</v>
      </c>
      <c r="AC956" t="str">
        <f t="shared" si="221"/>
        <v>ITM_AND</v>
      </c>
      <c r="AD956" s="125" t="str">
        <f>IF(ISNA(VLOOKUP(AA956,'XEQM Shortlist'!J:J,1,0)),"//","")</f>
        <v/>
      </c>
      <c r="AF956" s="88" t="str">
        <f t="shared" si="222"/>
        <v/>
      </c>
      <c r="AG956" t="b">
        <f t="shared" si="223"/>
        <v>1</v>
      </c>
    </row>
    <row r="957" spans="1:33">
      <c r="A957" s="45">
        <f t="shared" si="216"/>
        <v>957</v>
      </c>
      <c r="B957" s="44">
        <f t="shared" si="224"/>
        <v>933</v>
      </c>
      <c r="C957" s="193" t="s">
        <v>3643</v>
      </c>
      <c r="D957" s="193" t="s">
        <v>1721</v>
      </c>
      <c r="E957" s="188" t="s">
        <v>506</v>
      </c>
      <c r="F957" s="188" t="s">
        <v>819</v>
      </c>
      <c r="G957" s="197">
        <v>0</v>
      </c>
      <c r="H957" s="197">
        <v>0</v>
      </c>
      <c r="I957" s="188" t="s">
        <v>1</v>
      </c>
      <c r="J957" s="188" t="s">
        <v>1348</v>
      </c>
      <c r="K957" s="195" t="s">
        <v>3656</v>
      </c>
      <c r="L957" s="196" t="s">
        <v>4614</v>
      </c>
      <c r="M957" s="196" t="s">
        <v>4672</v>
      </c>
      <c r="N957" s="52" t="s">
        <v>2155</v>
      </c>
      <c r="O957" s="52"/>
      <c r="P957" s="254" t="s">
        <v>1721</v>
      </c>
      <c r="Q957" s="13"/>
      <c r="R957"/>
      <c r="S957" t="str">
        <f t="shared" si="225"/>
        <v>NOT EQUAL</v>
      </c>
      <c r="T957" s="41" t="str">
        <f>IF(ISNA(VLOOKUP(P957,'NEW XEQM.c'!E:F,2,0)),"--","PRESENT")</f>
        <v>--</v>
      </c>
      <c r="U957"/>
      <c r="V957">
        <f t="shared" si="217"/>
        <v>182</v>
      </c>
      <c r="W957" s="75" t="s">
        <v>2155</v>
      </c>
      <c r="X957" s="54" t="s">
        <v>2155</v>
      </c>
      <c r="Y957" s="54" t="s">
        <v>2155</v>
      </c>
      <c r="Z957" s="22" t="str">
        <f t="shared" si="218"/>
        <v/>
      </c>
      <c r="AA957" s="22" t="str">
        <f t="shared" si="219"/>
        <v/>
      </c>
      <c r="AB957" s="1">
        <f t="shared" si="220"/>
        <v>933</v>
      </c>
      <c r="AC957" t="str">
        <f t="shared" si="221"/>
        <v>ITM_OR</v>
      </c>
      <c r="AD957" s="125" t="str">
        <f>IF(ISNA(VLOOKUP(AA957,'XEQM Shortlist'!J:J,1,0)),"//","")</f>
        <v/>
      </c>
      <c r="AF957" s="88" t="str">
        <f t="shared" si="222"/>
        <v/>
      </c>
      <c r="AG957" t="b">
        <f t="shared" si="223"/>
        <v>1</v>
      </c>
    </row>
    <row r="958" spans="1:33">
      <c r="A958" s="45">
        <f t="shared" si="216"/>
        <v>958</v>
      </c>
      <c r="B958" s="44">
        <f t="shared" si="224"/>
        <v>934</v>
      </c>
      <c r="C958" s="193" t="s">
        <v>3642</v>
      </c>
      <c r="D958" s="193" t="s">
        <v>7</v>
      </c>
      <c r="E958" s="188" t="s">
        <v>506</v>
      </c>
      <c r="F958" s="188" t="s">
        <v>820</v>
      </c>
      <c r="G958" s="197">
        <v>0</v>
      </c>
      <c r="H958" s="197">
        <v>0</v>
      </c>
      <c r="I958" s="188" t="s">
        <v>1</v>
      </c>
      <c r="J958" s="188" t="s">
        <v>1348</v>
      </c>
      <c r="K958" s="195" t="s">
        <v>3656</v>
      </c>
      <c r="L958" s="196" t="s">
        <v>4614</v>
      </c>
      <c r="M958" s="196" t="s">
        <v>4672</v>
      </c>
      <c r="N958" s="52" t="s">
        <v>2155</v>
      </c>
      <c r="O958" s="52"/>
      <c r="P958" s="254" t="s">
        <v>3248</v>
      </c>
      <c r="Q958" s="13"/>
      <c r="R958"/>
      <c r="S958" t="str">
        <f t="shared" si="225"/>
        <v>NOT EQUAL</v>
      </c>
      <c r="T958" s="41" t="str">
        <f>IF(ISNA(VLOOKUP(P958,'NEW XEQM.c'!E:F,2,0)),"--","PRESENT")</f>
        <v>--</v>
      </c>
      <c r="U958"/>
      <c r="V958">
        <f t="shared" si="217"/>
        <v>182</v>
      </c>
      <c r="W958" s="75" t="s">
        <v>2155</v>
      </c>
      <c r="X958" s="54" t="s">
        <v>2155</v>
      </c>
      <c r="Y958" s="54" t="s">
        <v>2155</v>
      </c>
      <c r="Z958" s="22" t="str">
        <f t="shared" si="218"/>
        <v/>
      </c>
      <c r="AA958" s="22" t="str">
        <f t="shared" si="219"/>
        <v/>
      </c>
      <c r="AB958" s="1">
        <f t="shared" si="220"/>
        <v>934</v>
      </c>
      <c r="AC958" t="str">
        <f t="shared" si="221"/>
        <v>ITM_INTERSECTION</v>
      </c>
      <c r="AD958" s="125" t="str">
        <f>IF(ISNA(VLOOKUP(AA958,'XEQM Shortlist'!J:J,1,0)),"//","")</f>
        <v/>
      </c>
      <c r="AF958" s="88" t="str">
        <f t="shared" si="222"/>
        <v/>
      </c>
      <c r="AG958" t="b">
        <f t="shared" si="223"/>
        <v>1</v>
      </c>
    </row>
    <row r="959" spans="1:33">
      <c r="A959" s="45">
        <f t="shared" ref="A959:A1022" si="229">IF(B959=INT(B959),ROW(),"")</f>
        <v>959</v>
      </c>
      <c r="B959" s="44">
        <f t="shared" si="224"/>
        <v>935</v>
      </c>
      <c r="C959" s="193" t="s">
        <v>3642</v>
      </c>
      <c r="D959" s="193" t="s">
        <v>7</v>
      </c>
      <c r="E959" s="188" t="s">
        <v>506</v>
      </c>
      <c r="F959" s="188" t="s">
        <v>821</v>
      </c>
      <c r="G959" s="197">
        <v>0</v>
      </c>
      <c r="H959" s="197">
        <v>0</v>
      </c>
      <c r="I959" s="188" t="s">
        <v>1</v>
      </c>
      <c r="J959" s="188" t="s">
        <v>1348</v>
      </c>
      <c r="K959" s="195" t="s">
        <v>3656</v>
      </c>
      <c r="L959" s="196" t="s">
        <v>4614</v>
      </c>
      <c r="M959" s="196" t="s">
        <v>4672</v>
      </c>
      <c r="N959" s="52" t="s">
        <v>2155</v>
      </c>
      <c r="O959" s="52"/>
      <c r="P959" s="254" t="s">
        <v>3249</v>
      </c>
      <c r="Q959" s="13"/>
      <c r="R959"/>
      <c r="S959" t="str">
        <f t="shared" si="225"/>
        <v>NOT EQUAL</v>
      </c>
      <c r="T959" s="41" t="str">
        <f>IF(ISNA(VLOOKUP(P959,'NEW XEQM.c'!E:F,2,0)),"--","PRESENT")</f>
        <v>--</v>
      </c>
      <c r="U959"/>
      <c r="V959">
        <f t="shared" ref="V959:V1022" si="230">IF(AA959&lt;&gt;"",V958+1,V958)</f>
        <v>182</v>
      </c>
      <c r="W959" s="75" t="s">
        <v>2155</v>
      </c>
      <c r="X959" s="54" t="s">
        <v>2155</v>
      </c>
      <c r="Y959" s="54" t="s">
        <v>2155</v>
      </c>
      <c r="Z959" s="22" t="str">
        <f t="shared" ref="Z959:Z1022" si="231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32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33">B959</f>
        <v>935</v>
      </c>
      <c r="AC959" t="str">
        <f t="shared" ref="AC959:AC1022" si="234">P959</f>
        <v>ITM_UNION</v>
      </c>
      <c r="AD959" s="125" t="str">
        <f>IF(ISNA(VLOOKUP(AA959,'XEQM Shortlist'!J:J,1,0)),"//","")</f>
        <v/>
      </c>
      <c r="AF959" s="88" t="str">
        <f t="shared" ref="AF959:AF1022" si="235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36">AA959=AF959</f>
        <v>1</v>
      </c>
    </row>
    <row r="960" spans="1:33">
      <c r="A960" s="45">
        <f t="shared" si="229"/>
        <v>960</v>
      </c>
      <c r="B960" s="44">
        <f t="shared" si="224"/>
        <v>936</v>
      </c>
      <c r="C960" s="193" t="s">
        <v>3643</v>
      </c>
      <c r="D960" s="193" t="s">
        <v>3054</v>
      </c>
      <c r="E960" s="188" t="s">
        <v>506</v>
      </c>
      <c r="F960" s="188" t="s">
        <v>437</v>
      </c>
      <c r="G960" s="197">
        <v>0</v>
      </c>
      <c r="H960" s="197">
        <v>0</v>
      </c>
      <c r="I960" s="188" t="s">
        <v>1</v>
      </c>
      <c r="J960" s="188" t="s">
        <v>1348</v>
      </c>
      <c r="K960" s="195" t="s">
        <v>3656</v>
      </c>
      <c r="L960" s="196" t="s">
        <v>4614</v>
      </c>
      <c r="M960" s="196" t="s">
        <v>4672</v>
      </c>
      <c r="N960" s="52" t="s">
        <v>2155</v>
      </c>
      <c r="O960" s="52"/>
      <c r="P960" s="254" t="s">
        <v>3054</v>
      </c>
      <c r="Q960" s="13"/>
      <c r="R960"/>
      <c r="S960" t="str">
        <f t="shared" si="225"/>
        <v>NOT EQUAL</v>
      </c>
      <c r="T960" s="41" t="str">
        <f>IF(ISNA(VLOOKUP(P960,'NEW XEQM.c'!E:F,2,0)),"--","PRESENT")</f>
        <v>--</v>
      </c>
      <c r="U960"/>
      <c r="V960">
        <f t="shared" si="230"/>
        <v>182</v>
      </c>
      <c r="W960" s="75" t="s">
        <v>2155</v>
      </c>
      <c r="X960" s="54" t="s">
        <v>2155</v>
      </c>
      <c r="Y960" s="54" t="s">
        <v>2155</v>
      </c>
      <c r="Z960" s="22" t="str">
        <f t="shared" si="231"/>
        <v/>
      </c>
      <c r="AA960" s="22" t="str">
        <f t="shared" si="232"/>
        <v/>
      </c>
      <c r="AB960" s="1">
        <f t="shared" si="233"/>
        <v>936</v>
      </c>
      <c r="AC960" t="str">
        <f t="shared" si="234"/>
        <v>ITM_INTEGRAL_SIGN</v>
      </c>
      <c r="AD960" s="125" t="str">
        <f>IF(ISNA(VLOOKUP(AA960,'XEQM Shortlist'!J:J,1,0)),"//","")</f>
        <v/>
      </c>
      <c r="AF960" s="88" t="str">
        <f t="shared" si="235"/>
        <v/>
      </c>
      <c r="AG960" t="b">
        <f t="shared" si="236"/>
        <v>1</v>
      </c>
    </row>
    <row r="961" spans="1:33">
      <c r="A961" s="45">
        <f t="shared" si="229"/>
        <v>961</v>
      </c>
      <c r="B961" s="44">
        <f t="shared" si="224"/>
        <v>937</v>
      </c>
      <c r="C961" s="193" t="s">
        <v>3642</v>
      </c>
      <c r="D961" s="193" t="s">
        <v>7</v>
      </c>
      <c r="E961" s="188" t="s">
        <v>506</v>
      </c>
      <c r="F961" s="188" t="s">
        <v>822</v>
      </c>
      <c r="G961" s="197">
        <v>0</v>
      </c>
      <c r="H961" s="197">
        <v>0</v>
      </c>
      <c r="I961" s="188" t="s">
        <v>1</v>
      </c>
      <c r="J961" s="188" t="s">
        <v>1348</v>
      </c>
      <c r="K961" s="195" t="s">
        <v>3656</v>
      </c>
      <c r="L961" s="196" t="s">
        <v>4614</v>
      </c>
      <c r="M961" s="196" t="s">
        <v>4672</v>
      </c>
      <c r="N961" s="52" t="s">
        <v>2155</v>
      </c>
      <c r="O961" s="52"/>
      <c r="P961" s="254" t="s">
        <v>3250</v>
      </c>
      <c r="Q961" s="13"/>
      <c r="R961"/>
      <c r="S961" t="str">
        <f t="shared" si="225"/>
        <v>NOT EQUAL</v>
      </c>
      <c r="T961" s="41" t="str">
        <f>IF(ISNA(VLOOKUP(P961,'NEW XEQM.c'!E:F,2,0)),"--","PRESENT")</f>
        <v>--</v>
      </c>
      <c r="U961"/>
      <c r="V961">
        <f t="shared" si="230"/>
        <v>182</v>
      </c>
      <c r="W961" s="75" t="s">
        <v>2155</v>
      </c>
      <c r="X961" s="54" t="s">
        <v>2155</v>
      </c>
      <c r="Y961" s="54" t="s">
        <v>2155</v>
      </c>
      <c r="Z961" s="22" t="str">
        <f t="shared" si="231"/>
        <v/>
      </c>
      <c r="AA961" s="22" t="str">
        <f t="shared" si="232"/>
        <v/>
      </c>
      <c r="AB961" s="1">
        <f t="shared" si="233"/>
        <v>937</v>
      </c>
      <c r="AC961" t="str">
        <f t="shared" si="234"/>
        <v>ITM_DOUBLE_INTEGRAL</v>
      </c>
      <c r="AD961" s="125" t="str">
        <f>IF(ISNA(VLOOKUP(AA961,'XEQM Shortlist'!J:J,1,0)),"//","")</f>
        <v/>
      </c>
      <c r="AF961" s="88" t="str">
        <f t="shared" si="235"/>
        <v/>
      </c>
      <c r="AG961" t="b">
        <f t="shared" si="236"/>
        <v>1</v>
      </c>
    </row>
    <row r="962" spans="1:33">
      <c r="A962" s="45">
        <f t="shared" si="229"/>
        <v>962</v>
      </c>
      <c r="B962" s="44">
        <f t="shared" si="224"/>
        <v>938</v>
      </c>
      <c r="C962" s="193" t="s">
        <v>3642</v>
      </c>
      <c r="D962" s="193" t="s">
        <v>7</v>
      </c>
      <c r="E962" s="188" t="s">
        <v>506</v>
      </c>
      <c r="F962" s="188" t="s">
        <v>823</v>
      </c>
      <c r="G962" s="197">
        <v>0</v>
      </c>
      <c r="H962" s="197">
        <v>0</v>
      </c>
      <c r="I962" s="188" t="s">
        <v>1</v>
      </c>
      <c r="J962" s="188" t="s">
        <v>1348</v>
      </c>
      <c r="K962" s="195" t="s">
        <v>3656</v>
      </c>
      <c r="L962" s="196" t="s">
        <v>4614</v>
      </c>
      <c r="M962" s="196" t="s">
        <v>4672</v>
      </c>
      <c r="N962" s="52" t="s">
        <v>2155</v>
      </c>
      <c r="O962" s="52"/>
      <c r="P962" s="254" t="s">
        <v>3251</v>
      </c>
      <c r="Q962" s="13"/>
      <c r="R962"/>
      <c r="S962" t="str">
        <f t="shared" si="225"/>
        <v>NOT EQUAL</v>
      </c>
      <c r="T962" s="41" t="str">
        <f>IF(ISNA(VLOOKUP(P962,'NEW XEQM.c'!E:F,2,0)),"--","PRESENT")</f>
        <v>--</v>
      </c>
      <c r="U962"/>
      <c r="V962">
        <f t="shared" si="230"/>
        <v>182</v>
      </c>
      <c r="W962" s="75" t="s">
        <v>2155</v>
      </c>
      <c r="X962" s="54" t="s">
        <v>2155</v>
      </c>
      <c r="Y962" s="54" t="s">
        <v>2155</v>
      </c>
      <c r="Z962" s="22" t="str">
        <f t="shared" si="231"/>
        <v/>
      </c>
      <c r="AA962" s="22" t="str">
        <f t="shared" si="232"/>
        <v/>
      </c>
      <c r="AB962" s="1">
        <f t="shared" si="233"/>
        <v>938</v>
      </c>
      <c r="AC962" t="str">
        <f t="shared" si="234"/>
        <v>ITM_CONTOUR_INTEGRAL</v>
      </c>
      <c r="AD962" s="125" t="str">
        <f>IF(ISNA(VLOOKUP(AA962,'XEQM Shortlist'!J:J,1,0)),"//","")</f>
        <v/>
      </c>
      <c r="AF962" s="88" t="str">
        <f t="shared" si="235"/>
        <v/>
      </c>
      <c r="AG962" t="b">
        <f t="shared" si="236"/>
        <v>1</v>
      </c>
    </row>
    <row r="963" spans="1:33">
      <c r="A963" s="45">
        <f t="shared" si="229"/>
        <v>963</v>
      </c>
      <c r="B963" s="44">
        <f t="shared" si="224"/>
        <v>939</v>
      </c>
      <c r="C963" s="193" t="s">
        <v>3642</v>
      </c>
      <c r="D963" s="193" t="s">
        <v>7</v>
      </c>
      <c r="E963" s="188" t="s">
        <v>506</v>
      </c>
      <c r="F963" s="188" t="s">
        <v>824</v>
      </c>
      <c r="G963" s="197">
        <v>0</v>
      </c>
      <c r="H963" s="197">
        <v>0</v>
      </c>
      <c r="I963" s="188" t="s">
        <v>1</v>
      </c>
      <c r="J963" s="188" t="s">
        <v>1348</v>
      </c>
      <c r="K963" s="195" t="s">
        <v>3656</v>
      </c>
      <c r="L963" s="196" t="s">
        <v>4614</v>
      </c>
      <c r="M963" s="196" t="s">
        <v>4672</v>
      </c>
      <c r="N963" s="52" t="s">
        <v>2155</v>
      </c>
      <c r="O963" s="52"/>
      <c r="P963" s="254" t="s">
        <v>3252</v>
      </c>
      <c r="Q963" s="13"/>
      <c r="R963"/>
      <c r="S963" t="str">
        <f t="shared" si="225"/>
        <v>NOT EQUAL</v>
      </c>
      <c r="T963" s="41" t="str">
        <f>IF(ISNA(VLOOKUP(P963,'NEW XEQM.c'!E:F,2,0)),"--","PRESENT")</f>
        <v>--</v>
      </c>
      <c r="U963"/>
      <c r="V963">
        <f t="shared" si="230"/>
        <v>182</v>
      </c>
      <c r="W963" s="75" t="s">
        <v>2155</v>
      </c>
      <c r="X963" s="54" t="s">
        <v>2155</v>
      </c>
      <c r="Y963" s="54" t="s">
        <v>2155</v>
      </c>
      <c r="Z963" s="22" t="str">
        <f t="shared" si="231"/>
        <v/>
      </c>
      <c r="AA963" s="22" t="str">
        <f t="shared" si="232"/>
        <v/>
      </c>
      <c r="AB963" s="1">
        <f t="shared" si="233"/>
        <v>939</v>
      </c>
      <c r="AC963" t="str">
        <f t="shared" si="234"/>
        <v>ITM_SURFACE_INTEGRAL</v>
      </c>
      <c r="AD963" s="125" t="str">
        <f>IF(ISNA(VLOOKUP(AA963,'XEQM Shortlist'!J:J,1,0)),"//","")</f>
        <v/>
      </c>
      <c r="AF963" s="88" t="str">
        <f t="shared" si="235"/>
        <v/>
      </c>
      <c r="AG963" t="b">
        <f t="shared" si="236"/>
        <v>1</v>
      </c>
    </row>
    <row r="964" spans="1:33">
      <c r="A964" s="45">
        <f t="shared" si="229"/>
        <v>964</v>
      </c>
      <c r="B964" s="44">
        <f t="shared" ref="B964:B1027" si="237">IF(AND(MID(C964,2,1)&lt;&gt;"/",MID(C964,1,1)="/"),INT(B963)+1,B963+0.01)</f>
        <v>940</v>
      </c>
      <c r="C964" s="193" t="s">
        <v>3642</v>
      </c>
      <c r="D964" s="193" t="s">
        <v>7</v>
      </c>
      <c r="E964" s="188" t="s">
        <v>506</v>
      </c>
      <c r="F964" s="188" t="s">
        <v>825</v>
      </c>
      <c r="G964" s="197">
        <v>0</v>
      </c>
      <c r="H964" s="197">
        <v>0</v>
      </c>
      <c r="I964" s="188" t="s">
        <v>1</v>
      </c>
      <c r="J964" s="188" t="s">
        <v>1348</v>
      </c>
      <c r="K964" s="195" t="s">
        <v>3656</v>
      </c>
      <c r="L964" s="196" t="s">
        <v>4614</v>
      </c>
      <c r="M964" s="196" t="s">
        <v>4672</v>
      </c>
      <c r="N964" s="52" t="s">
        <v>2155</v>
      </c>
      <c r="O964" s="52"/>
      <c r="P964" s="254" t="s">
        <v>3253</v>
      </c>
      <c r="Q964" s="13"/>
      <c r="R964"/>
      <c r="S964" t="str">
        <f t="shared" si="225"/>
        <v>NOT EQUAL</v>
      </c>
      <c r="T964" s="41" t="str">
        <f>IF(ISNA(VLOOKUP(P964,'NEW XEQM.c'!E:F,2,0)),"--","PRESENT")</f>
        <v>--</v>
      </c>
      <c r="U964"/>
      <c r="V964">
        <f t="shared" si="230"/>
        <v>182</v>
      </c>
      <c r="W964" s="75" t="s">
        <v>2155</v>
      </c>
      <c r="X964" s="54" t="s">
        <v>2155</v>
      </c>
      <c r="Y964" s="54" t="s">
        <v>2155</v>
      </c>
      <c r="Z964" s="22" t="str">
        <f t="shared" si="231"/>
        <v/>
      </c>
      <c r="AA964" s="22" t="str">
        <f t="shared" si="232"/>
        <v/>
      </c>
      <c r="AB964" s="1">
        <f t="shared" si="233"/>
        <v>940</v>
      </c>
      <c r="AC964" t="str">
        <f t="shared" si="234"/>
        <v>ITM_RATIO</v>
      </c>
      <c r="AD964" s="125" t="str">
        <f>IF(ISNA(VLOOKUP(AA964,'XEQM Shortlist'!J:J,1,0)),"//","")</f>
        <v/>
      </c>
      <c r="AF964" s="88" t="str">
        <f t="shared" si="235"/>
        <v/>
      </c>
      <c r="AG964" t="b">
        <f t="shared" si="236"/>
        <v>1</v>
      </c>
    </row>
    <row r="965" spans="1:33">
      <c r="A965" s="45">
        <f t="shared" si="229"/>
        <v>965</v>
      </c>
      <c r="B965" s="44">
        <f t="shared" si="237"/>
        <v>941</v>
      </c>
      <c r="C965" s="193" t="s">
        <v>3643</v>
      </c>
      <c r="D965" s="193" t="s">
        <v>4616</v>
      </c>
      <c r="E965" s="188" t="s">
        <v>506</v>
      </c>
      <c r="F965" s="188" t="s">
        <v>4623</v>
      </c>
      <c r="G965" s="197">
        <v>0</v>
      </c>
      <c r="H965" s="197">
        <v>0</v>
      </c>
      <c r="I965" s="188" t="s">
        <v>1</v>
      </c>
      <c r="J965" s="188" t="s">
        <v>1348</v>
      </c>
      <c r="K965" s="195" t="s">
        <v>3656</v>
      </c>
      <c r="L965" s="196" t="s">
        <v>4614</v>
      </c>
      <c r="M965" s="196" t="s">
        <v>4672</v>
      </c>
      <c r="N965" s="52" t="s">
        <v>2155</v>
      </c>
      <c r="O965" s="52"/>
      <c r="P965" s="254" t="s">
        <v>4616</v>
      </c>
      <c r="Q965" s="13"/>
      <c r="R965"/>
      <c r="S965" t="str">
        <f t="shared" si="225"/>
        <v>NOT EQUAL</v>
      </c>
      <c r="T965" s="41" t="str">
        <f>IF(ISNA(VLOOKUP(P965,'NEW XEQM.c'!E:F,2,0)),"--","PRESENT")</f>
        <v>--</v>
      </c>
      <c r="U965"/>
      <c r="V965">
        <f t="shared" si="230"/>
        <v>182</v>
      </c>
      <c r="W965" s="75" t="s">
        <v>2155</v>
      </c>
      <c r="X965" s="54" t="s">
        <v>2155</v>
      </c>
      <c r="Y965" s="54" t="s">
        <v>2155</v>
      </c>
      <c r="Z965" s="22" t="str">
        <f t="shared" si="231"/>
        <v/>
      </c>
      <c r="AA965" s="22" t="str">
        <f t="shared" si="232"/>
        <v/>
      </c>
      <c r="AB965" s="1">
        <f t="shared" si="233"/>
        <v>941</v>
      </c>
      <c r="AC965" t="str">
        <f t="shared" si="234"/>
        <v>ITM_CHECK_MARK</v>
      </c>
      <c r="AD965" s="125" t="str">
        <f>IF(ISNA(VLOOKUP(AA965,'XEQM Shortlist'!J:J,1,0)),"//","")</f>
        <v/>
      </c>
      <c r="AF965" s="88" t="str">
        <f t="shared" si="235"/>
        <v/>
      </c>
      <c r="AG965" t="b">
        <f t="shared" si="236"/>
        <v>1</v>
      </c>
    </row>
    <row r="966" spans="1:33">
      <c r="A966" s="45">
        <f t="shared" si="229"/>
        <v>966</v>
      </c>
      <c r="B966" s="44">
        <f t="shared" si="237"/>
        <v>942</v>
      </c>
      <c r="C966" s="193" t="s">
        <v>3642</v>
      </c>
      <c r="D966" s="193" t="s">
        <v>7</v>
      </c>
      <c r="E966" s="188" t="s">
        <v>506</v>
      </c>
      <c r="F966" s="188" t="s">
        <v>826</v>
      </c>
      <c r="G966" s="197">
        <v>0</v>
      </c>
      <c r="H966" s="197">
        <v>0</v>
      </c>
      <c r="I966" s="188" t="s">
        <v>1</v>
      </c>
      <c r="J966" s="188" t="s">
        <v>1348</v>
      </c>
      <c r="K966" s="195" t="s">
        <v>3656</v>
      </c>
      <c r="L966" s="196" t="s">
        <v>4614</v>
      </c>
      <c r="M966" s="196" t="s">
        <v>4672</v>
      </c>
      <c r="N966" s="52" t="s">
        <v>2155</v>
      </c>
      <c r="O966" s="52"/>
      <c r="P966" s="254" t="s">
        <v>3254</v>
      </c>
      <c r="Q966" s="13"/>
      <c r="R966"/>
      <c r="S966" t="str">
        <f t="shared" si="225"/>
        <v>NOT EQUAL</v>
      </c>
      <c r="T966" s="41" t="str">
        <f>IF(ISNA(VLOOKUP(P966,'NEW XEQM.c'!E:F,2,0)),"--","PRESENT")</f>
        <v>--</v>
      </c>
      <c r="U966"/>
      <c r="V966">
        <f t="shared" si="230"/>
        <v>182</v>
      </c>
      <c r="W966" s="75" t="s">
        <v>2155</v>
      </c>
      <c r="X966" s="54" t="s">
        <v>2155</v>
      </c>
      <c r="Y966" s="54" t="s">
        <v>2155</v>
      </c>
      <c r="Z966" s="22" t="str">
        <f t="shared" si="231"/>
        <v/>
      </c>
      <c r="AA966" s="22" t="str">
        <f t="shared" si="232"/>
        <v/>
      </c>
      <c r="AB966" s="1">
        <f t="shared" si="233"/>
        <v>942</v>
      </c>
      <c r="AC966" t="str">
        <f t="shared" si="234"/>
        <v>ITM_ASYMPOTICALLY_EQUAL</v>
      </c>
      <c r="AD966" s="125" t="str">
        <f>IF(ISNA(VLOOKUP(AA966,'XEQM Shortlist'!J:J,1,0)),"//","")</f>
        <v/>
      </c>
      <c r="AF966" s="88" t="str">
        <f t="shared" si="235"/>
        <v/>
      </c>
      <c r="AG966" t="b">
        <f t="shared" si="236"/>
        <v>1</v>
      </c>
    </row>
    <row r="967" spans="1:33">
      <c r="A967" s="45">
        <f t="shared" si="229"/>
        <v>967</v>
      </c>
      <c r="B967" s="44">
        <f t="shared" si="237"/>
        <v>943</v>
      </c>
      <c r="C967" s="193" t="s">
        <v>3643</v>
      </c>
      <c r="D967" s="193" t="s">
        <v>3055</v>
      </c>
      <c r="E967" s="188" t="s">
        <v>506</v>
      </c>
      <c r="F967" s="188" t="s">
        <v>827</v>
      </c>
      <c r="G967" s="197">
        <v>0</v>
      </c>
      <c r="H967" s="197">
        <v>0</v>
      </c>
      <c r="I967" s="188" t="s">
        <v>1</v>
      </c>
      <c r="J967" s="188" t="s">
        <v>1348</v>
      </c>
      <c r="K967" s="195" t="s">
        <v>3656</v>
      </c>
      <c r="L967" s="196" t="s">
        <v>4614</v>
      </c>
      <c r="M967" s="196" t="s">
        <v>4672</v>
      </c>
      <c r="N967" s="52" t="s">
        <v>2155</v>
      </c>
      <c r="O967" s="52"/>
      <c r="P967" s="254" t="s">
        <v>3055</v>
      </c>
      <c r="Q967" s="13"/>
      <c r="R967"/>
      <c r="S967" t="str">
        <f t="shared" si="225"/>
        <v>NOT EQUAL</v>
      </c>
      <c r="T967" s="41" t="str">
        <f>IF(ISNA(VLOOKUP(P967,'NEW XEQM.c'!E:F,2,0)),"--","PRESENT")</f>
        <v>--</v>
      </c>
      <c r="U967"/>
      <c r="V967">
        <f t="shared" si="230"/>
        <v>182</v>
      </c>
      <c r="W967" s="75" t="s">
        <v>2155</v>
      </c>
      <c r="X967" s="54" t="s">
        <v>2155</v>
      </c>
      <c r="Y967" s="54" t="s">
        <v>2155</v>
      </c>
      <c r="Z967" s="22" t="str">
        <f t="shared" si="231"/>
        <v/>
      </c>
      <c r="AA967" s="22" t="str">
        <f t="shared" si="232"/>
        <v/>
      </c>
      <c r="AB967" s="1">
        <f t="shared" si="233"/>
        <v>943</v>
      </c>
      <c r="AC967" t="str">
        <f t="shared" si="234"/>
        <v>ITM_ALMOST_EQUAL</v>
      </c>
      <c r="AD967" s="125" t="str">
        <f>IF(ISNA(VLOOKUP(AA967,'XEQM Shortlist'!J:J,1,0)),"//","")</f>
        <v/>
      </c>
      <c r="AF967" s="88" t="str">
        <f t="shared" si="235"/>
        <v/>
      </c>
      <c r="AG967" t="b">
        <f t="shared" si="236"/>
        <v>1</v>
      </c>
    </row>
    <row r="968" spans="1:33">
      <c r="A968" s="45">
        <f t="shared" si="229"/>
        <v>968</v>
      </c>
      <c r="B968" s="44">
        <f t="shared" si="237"/>
        <v>944</v>
      </c>
      <c r="C968" s="193" t="s">
        <v>3643</v>
      </c>
      <c r="D968" s="193" t="s">
        <v>3056</v>
      </c>
      <c r="E968" s="188" t="s">
        <v>506</v>
      </c>
      <c r="F968" s="188" t="s">
        <v>828</v>
      </c>
      <c r="G968" s="197">
        <v>0</v>
      </c>
      <c r="H968" s="197">
        <v>0</v>
      </c>
      <c r="I968" s="188" t="s">
        <v>1</v>
      </c>
      <c r="J968" s="188" t="s">
        <v>1348</v>
      </c>
      <c r="K968" s="195" t="s">
        <v>3656</v>
      </c>
      <c r="L968" s="196" t="s">
        <v>4614</v>
      </c>
      <c r="M968" s="196" t="s">
        <v>4672</v>
      </c>
      <c r="N968" s="52" t="s">
        <v>2155</v>
      </c>
      <c r="O968" s="52"/>
      <c r="P968" s="254" t="s">
        <v>3056</v>
      </c>
      <c r="Q968" s="13"/>
      <c r="R968"/>
      <c r="S968" t="str">
        <f t="shared" si="225"/>
        <v>NOT EQUAL</v>
      </c>
      <c r="T968" s="41" t="str">
        <f>IF(ISNA(VLOOKUP(P968,'NEW XEQM.c'!E:F,2,0)),"--","PRESENT")</f>
        <v>--</v>
      </c>
      <c r="U968"/>
      <c r="V968">
        <f t="shared" si="230"/>
        <v>182</v>
      </c>
      <c r="W968" s="75" t="s">
        <v>2155</v>
      </c>
      <c r="X968" s="54" t="s">
        <v>2155</v>
      </c>
      <c r="Y968" s="54" t="s">
        <v>2155</v>
      </c>
      <c r="Z968" s="22" t="str">
        <f t="shared" si="231"/>
        <v/>
      </c>
      <c r="AA968" s="22" t="str">
        <f t="shared" si="232"/>
        <v/>
      </c>
      <c r="AB968" s="1">
        <f t="shared" si="233"/>
        <v>944</v>
      </c>
      <c r="AC968" t="str">
        <f t="shared" si="234"/>
        <v>ITM_COLON_EQUALS</v>
      </c>
      <c r="AD968" s="125" t="str">
        <f>IF(ISNA(VLOOKUP(AA968,'XEQM Shortlist'!J:J,1,0)),"//","")</f>
        <v/>
      </c>
      <c r="AF968" s="88" t="str">
        <f t="shared" si="235"/>
        <v/>
      </c>
      <c r="AG968" t="b">
        <f t="shared" si="236"/>
        <v>1</v>
      </c>
    </row>
    <row r="969" spans="1:33" s="17" customFormat="1">
      <c r="A969" s="45">
        <f t="shared" si="229"/>
        <v>969</v>
      </c>
      <c r="B969" s="44">
        <f t="shared" si="237"/>
        <v>945</v>
      </c>
      <c r="C969" s="193" t="s">
        <v>3643</v>
      </c>
      <c r="D969" s="193" t="s">
        <v>3057</v>
      </c>
      <c r="E969" s="188" t="s">
        <v>506</v>
      </c>
      <c r="F969" s="189" t="s">
        <v>829</v>
      </c>
      <c r="G969" s="198">
        <v>0</v>
      </c>
      <c r="H969" s="198">
        <v>0</v>
      </c>
      <c r="I969" s="188" t="s">
        <v>1</v>
      </c>
      <c r="J969" s="188" t="s">
        <v>1348</v>
      </c>
      <c r="K969" s="195" t="s">
        <v>3656</v>
      </c>
      <c r="L969" s="196" t="s">
        <v>4614</v>
      </c>
      <c r="M969" s="196" t="s">
        <v>4672</v>
      </c>
      <c r="N969" s="52" t="s">
        <v>2155</v>
      </c>
      <c r="P969" s="254" t="s">
        <v>3057</v>
      </c>
      <c r="Q969" s="13"/>
      <c r="R969"/>
      <c r="S969" t="str">
        <f t="shared" si="225"/>
        <v>NOT EQUAL</v>
      </c>
      <c r="T969" s="41" t="str">
        <f>IF(ISNA(VLOOKUP(P969,'NEW XEQM.c'!E:F,2,0)),"--","PRESENT")</f>
        <v>--</v>
      </c>
      <c r="U969"/>
      <c r="V969">
        <f t="shared" si="230"/>
        <v>182</v>
      </c>
      <c r="W969" s="88" t="s">
        <v>2155</v>
      </c>
      <c r="X969" s="92" t="s">
        <v>2155</v>
      </c>
      <c r="Y969" s="92" t="s">
        <v>2155</v>
      </c>
      <c r="Z969" s="22" t="str">
        <f t="shared" si="231"/>
        <v/>
      </c>
      <c r="AA969" s="22" t="str">
        <f t="shared" si="232"/>
        <v/>
      </c>
      <c r="AB969" s="1">
        <f t="shared" si="233"/>
        <v>945</v>
      </c>
      <c r="AC969" t="str">
        <f t="shared" si="234"/>
        <v>ITM_CORRESPONDS_TO</v>
      </c>
      <c r="AD969" s="125" t="str">
        <f>IF(ISNA(VLOOKUP(AA969,'XEQM Shortlist'!J:J,1,0)),"//","")</f>
        <v/>
      </c>
      <c r="AE969"/>
      <c r="AF969" s="88" t="str">
        <f t="shared" si="235"/>
        <v/>
      </c>
      <c r="AG969" t="b">
        <f t="shared" si="236"/>
        <v>1</v>
      </c>
    </row>
    <row r="970" spans="1:33">
      <c r="A970" s="45">
        <f t="shared" si="229"/>
        <v>970</v>
      </c>
      <c r="B970" s="44">
        <f t="shared" si="237"/>
        <v>946</v>
      </c>
      <c r="C970" s="193" t="s">
        <v>3643</v>
      </c>
      <c r="D970" s="193" t="s">
        <v>3058</v>
      </c>
      <c r="E970" s="188" t="s">
        <v>506</v>
      </c>
      <c r="F970" s="188" t="s">
        <v>830</v>
      </c>
      <c r="G970" s="197">
        <v>0</v>
      </c>
      <c r="H970" s="197">
        <v>0</v>
      </c>
      <c r="I970" s="188" t="s">
        <v>1</v>
      </c>
      <c r="J970" s="188" t="s">
        <v>1348</v>
      </c>
      <c r="K970" s="195" t="s">
        <v>3656</v>
      </c>
      <c r="L970" s="196" t="s">
        <v>4614</v>
      </c>
      <c r="M970" s="196" t="s">
        <v>4672</v>
      </c>
      <c r="N970" s="52" t="s">
        <v>2155</v>
      </c>
      <c r="O970" s="52"/>
      <c r="P970" s="254" t="s">
        <v>3058</v>
      </c>
      <c r="Q970" s="13"/>
      <c r="R970"/>
      <c r="S970" t="str">
        <f t="shared" si="225"/>
        <v>NOT EQUAL</v>
      </c>
      <c r="T970" s="41" t="str">
        <f>IF(ISNA(VLOOKUP(P970,'NEW XEQM.c'!E:F,2,0)),"--","PRESENT")</f>
        <v>--</v>
      </c>
      <c r="U970"/>
      <c r="V970">
        <f t="shared" si="230"/>
        <v>182</v>
      </c>
      <c r="W970" s="75" t="s">
        <v>2155</v>
      </c>
      <c r="X970" s="54" t="s">
        <v>2155</v>
      </c>
      <c r="Y970" s="54" t="s">
        <v>2155</v>
      </c>
      <c r="Z970" s="22" t="str">
        <f t="shared" si="231"/>
        <v/>
      </c>
      <c r="AA970" s="22" t="str">
        <f t="shared" si="232"/>
        <v/>
      </c>
      <c r="AB970" s="1">
        <f t="shared" si="233"/>
        <v>946</v>
      </c>
      <c r="AC970" t="str">
        <f t="shared" si="234"/>
        <v>ITM_ESTIMATES</v>
      </c>
      <c r="AD970" s="125" t="str">
        <f>IF(ISNA(VLOOKUP(AA970,'XEQM Shortlist'!J:J,1,0)),"//","")</f>
        <v/>
      </c>
      <c r="AF970" s="88" t="str">
        <f t="shared" si="235"/>
        <v/>
      </c>
      <c r="AG970" t="b">
        <f t="shared" si="236"/>
        <v>1</v>
      </c>
    </row>
    <row r="971" spans="1:33">
      <c r="A971" s="45">
        <f t="shared" si="229"/>
        <v>971</v>
      </c>
      <c r="B971" s="44">
        <f t="shared" si="237"/>
        <v>947</v>
      </c>
      <c r="C971" s="193" t="s">
        <v>3643</v>
      </c>
      <c r="D971" s="193" t="s">
        <v>3059</v>
      </c>
      <c r="E971" s="188" t="s">
        <v>506</v>
      </c>
      <c r="F971" s="188" t="s">
        <v>831</v>
      </c>
      <c r="G971" s="197">
        <v>0</v>
      </c>
      <c r="H971" s="197">
        <v>0</v>
      </c>
      <c r="I971" s="188" t="s">
        <v>1</v>
      </c>
      <c r="J971" s="188" t="s">
        <v>1348</v>
      </c>
      <c r="K971" s="195" t="s">
        <v>3656</v>
      </c>
      <c r="L971" s="196" t="s">
        <v>4614</v>
      </c>
      <c r="M971" s="196" t="s">
        <v>4672</v>
      </c>
      <c r="N971" s="52" t="s">
        <v>2155</v>
      </c>
      <c r="O971" s="52"/>
      <c r="P971" s="254" t="s">
        <v>3059</v>
      </c>
      <c r="Q971" s="13"/>
      <c r="R971"/>
      <c r="S971" t="str">
        <f t="shared" si="225"/>
        <v>NOT EQUAL</v>
      </c>
      <c r="T971" s="41" t="str">
        <f>IF(ISNA(VLOOKUP(P971,'NEW XEQM.c'!E:F,2,0)),"--","PRESENT")</f>
        <v>--</v>
      </c>
      <c r="U971"/>
      <c r="V971">
        <f t="shared" si="230"/>
        <v>182</v>
      </c>
      <c r="W971" s="75" t="s">
        <v>2155</v>
      </c>
      <c r="X971" s="54" t="s">
        <v>2155</v>
      </c>
      <c r="Y971" s="54" t="s">
        <v>2155</v>
      </c>
      <c r="Z971" s="22" t="str">
        <f t="shared" si="231"/>
        <v/>
      </c>
      <c r="AA971" s="22" t="str">
        <f t="shared" si="232"/>
        <v/>
      </c>
      <c r="AB971" s="1">
        <f t="shared" si="233"/>
        <v>947</v>
      </c>
      <c r="AC971" t="str">
        <f t="shared" si="234"/>
        <v>ITM_NOT_EQUAL</v>
      </c>
      <c r="AD971" s="125" t="str">
        <f>IF(ISNA(VLOOKUP(AA971,'XEQM Shortlist'!J:J,1,0)),"//","")</f>
        <v/>
      </c>
      <c r="AF971" s="88" t="str">
        <f t="shared" si="235"/>
        <v/>
      </c>
      <c r="AG971" t="b">
        <f t="shared" si="236"/>
        <v>1</v>
      </c>
    </row>
    <row r="972" spans="1:33">
      <c r="A972" s="45">
        <f t="shared" si="229"/>
        <v>972</v>
      </c>
      <c r="B972" s="44">
        <f t="shared" si="237"/>
        <v>948</v>
      </c>
      <c r="C972" s="193" t="s">
        <v>3642</v>
      </c>
      <c r="D972" s="193" t="s">
        <v>7</v>
      </c>
      <c r="E972" s="188" t="s">
        <v>506</v>
      </c>
      <c r="F972" s="188" t="s">
        <v>832</v>
      </c>
      <c r="G972" s="197">
        <v>0</v>
      </c>
      <c r="H972" s="197">
        <v>0</v>
      </c>
      <c r="I972" s="188" t="s">
        <v>1</v>
      </c>
      <c r="J972" s="188" t="s">
        <v>1348</v>
      </c>
      <c r="K972" s="195" t="s">
        <v>3656</v>
      </c>
      <c r="L972" s="196" t="s">
        <v>4614</v>
      </c>
      <c r="M972" s="196" t="s">
        <v>4672</v>
      </c>
      <c r="N972" s="52" t="s">
        <v>2155</v>
      </c>
      <c r="O972" s="52"/>
      <c r="P972" s="254" t="s">
        <v>3255</v>
      </c>
      <c r="Q972" s="13"/>
      <c r="R972"/>
      <c r="S972" t="str">
        <f t="shared" si="225"/>
        <v>NOT EQUAL</v>
      </c>
      <c r="T972" s="41" t="str">
        <f>IF(ISNA(VLOOKUP(P972,'NEW XEQM.c'!E:F,2,0)),"--","PRESENT")</f>
        <v>--</v>
      </c>
      <c r="U972"/>
      <c r="V972">
        <f t="shared" si="230"/>
        <v>182</v>
      </c>
      <c r="W972" s="75" t="s">
        <v>2155</v>
      </c>
      <c r="X972" s="54" t="s">
        <v>2155</v>
      </c>
      <c r="Y972" s="54" t="s">
        <v>2155</v>
      </c>
      <c r="Z972" s="22" t="str">
        <f t="shared" si="231"/>
        <v/>
      </c>
      <c r="AA972" s="22" t="str">
        <f t="shared" si="232"/>
        <v/>
      </c>
      <c r="AB972" s="1">
        <f t="shared" si="233"/>
        <v>948</v>
      </c>
      <c r="AC972" t="str">
        <f t="shared" si="234"/>
        <v>ITM_IDENTICAL_TO</v>
      </c>
      <c r="AD972" s="125" t="str">
        <f>IF(ISNA(VLOOKUP(AA972,'XEQM Shortlist'!J:J,1,0)),"//","")</f>
        <v/>
      </c>
      <c r="AF972" s="88" t="str">
        <f t="shared" si="235"/>
        <v/>
      </c>
      <c r="AG972" t="b">
        <f t="shared" si="236"/>
        <v>1</v>
      </c>
    </row>
    <row r="973" spans="1:33">
      <c r="A973" s="45">
        <f t="shared" si="229"/>
        <v>973</v>
      </c>
      <c r="B973" s="44">
        <f t="shared" si="237"/>
        <v>949</v>
      </c>
      <c r="C973" s="193" t="s">
        <v>3643</v>
      </c>
      <c r="D973" s="193" t="s">
        <v>3060</v>
      </c>
      <c r="E973" s="188" t="s">
        <v>506</v>
      </c>
      <c r="F973" s="188" t="s">
        <v>833</v>
      </c>
      <c r="G973" s="197">
        <v>0</v>
      </c>
      <c r="H973" s="197">
        <v>0</v>
      </c>
      <c r="I973" s="188" t="s">
        <v>1</v>
      </c>
      <c r="J973" s="188" t="s">
        <v>1348</v>
      </c>
      <c r="K973" s="195" t="s">
        <v>3656</v>
      </c>
      <c r="L973" s="196" t="s">
        <v>4614</v>
      </c>
      <c r="M973" s="196" t="s">
        <v>4672</v>
      </c>
      <c r="N973" s="52" t="s">
        <v>2155</v>
      </c>
      <c r="O973" s="52"/>
      <c r="P973" s="254" t="s">
        <v>3060</v>
      </c>
      <c r="Q973" s="13"/>
      <c r="R973"/>
      <c r="S973" t="str">
        <f t="shared" si="225"/>
        <v>NOT EQUAL</v>
      </c>
      <c r="T973" s="41" t="str">
        <f>IF(ISNA(VLOOKUP(P973,'NEW XEQM.c'!E:F,2,0)),"--","PRESENT")</f>
        <v>--</v>
      </c>
      <c r="U973"/>
      <c r="V973">
        <f t="shared" si="230"/>
        <v>182</v>
      </c>
      <c r="W973" s="75" t="s">
        <v>2155</v>
      </c>
      <c r="X973" s="54" t="s">
        <v>2155</v>
      </c>
      <c r="Y973" s="54" t="s">
        <v>2155</v>
      </c>
      <c r="Z973" s="22" t="str">
        <f t="shared" si="231"/>
        <v/>
      </c>
      <c r="AA973" s="22" t="str">
        <f t="shared" si="232"/>
        <v/>
      </c>
      <c r="AB973" s="1">
        <f t="shared" si="233"/>
        <v>949</v>
      </c>
      <c r="AC973" t="str">
        <f t="shared" si="234"/>
        <v>ITM_LESS_EQUAL</v>
      </c>
      <c r="AD973" s="125" t="str">
        <f>IF(ISNA(VLOOKUP(AA973,'XEQM Shortlist'!J:J,1,0)),"//","")</f>
        <v/>
      </c>
      <c r="AF973" s="88" t="str">
        <f t="shared" si="235"/>
        <v/>
      </c>
      <c r="AG973" t="b">
        <f t="shared" si="236"/>
        <v>1</v>
      </c>
    </row>
    <row r="974" spans="1:33">
      <c r="A974" s="45">
        <f t="shared" si="229"/>
        <v>974</v>
      </c>
      <c r="B974" s="44">
        <f t="shared" si="237"/>
        <v>950</v>
      </c>
      <c r="C974" s="193" t="s">
        <v>3643</v>
      </c>
      <c r="D974" s="193" t="s">
        <v>3061</v>
      </c>
      <c r="E974" s="188" t="s">
        <v>506</v>
      </c>
      <c r="F974" s="188" t="s">
        <v>834</v>
      </c>
      <c r="G974" s="197">
        <v>0</v>
      </c>
      <c r="H974" s="197">
        <v>0</v>
      </c>
      <c r="I974" s="188" t="s">
        <v>1</v>
      </c>
      <c r="J974" s="188" t="s">
        <v>1348</v>
      </c>
      <c r="K974" s="195" t="s">
        <v>3656</v>
      </c>
      <c r="L974" s="196" t="s">
        <v>4614</v>
      </c>
      <c r="M974" s="196" t="s">
        <v>4672</v>
      </c>
      <c r="N974" s="52" t="s">
        <v>2155</v>
      </c>
      <c r="O974" s="52"/>
      <c r="P974" s="254" t="s">
        <v>3061</v>
      </c>
      <c r="Q974" s="13"/>
      <c r="R974"/>
      <c r="S974" t="str">
        <f t="shared" si="225"/>
        <v>NOT EQUAL</v>
      </c>
      <c r="T974" s="41" t="str">
        <f>IF(ISNA(VLOOKUP(P974,'NEW XEQM.c'!E:F,2,0)),"--","PRESENT")</f>
        <v>--</v>
      </c>
      <c r="U974"/>
      <c r="V974">
        <f t="shared" si="230"/>
        <v>182</v>
      </c>
      <c r="W974" s="75" t="s">
        <v>2155</v>
      </c>
      <c r="X974" s="54" t="s">
        <v>2155</v>
      </c>
      <c r="Y974" s="54" t="s">
        <v>2155</v>
      </c>
      <c r="Z974" s="22" t="str">
        <f t="shared" si="231"/>
        <v/>
      </c>
      <c r="AA974" s="22" t="str">
        <f t="shared" si="232"/>
        <v/>
      </c>
      <c r="AB974" s="1">
        <f t="shared" si="233"/>
        <v>950</v>
      </c>
      <c r="AC974" t="str">
        <f t="shared" si="234"/>
        <v>ITM_GREATER_EQUAL</v>
      </c>
      <c r="AD974" s="125" t="str">
        <f>IF(ISNA(VLOOKUP(AA974,'XEQM Shortlist'!J:J,1,0)),"//","")</f>
        <v/>
      </c>
      <c r="AF974" s="88" t="str">
        <f t="shared" si="235"/>
        <v/>
      </c>
      <c r="AG974" t="b">
        <f t="shared" si="236"/>
        <v>1</v>
      </c>
    </row>
    <row r="975" spans="1:33">
      <c r="A975" s="45">
        <f t="shared" si="229"/>
        <v>975</v>
      </c>
      <c r="B975" s="44">
        <f t="shared" si="237"/>
        <v>951</v>
      </c>
      <c r="C975" s="193" t="s">
        <v>3642</v>
      </c>
      <c r="D975" s="193" t="s">
        <v>7</v>
      </c>
      <c r="E975" s="188" t="s">
        <v>506</v>
      </c>
      <c r="F975" s="188" t="s">
        <v>835</v>
      </c>
      <c r="G975" s="199">
        <v>0</v>
      </c>
      <c r="H975" s="199">
        <v>0</v>
      </c>
      <c r="I975" s="188" t="s">
        <v>1</v>
      </c>
      <c r="J975" s="188" t="s">
        <v>1348</v>
      </c>
      <c r="K975" s="195" t="s">
        <v>3656</v>
      </c>
      <c r="L975" s="196" t="s">
        <v>4614</v>
      </c>
      <c r="M975" s="196" t="s">
        <v>4672</v>
      </c>
      <c r="N975" s="52" t="s">
        <v>2155</v>
      </c>
      <c r="O975" s="52"/>
      <c r="P975" s="254" t="s">
        <v>3256</v>
      </c>
      <c r="Q975" s="13"/>
      <c r="R975"/>
      <c r="S975" t="str">
        <f t="shared" si="225"/>
        <v>NOT EQUAL</v>
      </c>
      <c r="T975" s="41" t="str">
        <f>IF(ISNA(VLOOKUP(P975,'NEW XEQM.c'!E:F,2,0)),"--","PRESENT")</f>
        <v>--</v>
      </c>
      <c r="U975"/>
      <c r="V975">
        <f t="shared" si="230"/>
        <v>182</v>
      </c>
      <c r="W975" s="75" t="s">
        <v>2155</v>
      </c>
      <c r="X975" s="54" t="s">
        <v>2155</v>
      </c>
      <c r="Y975" s="54" t="s">
        <v>2155</v>
      </c>
      <c r="Z975" s="22" t="str">
        <f t="shared" si="231"/>
        <v/>
      </c>
      <c r="AA975" s="22" t="str">
        <f t="shared" si="232"/>
        <v/>
      </c>
      <c r="AB975" s="1">
        <f t="shared" si="233"/>
        <v>951</v>
      </c>
      <c r="AC975" t="str">
        <f t="shared" si="234"/>
        <v>ITM_MUCH_LESS</v>
      </c>
      <c r="AD975" s="125" t="str">
        <f>IF(ISNA(VLOOKUP(AA975,'XEQM Shortlist'!J:J,1,0)),"//","")</f>
        <v/>
      </c>
      <c r="AF975" s="88" t="str">
        <f t="shared" si="235"/>
        <v/>
      </c>
      <c r="AG975" t="b">
        <f t="shared" si="236"/>
        <v>1</v>
      </c>
    </row>
    <row r="976" spans="1:33">
      <c r="A976" s="45">
        <f t="shared" si="229"/>
        <v>976</v>
      </c>
      <c r="B976" s="44">
        <f t="shared" si="237"/>
        <v>952</v>
      </c>
      <c r="C976" s="193" t="s">
        <v>3642</v>
      </c>
      <c r="D976" s="193" t="s">
        <v>7</v>
      </c>
      <c r="E976" s="188" t="s">
        <v>506</v>
      </c>
      <c r="F976" s="188" t="s">
        <v>836</v>
      </c>
      <c r="G976" s="199">
        <v>0</v>
      </c>
      <c r="H976" s="199">
        <v>0</v>
      </c>
      <c r="I976" s="188" t="s">
        <v>1</v>
      </c>
      <c r="J976" s="188" t="s">
        <v>1348</v>
      </c>
      <c r="K976" s="195" t="s">
        <v>3656</v>
      </c>
      <c r="L976" s="196" t="s">
        <v>4614</v>
      </c>
      <c r="M976" s="196" t="s">
        <v>4672</v>
      </c>
      <c r="N976" s="52" t="s">
        <v>2155</v>
      </c>
      <c r="O976" s="52"/>
      <c r="P976" s="254" t="s">
        <v>3257</v>
      </c>
      <c r="Q976" s="13"/>
      <c r="R976"/>
      <c r="S976" t="str">
        <f t="shared" si="225"/>
        <v>NOT EQUAL</v>
      </c>
      <c r="T976" s="41" t="str">
        <f>IF(ISNA(VLOOKUP(P976,'NEW XEQM.c'!E:F,2,0)),"--","PRESENT")</f>
        <v>--</v>
      </c>
      <c r="U976"/>
      <c r="V976">
        <f t="shared" si="230"/>
        <v>182</v>
      </c>
      <c r="W976" s="75" t="s">
        <v>2155</v>
      </c>
      <c r="X976" s="54" t="s">
        <v>2155</v>
      </c>
      <c r="Y976" s="54" t="s">
        <v>2155</v>
      </c>
      <c r="Z976" s="22" t="str">
        <f t="shared" si="231"/>
        <v/>
      </c>
      <c r="AA976" s="22" t="str">
        <f t="shared" si="232"/>
        <v/>
      </c>
      <c r="AB976" s="1">
        <f t="shared" si="233"/>
        <v>952</v>
      </c>
      <c r="AC976" t="str">
        <f t="shared" si="234"/>
        <v>ITM_MUCH_GREATER</v>
      </c>
      <c r="AD976" s="125" t="str">
        <f>IF(ISNA(VLOOKUP(AA976,'XEQM Shortlist'!J:J,1,0)),"//","")</f>
        <v/>
      </c>
      <c r="AF976" s="88" t="str">
        <f t="shared" si="235"/>
        <v/>
      </c>
      <c r="AG976" t="b">
        <f t="shared" si="236"/>
        <v>1</v>
      </c>
    </row>
    <row r="977" spans="1:33">
      <c r="A977" s="45">
        <f t="shared" si="229"/>
        <v>977</v>
      </c>
      <c r="B977" s="44">
        <f t="shared" si="237"/>
        <v>953</v>
      </c>
      <c r="C977" s="193" t="s">
        <v>3643</v>
      </c>
      <c r="D977" s="193" t="s">
        <v>3062</v>
      </c>
      <c r="E977" s="188" t="s">
        <v>506</v>
      </c>
      <c r="F977" s="188" t="s">
        <v>837</v>
      </c>
      <c r="G977" s="199">
        <v>0</v>
      </c>
      <c r="H977" s="199">
        <v>0</v>
      </c>
      <c r="I977" s="188" t="s">
        <v>1</v>
      </c>
      <c r="J977" s="188" t="s">
        <v>1348</v>
      </c>
      <c r="K977" s="195" t="s">
        <v>3656</v>
      </c>
      <c r="L977" s="196" t="s">
        <v>4614</v>
      </c>
      <c r="M977" s="196" t="s">
        <v>4672</v>
      </c>
      <c r="N977" s="52" t="s">
        <v>2155</v>
      </c>
      <c r="O977" s="52"/>
      <c r="P977" s="254" t="s">
        <v>3062</v>
      </c>
      <c r="Q977" s="13"/>
      <c r="R977"/>
      <c r="S977" t="str">
        <f t="shared" si="225"/>
        <v>NOT EQUAL</v>
      </c>
      <c r="T977" s="41" t="str">
        <f>IF(ISNA(VLOOKUP(P977,'NEW XEQM.c'!E:F,2,0)),"--","PRESENT")</f>
        <v>--</v>
      </c>
      <c r="U977"/>
      <c r="V977">
        <f t="shared" si="230"/>
        <v>182</v>
      </c>
      <c r="W977" s="75" t="s">
        <v>2155</v>
      </c>
      <c r="X977" s="54" t="s">
        <v>2155</v>
      </c>
      <c r="Y977" s="54" t="s">
        <v>2155</v>
      </c>
      <c r="Z977" s="22" t="str">
        <f t="shared" si="231"/>
        <v/>
      </c>
      <c r="AA977" s="22" t="str">
        <f t="shared" si="232"/>
        <v/>
      </c>
      <c r="AB977" s="1">
        <f t="shared" si="233"/>
        <v>953</v>
      </c>
      <c r="AC977" t="str">
        <f t="shared" si="234"/>
        <v>ITM_SUN</v>
      </c>
      <c r="AD977" s="125" t="str">
        <f>IF(ISNA(VLOOKUP(AA977,'XEQM Shortlist'!J:J,1,0)),"//","")</f>
        <v/>
      </c>
      <c r="AF977" s="88" t="str">
        <f t="shared" si="235"/>
        <v/>
      </c>
      <c r="AG977" t="b">
        <f t="shared" si="236"/>
        <v>1</v>
      </c>
    </row>
    <row r="978" spans="1:33">
      <c r="A978" s="45">
        <f t="shared" si="229"/>
        <v>978</v>
      </c>
      <c r="B978" s="44">
        <f t="shared" si="237"/>
        <v>954</v>
      </c>
      <c r="C978" s="193" t="s">
        <v>3642</v>
      </c>
      <c r="D978" s="193" t="s">
        <v>7</v>
      </c>
      <c r="E978" s="188" t="s">
        <v>506</v>
      </c>
      <c r="F978" s="188" t="s">
        <v>838</v>
      </c>
      <c r="G978" s="199">
        <v>0</v>
      </c>
      <c r="H978" s="199">
        <v>0</v>
      </c>
      <c r="I978" s="188" t="s">
        <v>1</v>
      </c>
      <c r="J978" s="188" t="s">
        <v>1348</v>
      </c>
      <c r="K978" s="195" t="s">
        <v>3656</v>
      </c>
      <c r="L978" s="196" t="s">
        <v>4614</v>
      </c>
      <c r="M978" s="196" t="s">
        <v>4672</v>
      </c>
      <c r="N978" s="52" t="s">
        <v>2155</v>
      </c>
      <c r="O978" s="52"/>
      <c r="P978" s="254" t="s">
        <v>3258</v>
      </c>
      <c r="Q978" s="13"/>
      <c r="R978"/>
      <c r="S978" t="str">
        <f t="shared" si="225"/>
        <v>NOT EQUAL</v>
      </c>
      <c r="T978" s="41" t="str">
        <f>IF(ISNA(VLOOKUP(P978,'NEW XEQM.c'!E:F,2,0)),"--","PRESENT")</f>
        <v>--</v>
      </c>
      <c r="U978"/>
      <c r="V978">
        <f t="shared" si="230"/>
        <v>182</v>
      </c>
      <c r="W978" s="75" t="s">
        <v>2155</v>
      </c>
      <c r="X978" s="54" t="s">
        <v>2155</v>
      </c>
      <c r="Y978" s="54" t="s">
        <v>2155</v>
      </c>
      <c r="Z978" s="22" t="str">
        <f t="shared" si="231"/>
        <v/>
      </c>
      <c r="AA978" s="22" t="str">
        <f t="shared" si="232"/>
        <v/>
      </c>
      <c r="AB978" s="1">
        <f t="shared" si="233"/>
        <v>954</v>
      </c>
      <c r="AC978" t="str">
        <f t="shared" si="234"/>
        <v>ITM_DOWN_TACK</v>
      </c>
      <c r="AD978" s="125" t="str">
        <f>IF(ISNA(VLOOKUP(AA978,'XEQM Shortlist'!J:J,1,0)),"//","")</f>
        <v/>
      </c>
      <c r="AF978" s="88" t="str">
        <f t="shared" si="235"/>
        <v/>
      </c>
      <c r="AG978" t="b">
        <f t="shared" si="236"/>
        <v>1</v>
      </c>
    </row>
    <row r="979" spans="1:33">
      <c r="A979" s="45">
        <f t="shared" si="229"/>
        <v>979</v>
      </c>
      <c r="B979" s="44">
        <f t="shared" si="237"/>
        <v>955</v>
      </c>
      <c r="C979" s="193" t="s">
        <v>3643</v>
      </c>
      <c r="D979" s="193" t="s">
        <v>3063</v>
      </c>
      <c r="E979" s="188" t="s">
        <v>506</v>
      </c>
      <c r="F979" s="188" t="s">
        <v>839</v>
      </c>
      <c r="G979" s="199">
        <v>0</v>
      </c>
      <c r="H979" s="199">
        <v>0</v>
      </c>
      <c r="I979" s="188" t="s">
        <v>1</v>
      </c>
      <c r="J979" s="188" t="s">
        <v>1348</v>
      </c>
      <c r="K979" s="195" t="s">
        <v>3656</v>
      </c>
      <c r="L979" s="196" t="s">
        <v>4614</v>
      </c>
      <c r="M979" s="196" t="s">
        <v>4672</v>
      </c>
      <c r="N979" s="52" t="s">
        <v>2155</v>
      </c>
      <c r="O979" s="52"/>
      <c r="P979" s="254" t="s">
        <v>3063</v>
      </c>
      <c r="Q979" s="13"/>
      <c r="R979"/>
      <c r="S979" t="str">
        <f t="shared" si="225"/>
        <v>NOT EQUAL</v>
      </c>
      <c r="T979" s="41" t="str">
        <f>IF(ISNA(VLOOKUP(P979,'NEW XEQM.c'!E:F,2,0)),"--","PRESENT")</f>
        <v>--</v>
      </c>
      <c r="U979"/>
      <c r="V979">
        <f t="shared" si="230"/>
        <v>182</v>
      </c>
      <c r="W979" s="75" t="s">
        <v>2155</v>
      </c>
      <c r="X979" s="54" t="s">
        <v>2155</v>
      </c>
      <c r="Y979" s="54" t="s">
        <v>2155</v>
      </c>
      <c r="Z979" s="22" t="str">
        <f t="shared" si="231"/>
        <v/>
      </c>
      <c r="AA979" s="22" t="str">
        <f t="shared" si="232"/>
        <v/>
      </c>
      <c r="AB979" s="1">
        <f t="shared" si="233"/>
        <v>955</v>
      </c>
      <c r="AC979" t="str">
        <f t="shared" si="234"/>
        <v>ITM_PERPENDICULAR</v>
      </c>
      <c r="AD979" s="125" t="str">
        <f>IF(ISNA(VLOOKUP(AA979,'XEQM Shortlist'!J:J,1,0)),"//","")</f>
        <v/>
      </c>
      <c r="AF979" s="88" t="str">
        <f t="shared" si="235"/>
        <v/>
      </c>
      <c r="AG979" t="b">
        <f t="shared" si="236"/>
        <v>1</v>
      </c>
    </row>
    <row r="980" spans="1:33">
      <c r="A980" s="45">
        <f t="shared" si="229"/>
        <v>980</v>
      </c>
      <c r="B980" s="44">
        <f t="shared" si="237"/>
        <v>956</v>
      </c>
      <c r="C980" s="193" t="s">
        <v>3642</v>
      </c>
      <c r="D980" s="193" t="s">
        <v>7</v>
      </c>
      <c r="E980" s="188" t="s">
        <v>506</v>
      </c>
      <c r="F980" s="188" t="s">
        <v>840</v>
      </c>
      <c r="G980" s="199">
        <v>0</v>
      </c>
      <c r="H980" s="199">
        <v>0</v>
      </c>
      <c r="I980" s="188" t="s">
        <v>1</v>
      </c>
      <c r="J980" s="188" t="s">
        <v>1348</v>
      </c>
      <c r="K980" s="195" t="s">
        <v>3656</v>
      </c>
      <c r="L980" s="196" t="s">
        <v>4614</v>
      </c>
      <c r="M980" s="196" t="s">
        <v>4672</v>
      </c>
      <c r="N980" s="52" t="s">
        <v>2155</v>
      </c>
      <c r="O980" s="52"/>
      <c r="P980" s="254" t="s">
        <v>1915</v>
      </c>
      <c r="Q980" s="13"/>
      <c r="R980"/>
      <c r="S980" t="str">
        <f t="shared" si="225"/>
        <v>NOT EQUAL</v>
      </c>
      <c r="T980" s="41" t="str">
        <f>IF(ISNA(VLOOKUP(P980,'NEW XEQM.c'!E:F,2,0)),"--","PRESENT")</f>
        <v>--</v>
      </c>
      <c r="U980"/>
      <c r="V980">
        <f t="shared" si="230"/>
        <v>182</v>
      </c>
      <c r="W980" s="75" t="s">
        <v>2155</v>
      </c>
      <c r="X980" s="54" t="s">
        <v>2155</v>
      </c>
      <c r="Y980" s="54" t="s">
        <v>2155</v>
      </c>
      <c r="Z980" s="22" t="str">
        <f t="shared" si="231"/>
        <v/>
      </c>
      <c r="AA980" s="22" t="str">
        <f t="shared" si="232"/>
        <v/>
      </c>
      <c r="AB980" s="1">
        <f t="shared" si="233"/>
        <v>956</v>
      </c>
      <c r="AC980" t="str">
        <f t="shared" si="234"/>
        <v>ITM_XOR</v>
      </c>
      <c r="AD980" s="125" t="str">
        <f>IF(ISNA(VLOOKUP(AA980,'XEQM Shortlist'!J:J,1,0)),"//","")</f>
        <v/>
      </c>
      <c r="AF980" s="88" t="str">
        <f t="shared" si="235"/>
        <v/>
      </c>
      <c r="AG980" t="b">
        <f t="shared" si="236"/>
        <v>1</v>
      </c>
    </row>
    <row r="981" spans="1:33">
      <c r="A981" s="45">
        <f t="shared" si="229"/>
        <v>981</v>
      </c>
      <c r="B981" s="44">
        <f t="shared" si="237"/>
        <v>957</v>
      </c>
      <c r="C981" s="193" t="s">
        <v>3642</v>
      </c>
      <c r="D981" s="193" t="s">
        <v>7</v>
      </c>
      <c r="E981" s="188" t="s">
        <v>506</v>
      </c>
      <c r="F981" s="188" t="s">
        <v>841</v>
      </c>
      <c r="G981" s="199">
        <v>0</v>
      </c>
      <c r="H981" s="199">
        <v>0</v>
      </c>
      <c r="I981" s="188" t="s">
        <v>1</v>
      </c>
      <c r="J981" s="188" t="s">
        <v>1348</v>
      </c>
      <c r="K981" s="195" t="s">
        <v>3656</v>
      </c>
      <c r="L981" s="196" t="s">
        <v>4614</v>
      </c>
      <c r="M981" s="196" t="s">
        <v>4672</v>
      </c>
      <c r="N981" s="52" t="s">
        <v>2155</v>
      </c>
      <c r="O981" s="52"/>
      <c r="P981" s="254" t="s">
        <v>1700</v>
      </c>
      <c r="Q981" s="13"/>
      <c r="R981"/>
      <c r="S981" t="str">
        <f t="shared" si="225"/>
        <v>NOT EQUAL</v>
      </c>
      <c r="T981" s="41" t="str">
        <f>IF(ISNA(VLOOKUP(P981,'NEW XEQM.c'!E:F,2,0)),"--","PRESENT")</f>
        <v>--</v>
      </c>
      <c r="U981"/>
      <c r="V981">
        <f t="shared" si="230"/>
        <v>182</v>
      </c>
      <c r="W981" s="75" t="s">
        <v>2155</v>
      </c>
      <c r="X981" s="54" t="s">
        <v>2155</v>
      </c>
      <c r="Y981" s="54" t="s">
        <v>2155</v>
      </c>
      <c r="Z981" s="22" t="str">
        <f t="shared" si="231"/>
        <v/>
      </c>
      <c r="AA981" s="22" t="str">
        <f t="shared" si="232"/>
        <v/>
      </c>
      <c r="AB981" s="1">
        <f t="shared" si="233"/>
        <v>957</v>
      </c>
      <c r="AC981" t="str">
        <f t="shared" si="234"/>
        <v>ITM_NAND</v>
      </c>
      <c r="AD981" s="125" t="str">
        <f>IF(ISNA(VLOOKUP(AA981,'XEQM Shortlist'!J:J,1,0)),"//","")</f>
        <v/>
      </c>
      <c r="AF981" s="88" t="str">
        <f t="shared" si="235"/>
        <v/>
      </c>
      <c r="AG981" t="b">
        <f t="shared" si="236"/>
        <v>1</v>
      </c>
    </row>
    <row r="982" spans="1:33">
      <c r="A982" s="45">
        <f t="shared" si="229"/>
        <v>982</v>
      </c>
      <c r="B982" s="44">
        <f t="shared" si="237"/>
        <v>958</v>
      </c>
      <c r="C982" s="193" t="s">
        <v>3642</v>
      </c>
      <c r="D982" s="193" t="s">
        <v>7</v>
      </c>
      <c r="E982" s="188" t="s">
        <v>506</v>
      </c>
      <c r="F982" s="188" t="s">
        <v>842</v>
      </c>
      <c r="G982" s="199">
        <v>0</v>
      </c>
      <c r="H982" s="199">
        <v>0</v>
      </c>
      <c r="I982" s="188" t="s">
        <v>1</v>
      </c>
      <c r="J982" s="188" t="s">
        <v>1348</v>
      </c>
      <c r="K982" s="195" t="s">
        <v>3656</v>
      </c>
      <c r="L982" s="196" t="s">
        <v>4614</v>
      </c>
      <c r="M982" s="196" t="s">
        <v>4672</v>
      </c>
      <c r="N982" s="52" t="s">
        <v>2155</v>
      </c>
      <c r="O982" s="52"/>
      <c r="P982" s="254" t="s">
        <v>1710</v>
      </c>
      <c r="Q982" s="13"/>
      <c r="R982"/>
      <c r="S982" t="str">
        <f t="shared" si="225"/>
        <v>NOT EQUAL</v>
      </c>
      <c r="T982" s="41" t="str">
        <f>IF(ISNA(VLOOKUP(P982,'NEW XEQM.c'!E:F,2,0)),"--","PRESENT")</f>
        <v>--</v>
      </c>
      <c r="U982"/>
      <c r="V982">
        <f t="shared" si="230"/>
        <v>182</v>
      </c>
      <c r="W982" s="75" t="s">
        <v>2155</v>
      </c>
      <c r="X982" s="54" t="s">
        <v>2155</v>
      </c>
      <c r="Y982" s="54" t="s">
        <v>2155</v>
      </c>
      <c r="Z982" s="22" t="str">
        <f t="shared" si="231"/>
        <v/>
      </c>
      <c r="AA982" s="22" t="str">
        <f t="shared" si="232"/>
        <v/>
      </c>
      <c r="AB982" s="1">
        <f t="shared" si="233"/>
        <v>958</v>
      </c>
      <c r="AC982" t="str">
        <f t="shared" si="234"/>
        <v>ITM_NOR</v>
      </c>
      <c r="AD982" s="125" t="str">
        <f>IF(ISNA(VLOOKUP(AA982,'XEQM Shortlist'!J:J,1,0)),"//","")</f>
        <v/>
      </c>
      <c r="AF982" s="88" t="str">
        <f t="shared" si="235"/>
        <v/>
      </c>
      <c r="AG982" t="b">
        <f t="shared" si="236"/>
        <v>1</v>
      </c>
    </row>
    <row r="983" spans="1:33">
      <c r="A983" s="45">
        <f t="shared" si="229"/>
        <v>983</v>
      </c>
      <c r="B983" s="44">
        <f t="shared" si="237"/>
        <v>959</v>
      </c>
      <c r="C983" s="193" t="s">
        <v>3643</v>
      </c>
      <c r="D983" s="193" t="s">
        <v>3064</v>
      </c>
      <c r="E983" s="188" t="s">
        <v>506</v>
      </c>
      <c r="F983" s="188" t="s">
        <v>843</v>
      </c>
      <c r="G983" s="199">
        <v>0</v>
      </c>
      <c r="H983" s="199">
        <v>0</v>
      </c>
      <c r="I983" s="188" t="s">
        <v>1</v>
      </c>
      <c r="J983" s="188" t="s">
        <v>1348</v>
      </c>
      <c r="K983" s="195" t="s">
        <v>3656</v>
      </c>
      <c r="L983" s="196" t="s">
        <v>4614</v>
      </c>
      <c r="M983" s="196" t="s">
        <v>4672</v>
      </c>
      <c r="N983" s="52" t="s">
        <v>2155</v>
      </c>
      <c r="O983" s="52"/>
      <c r="P983" s="254" t="s">
        <v>3064</v>
      </c>
      <c r="Q983" s="13"/>
      <c r="R983"/>
      <c r="S983" t="str">
        <f t="shared" si="225"/>
        <v>NOT EQUAL</v>
      </c>
      <c r="T983" s="41" t="str">
        <f>IF(ISNA(VLOOKUP(P983,'NEW XEQM.c'!E:F,2,0)),"--","PRESENT")</f>
        <v>--</v>
      </c>
      <c r="U983"/>
      <c r="V983">
        <f t="shared" si="230"/>
        <v>182</v>
      </c>
      <c r="W983" s="75" t="s">
        <v>2155</v>
      </c>
      <c r="X983" s="54" t="s">
        <v>2155</v>
      </c>
      <c r="Y983" s="54" t="s">
        <v>2155</v>
      </c>
      <c r="Z983" s="22" t="str">
        <f t="shared" si="231"/>
        <v/>
      </c>
      <c r="AA983" s="22" t="str">
        <f t="shared" si="232"/>
        <v/>
      </c>
      <c r="AB983" s="1">
        <f t="shared" si="233"/>
        <v>959</v>
      </c>
      <c r="AC983" t="str">
        <f t="shared" si="234"/>
        <v>ITM_WATCH</v>
      </c>
      <c r="AD983" s="125" t="str">
        <f>IF(ISNA(VLOOKUP(AA983,'XEQM Shortlist'!J:J,1,0)),"//","")</f>
        <v/>
      </c>
      <c r="AF983" s="88" t="str">
        <f t="shared" si="235"/>
        <v/>
      </c>
      <c r="AG983" t="b">
        <f t="shared" si="236"/>
        <v>1</v>
      </c>
    </row>
    <row r="984" spans="1:33">
      <c r="A984" s="45">
        <f t="shared" si="229"/>
        <v>984</v>
      </c>
      <c r="B984" s="44">
        <f t="shared" si="237"/>
        <v>960</v>
      </c>
      <c r="C984" s="193" t="s">
        <v>3643</v>
      </c>
      <c r="D984" s="193" t="s">
        <v>3065</v>
      </c>
      <c r="E984" s="188" t="s">
        <v>506</v>
      </c>
      <c r="F984" s="188" t="s">
        <v>844</v>
      </c>
      <c r="G984" s="199">
        <v>0</v>
      </c>
      <c r="H984" s="199">
        <v>0</v>
      </c>
      <c r="I984" s="188" t="s">
        <v>1</v>
      </c>
      <c r="J984" s="188" t="s">
        <v>1348</v>
      </c>
      <c r="K984" s="195" t="s">
        <v>3656</v>
      </c>
      <c r="L984" s="196" t="s">
        <v>4614</v>
      </c>
      <c r="M984" s="196" t="s">
        <v>4672</v>
      </c>
      <c r="N984" s="52" t="s">
        <v>2155</v>
      </c>
      <c r="O984" s="52"/>
      <c r="P984" s="254" t="s">
        <v>3065</v>
      </c>
      <c r="Q984" s="13"/>
      <c r="R984"/>
      <c r="S984" t="str">
        <f t="shared" si="225"/>
        <v>NOT EQUAL</v>
      </c>
      <c r="T984" s="41" t="str">
        <f>IF(ISNA(VLOOKUP(P984,'NEW XEQM.c'!E:F,2,0)),"--","PRESENT")</f>
        <v>--</v>
      </c>
      <c r="U984"/>
      <c r="V984">
        <f t="shared" si="230"/>
        <v>182</v>
      </c>
      <c r="W984" s="75" t="s">
        <v>2155</v>
      </c>
      <c r="X984" s="54" t="s">
        <v>2155</v>
      </c>
      <c r="Y984" s="54" t="s">
        <v>2155</v>
      </c>
      <c r="Z984" s="22" t="str">
        <f t="shared" si="231"/>
        <v/>
      </c>
      <c r="AA984" s="22" t="str">
        <f t="shared" si="232"/>
        <v/>
      </c>
      <c r="AB984" s="1">
        <f t="shared" si="233"/>
        <v>960</v>
      </c>
      <c r="AC984" t="str">
        <f t="shared" si="234"/>
        <v>ITM_HOURGLASS</v>
      </c>
      <c r="AD984" s="125" t="str">
        <f>IF(ISNA(VLOOKUP(AA984,'XEQM Shortlist'!J:J,1,0)),"//","")</f>
        <v/>
      </c>
      <c r="AF984" s="88" t="str">
        <f t="shared" si="235"/>
        <v/>
      </c>
      <c r="AG984" t="b">
        <f t="shared" si="236"/>
        <v>1</v>
      </c>
    </row>
    <row r="985" spans="1:33">
      <c r="A985" s="45">
        <f t="shared" si="229"/>
        <v>985</v>
      </c>
      <c r="B985" s="44">
        <f t="shared" si="237"/>
        <v>961</v>
      </c>
      <c r="C985" s="193" t="s">
        <v>3643</v>
      </c>
      <c r="D985" s="193" t="s">
        <v>3066</v>
      </c>
      <c r="E985" s="188" t="s">
        <v>506</v>
      </c>
      <c r="F985" s="188" t="s">
        <v>845</v>
      </c>
      <c r="G985" s="199">
        <v>0</v>
      </c>
      <c r="H985" s="199">
        <v>0</v>
      </c>
      <c r="I985" s="188" t="s">
        <v>1</v>
      </c>
      <c r="J985" s="188" t="s">
        <v>1348</v>
      </c>
      <c r="K985" s="195" t="s">
        <v>3656</v>
      </c>
      <c r="L985" s="196" t="s">
        <v>4614</v>
      </c>
      <c r="M985" s="196" t="s">
        <v>4672</v>
      </c>
      <c r="N985" s="52" t="s">
        <v>2155</v>
      </c>
      <c r="O985" s="52"/>
      <c r="P985" s="254" t="s">
        <v>3066</v>
      </c>
      <c r="Q985" s="13"/>
      <c r="R985"/>
      <c r="S985" t="str">
        <f t="shared" si="225"/>
        <v>NOT EQUAL</v>
      </c>
      <c r="T985" s="41" t="str">
        <f>IF(ISNA(VLOOKUP(P985,'NEW XEQM.c'!E:F,2,0)),"--","PRESENT")</f>
        <v>--</v>
      </c>
      <c r="U985"/>
      <c r="V985">
        <f t="shared" si="230"/>
        <v>182</v>
      </c>
      <c r="W985" s="75" t="s">
        <v>2155</v>
      </c>
      <c r="X985" s="54" t="s">
        <v>2155</v>
      </c>
      <c r="Y985" s="54" t="s">
        <v>2155</v>
      </c>
      <c r="Z985" s="22" t="str">
        <f t="shared" si="231"/>
        <v/>
      </c>
      <c r="AA985" s="22" t="str">
        <f t="shared" si="232"/>
        <v/>
      </c>
      <c r="AB985" s="1">
        <f t="shared" si="233"/>
        <v>961</v>
      </c>
      <c r="AC985" t="str">
        <f t="shared" si="234"/>
        <v>ITM_PRINTER</v>
      </c>
      <c r="AD985" s="125" t="str">
        <f>IF(ISNA(VLOOKUP(AA985,'XEQM Shortlist'!J:J,1,0)),"//","")</f>
        <v/>
      </c>
      <c r="AF985" s="88" t="str">
        <f t="shared" si="235"/>
        <v/>
      </c>
      <c r="AG985" t="b">
        <f t="shared" si="236"/>
        <v>1</v>
      </c>
    </row>
    <row r="986" spans="1:33">
      <c r="A986" s="45">
        <f t="shared" si="229"/>
        <v>986</v>
      </c>
      <c r="B986" s="44">
        <f t="shared" si="237"/>
        <v>962</v>
      </c>
      <c r="C986" s="193" t="s">
        <v>3642</v>
      </c>
      <c r="D986" s="193" t="s">
        <v>7</v>
      </c>
      <c r="E986" s="188" t="s">
        <v>506</v>
      </c>
      <c r="F986" s="188" t="s">
        <v>846</v>
      </c>
      <c r="G986" s="199">
        <v>0</v>
      </c>
      <c r="H986" s="199">
        <v>0</v>
      </c>
      <c r="I986" s="188" t="s">
        <v>1</v>
      </c>
      <c r="J986" s="188" t="s">
        <v>1348</v>
      </c>
      <c r="K986" s="195" t="s">
        <v>3656</v>
      </c>
      <c r="L986" s="196" t="s">
        <v>4614</v>
      </c>
      <c r="M986" s="196" t="s">
        <v>4672</v>
      </c>
      <c r="N986" s="52" t="s">
        <v>2155</v>
      </c>
      <c r="O986" s="52"/>
      <c r="P986" s="254" t="s">
        <v>3259</v>
      </c>
      <c r="Q986" s="13"/>
      <c r="R986"/>
      <c r="S986" t="str">
        <f t="shared" si="225"/>
        <v>NOT EQUAL</v>
      </c>
      <c r="T986" s="41" t="str">
        <f>IF(ISNA(VLOOKUP(P986,'NEW XEQM.c'!E:F,2,0)),"--","PRESENT")</f>
        <v>--</v>
      </c>
      <c r="U986"/>
      <c r="V986">
        <f t="shared" si="230"/>
        <v>182</v>
      </c>
      <c r="W986" s="75" t="s">
        <v>2155</v>
      </c>
      <c r="X986" s="54" t="s">
        <v>2155</v>
      </c>
      <c r="Y986" s="54" t="s">
        <v>2155</v>
      </c>
      <c r="Z986" s="22" t="str">
        <f t="shared" si="231"/>
        <v/>
      </c>
      <c r="AA986" s="22" t="str">
        <f t="shared" si="232"/>
        <v/>
      </c>
      <c r="AB986" s="1">
        <f t="shared" si="233"/>
        <v>962</v>
      </c>
      <c r="AC986" t="str">
        <f t="shared" si="234"/>
        <v>ITM_MAT_TL</v>
      </c>
      <c r="AD986" s="125" t="str">
        <f>IF(ISNA(VLOOKUP(AA986,'XEQM Shortlist'!J:J,1,0)),"//","")</f>
        <v/>
      </c>
      <c r="AF986" s="88" t="str">
        <f t="shared" si="235"/>
        <v/>
      </c>
      <c r="AG986" t="b">
        <f t="shared" si="236"/>
        <v>1</v>
      </c>
    </row>
    <row r="987" spans="1:33">
      <c r="A987" s="45">
        <f t="shared" si="229"/>
        <v>987</v>
      </c>
      <c r="B987" s="44">
        <f t="shared" si="237"/>
        <v>963</v>
      </c>
      <c r="C987" s="193" t="s">
        <v>3642</v>
      </c>
      <c r="D987" s="193" t="s">
        <v>7</v>
      </c>
      <c r="E987" s="188" t="s">
        <v>506</v>
      </c>
      <c r="F987" s="188" t="s">
        <v>847</v>
      </c>
      <c r="G987" s="199">
        <v>0</v>
      </c>
      <c r="H987" s="199">
        <v>0</v>
      </c>
      <c r="I987" s="188" t="s">
        <v>1</v>
      </c>
      <c r="J987" s="188" t="s">
        <v>1348</v>
      </c>
      <c r="K987" s="195" t="s">
        <v>3656</v>
      </c>
      <c r="L987" s="196" t="s">
        <v>4614</v>
      </c>
      <c r="M987" s="196" t="s">
        <v>4672</v>
      </c>
      <c r="N987" s="52" t="s">
        <v>2155</v>
      </c>
      <c r="O987" s="52"/>
      <c r="P987" s="254" t="s">
        <v>3260</v>
      </c>
      <c r="Q987" s="13"/>
      <c r="R987"/>
      <c r="S987" t="str">
        <f t="shared" si="225"/>
        <v>NOT EQUAL</v>
      </c>
      <c r="T987" s="41" t="str">
        <f>IF(ISNA(VLOOKUP(P987,'NEW XEQM.c'!E:F,2,0)),"--","PRESENT")</f>
        <v>--</v>
      </c>
      <c r="U987"/>
      <c r="V987">
        <f t="shared" si="230"/>
        <v>182</v>
      </c>
      <c r="W987" s="75" t="s">
        <v>2155</v>
      </c>
      <c r="X987" s="54" t="s">
        <v>2155</v>
      </c>
      <c r="Y987" s="54" t="s">
        <v>2155</v>
      </c>
      <c r="Z987" s="22" t="str">
        <f t="shared" si="231"/>
        <v/>
      </c>
      <c r="AA987" s="22" t="str">
        <f t="shared" si="232"/>
        <v/>
      </c>
      <c r="AB987" s="1">
        <f t="shared" si="233"/>
        <v>963</v>
      </c>
      <c r="AC987" t="str">
        <f t="shared" si="234"/>
        <v>ITM_MAT_ML</v>
      </c>
      <c r="AD987" s="125" t="str">
        <f>IF(ISNA(VLOOKUP(AA987,'XEQM Shortlist'!J:J,1,0)),"//","")</f>
        <v/>
      </c>
      <c r="AF987" s="88" t="str">
        <f t="shared" si="235"/>
        <v/>
      </c>
      <c r="AG987" t="b">
        <f t="shared" si="236"/>
        <v>1</v>
      </c>
    </row>
    <row r="988" spans="1:33" s="17" customFormat="1">
      <c r="A988" s="45">
        <f t="shared" si="229"/>
        <v>988</v>
      </c>
      <c r="B988" s="44">
        <f t="shared" si="237"/>
        <v>964</v>
      </c>
      <c r="C988" s="193" t="s">
        <v>3642</v>
      </c>
      <c r="D988" s="193" t="s">
        <v>7</v>
      </c>
      <c r="E988" s="188" t="s">
        <v>506</v>
      </c>
      <c r="F988" s="189" t="s">
        <v>848</v>
      </c>
      <c r="G988" s="198">
        <v>0</v>
      </c>
      <c r="H988" s="198">
        <v>0</v>
      </c>
      <c r="I988" s="188" t="s">
        <v>1</v>
      </c>
      <c r="J988" s="188" t="s">
        <v>1348</v>
      </c>
      <c r="K988" s="195" t="s">
        <v>3656</v>
      </c>
      <c r="L988" s="196" t="s">
        <v>4614</v>
      </c>
      <c r="M988" s="196" t="s">
        <v>4672</v>
      </c>
      <c r="N988" s="52" t="s">
        <v>2155</v>
      </c>
      <c r="P988" s="254" t="s">
        <v>3261</v>
      </c>
      <c r="Q988" s="13"/>
      <c r="R988"/>
      <c r="S988" t="str">
        <f t="shared" si="225"/>
        <v>NOT EQUAL</v>
      </c>
      <c r="T988" s="41" t="str">
        <f>IF(ISNA(VLOOKUP(P988,'NEW XEQM.c'!E:F,2,0)),"--","PRESENT")</f>
        <v>--</v>
      </c>
      <c r="U988"/>
      <c r="V988">
        <f t="shared" si="230"/>
        <v>182</v>
      </c>
      <c r="W988" s="88" t="s">
        <v>2155</v>
      </c>
      <c r="X988" s="92" t="s">
        <v>2155</v>
      </c>
      <c r="Y988" s="92" t="s">
        <v>2155</v>
      </c>
      <c r="Z988" s="22" t="str">
        <f t="shared" si="231"/>
        <v/>
      </c>
      <c r="AA988" s="22" t="str">
        <f t="shared" si="232"/>
        <v/>
      </c>
      <c r="AB988" s="1">
        <f t="shared" si="233"/>
        <v>964</v>
      </c>
      <c r="AC988" t="str">
        <f t="shared" si="234"/>
        <v>ITM_MAT_BL</v>
      </c>
      <c r="AD988" s="125" t="str">
        <f>IF(ISNA(VLOOKUP(AA988,'XEQM Shortlist'!J:J,1,0)),"//","")</f>
        <v/>
      </c>
      <c r="AE988"/>
      <c r="AF988" s="88" t="str">
        <f t="shared" si="235"/>
        <v/>
      </c>
      <c r="AG988" t="b">
        <f t="shared" si="236"/>
        <v>1</v>
      </c>
    </row>
    <row r="989" spans="1:33">
      <c r="A989" s="45">
        <f t="shared" si="229"/>
        <v>989</v>
      </c>
      <c r="B989" s="44">
        <f t="shared" si="237"/>
        <v>965</v>
      </c>
      <c r="C989" s="193" t="s">
        <v>3642</v>
      </c>
      <c r="D989" s="193" t="s">
        <v>7</v>
      </c>
      <c r="E989" s="188" t="s">
        <v>506</v>
      </c>
      <c r="F989" s="188" t="s">
        <v>849</v>
      </c>
      <c r="G989" s="197">
        <v>0</v>
      </c>
      <c r="H989" s="197">
        <v>0</v>
      </c>
      <c r="I989" s="188" t="s">
        <v>1</v>
      </c>
      <c r="J989" s="188" t="s">
        <v>1348</v>
      </c>
      <c r="K989" s="195" t="s">
        <v>3656</v>
      </c>
      <c r="L989" s="196" t="s">
        <v>4614</v>
      </c>
      <c r="M989" s="196" t="s">
        <v>4672</v>
      </c>
      <c r="N989" s="52" t="s">
        <v>2155</v>
      </c>
      <c r="O989" s="52"/>
      <c r="P989" s="254" t="s">
        <v>3262</v>
      </c>
      <c r="Q989" s="13"/>
      <c r="R989"/>
      <c r="S989" t="str">
        <f t="shared" si="225"/>
        <v>NOT EQUAL</v>
      </c>
      <c r="T989" s="41" t="str">
        <f>IF(ISNA(VLOOKUP(P989,'NEW XEQM.c'!E:F,2,0)),"--","PRESENT")</f>
        <v>--</v>
      </c>
      <c r="U989"/>
      <c r="V989">
        <f t="shared" si="230"/>
        <v>182</v>
      </c>
      <c r="W989" s="75" t="s">
        <v>2155</v>
      </c>
      <c r="X989" s="54" t="s">
        <v>2155</v>
      </c>
      <c r="Y989" s="54" t="s">
        <v>2155</v>
      </c>
      <c r="Z989" s="22" t="str">
        <f t="shared" si="231"/>
        <v/>
      </c>
      <c r="AA989" s="22" t="str">
        <f t="shared" si="232"/>
        <v/>
      </c>
      <c r="AB989" s="1">
        <f t="shared" si="233"/>
        <v>965</v>
      </c>
      <c r="AC989" t="str">
        <f t="shared" si="234"/>
        <v>ITM_MAT_TR</v>
      </c>
      <c r="AD989" s="125" t="str">
        <f>IF(ISNA(VLOOKUP(AA989,'XEQM Shortlist'!J:J,1,0)),"//","")</f>
        <v/>
      </c>
      <c r="AF989" s="88" t="str">
        <f t="shared" si="235"/>
        <v/>
      </c>
      <c r="AG989" t="b">
        <f t="shared" si="236"/>
        <v>1</v>
      </c>
    </row>
    <row r="990" spans="1:33">
      <c r="A990" s="45">
        <f t="shared" si="229"/>
        <v>990</v>
      </c>
      <c r="B990" s="44">
        <f t="shared" si="237"/>
        <v>966</v>
      </c>
      <c r="C990" s="193" t="s">
        <v>3642</v>
      </c>
      <c r="D990" s="193" t="s">
        <v>7</v>
      </c>
      <c r="E990" s="188" t="s">
        <v>506</v>
      </c>
      <c r="F990" s="188" t="s">
        <v>850</v>
      </c>
      <c r="G990" s="199">
        <v>0</v>
      </c>
      <c r="H990" s="199">
        <v>0</v>
      </c>
      <c r="I990" s="188" t="s">
        <v>1</v>
      </c>
      <c r="J990" s="188" t="s">
        <v>1348</v>
      </c>
      <c r="K990" s="195" t="s">
        <v>3656</v>
      </c>
      <c r="L990" s="196" t="s">
        <v>4614</v>
      </c>
      <c r="M990" s="196" t="s">
        <v>4672</v>
      </c>
      <c r="N990" s="52" t="s">
        <v>2155</v>
      </c>
      <c r="O990" s="52"/>
      <c r="P990" s="254" t="s">
        <v>3263</v>
      </c>
      <c r="Q990" s="13"/>
      <c r="R990"/>
      <c r="S990" t="str">
        <f t="shared" si="225"/>
        <v>NOT EQUAL</v>
      </c>
      <c r="T990" s="41" t="str">
        <f>IF(ISNA(VLOOKUP(P990,'NEW XEQM.c'!E:F,2,0)),"--","PRESENT")</f>
        <v>--</v>
      </c>
      <c r="U990"/>
      <c r="V990">
        <f t="shared" si="230"/>
        <v>182</v>
      </c>
      <c r="W990" s="75" t="s">
        <v>2155</v>
      </c>
      <c r="X990" s="54" t="s">
        <v>2155</v>
      </c>
      <c r="Y990" s="54" t="s">
        <v>2155</v>
      </c>
      <c r="Z990" s="22" t="str">
        <f t="shared" si="231"/>
        <v/>
      </c>
      <c r="AA990" s="22" t="str">
        <f t="shared" si="232"/>
        <v/>
      </c>
      <c r="AB990" s="1">
        <f t="shared" si="233"/>
        <v>966</v>
      </c>
      <c r="AC990" t="str">
        <f t="shared" si="234"/>
        <v>ITM_MAT_MR</v>
      </c>
      <c r="AD990" s="125" t="str">
        <f>IF(ISNA(VLOOKUP(AA990,'XEQM Shortlist'!J:J,1,0)),"//","")</f>
        <v/>
      </c>
      <c r="AF990" s="88" t="str">
        <f t="shared" si="235"/>
        <v/>
      </c>
      <c r="AG990" t="b">
        <f t="shared" si="236"/>
        <v>1</v>
      </c>
    </row>
    <row r="991" spans="1:33">
      <c r="A991" s="45">
        <f t="shared" si="229"/>
        <v>991</v>
      </c>
      <c r="B991" s="44">
        <f t="shared" si="237"/>
        <v>967</v>
      </c>
      <c r="C991" s="193" t="s">
        <v>3642</v>
      </c>
      <c r="D991" s="193" t="s">
        <v>7</v>
      </c>
      <c r="E991" s="188" t="s">
        <v>506</v>
      </c>
      <c r="F991" s="188" t="s">
        <v>851</v>
      </c>
      <c r="G991" s="199">
        <v>0</v>
      </c>
      <c r="H991" s="199">
        <v>0</v>
      </c>
      <c r="I991" s="188" t="s">
        <v>1</v>
      </c>
      <c r="J991" s="188" t="s">
        <v>1348</v>
      </c>
      <c r="K991" s="195" t="s">
        <v>3656</v>
      </c>
      <c r="L991" s="196" t="s">
        <v>4614</v>
      </c>
      <c r="M991" s="196" t="s">
        <v>4672</v>
      </c>
      <c r="N991" s="52" t="s">
        <v>2155</v>
      </c>
      <c r="O991" s="52"/>
      <c r="P991" s="254" t="s">
        <v>3264</v>
      </c>
      <c r="Q991" s="13"/>
      <c r="R991"/>
      <c r="S991" t="str">
        <f t="shared" si="225"/>
        <v>NOT EQUAL</v>
      </c>
      <c r="T991" s="41" t="str">
        <f>IF(ISNA(VLOOKUP(P991,'NEW XEQM.c'!E:F,2,0)),"--","PRESENT")</f>
        <v>--</v>
      </c>
      <c r="U991"/>
      <c r="V991">
        <f t="shared" si="230"/>
        <v>182</v>
      </c>
      <c r="W991" s="75" t="s">
        <v>2155</v>
      </c>
      <c r="X991" s="54" t="s">
        <v>2155</v>
      </c>
      <c r="Y991" s="54" t="s">
        <v>2155</v>
      </c>
      <c r="Z991" s="22" t="str">
        <f t="shared" si="231"/>
        <v/>
      </c>
      <c r="AA991" s="22" t="str">
        <f t="shared" si="232"/>
        <v/>
      </c>
      <c r="AB991" s="1">
        <f t="shared" si="233"/>
        <v>967</v>
      </c>
      <c r="AC991" t="str">
        <f t="shared" si="234"/>
        <v>ITM_MAT_BR</v>
      </c>
      <c r="AD991" s="125" t="str">
        <f>IF(ISNA(VLOOKUP(AA991,'XEQM Shortlist'!J:J,1,0)),"//","")</f>
        <v/>
      </c>
      <c r="AF991" s="88" t="str">
        <f t="shared" si="235"/>
        <v/>
      </c>
      <c r="AG991" t="b">
        <f t="shared" si="236"/>
        <v>1</v>
      </c>
    </row>
    <row r="992" spans="1:33">
      <c r="A992" s="45">
        <f t="shared" si="229"/>
        <v>992</v>
      </c>
      <c r="B992" s="44">
        <f t="shared" si="237"/>
        <v>968</v>
      </c>
      <c r="C992" s="193" t="s">
        <v>3642</v>
      </c>
      <c r="D992" s="193" t="s">
        <v>7</v>
      </c>
      <c r="E992" s="188" t="s">
        <v>506</v>
      </c>
      <c r="F992" s="188" t="s">
        <v>852</v>
      </c>
      <c r="G992" s="199">
        <v>0</v>
      </c>
      <c r="H992" s="199">
        <v>0</v>
      </c>
      <c r="I992" s="188" t="s">
        <v>1</v>
      </c>
      <c r="J992" s="188" t="s">
        <v>1348</v>
      </c>
      <c r="K992" s="195" t="s">
        <v>3656</v>
      </c>
      <c r="L992" s="196" t="s">
        <v>4614</v>
      </c>
      <c r="M992" s="196" t="s">
        <v>4672</v>
      </c>
      <c r="N992" s="52" t="s">
        <v>2155</v>
      </c>
      <c r="O992" s="52"/>
      <c r="P992" s="254" t="s">
        <v>3265</v>
      </c>
      <c r="Q992" s="13"/>
      <c r="R992"/>
      <c r="S992" t="str">
        <f t="shared" si="225"/>
        <v>NOT EQUAL</v>
      </c>
      <c r="T992" s="41" t="str">
        <f>IF(ISNA(VLOOKUP(P992,'NEW XEQM.c'!E:F,2,0)),"--","PRESENT")</f>
        <v>--</v>
      </c>
      <c r="U992"/>
      <c r="V992">
        <f t="shared" si="230"/>
        <v>182</v>
      </c>
      <c r="W992" s="75" t="s">
        <v>2155</v>
      </c>
      <c r="X992" s="54" t="s">
        <v>2155</v>
      </c>
      <c r="Y992" s="54" t="s">
        <v>2155</v>
      </c>
      <c r="Z992" s="22" t="str">
        <f t="shared" si="231"/>
        <v/>
      </c>
      <c r="AA992" s="22" t="str">
        <f t="shared" si="232"/>
        <v/>
      </c>
      <c r="AB992" s="1">
        <f t="shared" si="233"/>
        <v>968</v>
      </c>
      <c r="AC992" t="str">
        <f t="shared" si="234"/>
        <v>ITM_OBLIQUE1</v>
      </c>
      <c r="AD992" s="125" t="str">
        <f>IF(ISNA(VLOOKUP(AA992,'XEQM Shortlist'!J:J,1,0)),"//","")</f>
        <v/>
      </c>
      <c r="AF992" s="88" t="str">
        <f t="shared" si="235"/>
        <v/>
      </c>
      <c r="AG992" t="b">
        <f t="shared" si="236"/>
        <v>1</v>
      </c>
    </row>
    <row r="993" spans="1:33">
      <c r="A993" s="45">
        <f t="shared" si="229"/>
        <v>993</v>
      </c>
      <c r="B993" s="44">
        <f t="shared" si="237"/>
        <v>969</v>
      </c>
      <c r="C993" s="193" t="s">
        <v>3642</v>
      </c>
      <c r="D993" s="193" t="s">
        <v>7</v>
      </c>
      <c r="E993" s="188" t="s">
        <v>506</v>
      </c>
      <c r="F993" s="188" t="s">
        <v>853</v>
      </c>
      <c r="G993" s="199">
        <v>0</v>
      </c>
      <c r="H993" s="199">
        <v>0</v>
      </c>
      <c r="I993" s="188" t="s">
        <v>1</v>
      </c>
      <c r="J993" s="188" t="s">
        <v>1348</v>
      </c>
      <c r="K993" s="195" t="s">
        <v>3656</v>
      </c>
      <c r="L993" s="196" t="s">
        <v>4614</v>
      </c>
      <c r="M993" s="196" t="s">
        <v>4672</v>
      </c>
      <c r="N993" s="52" t="s">
        <v>2155</v>
      </c>
      <c r="O993" s="52"/>
      <c r="P993" s="254" t="s">
        <v>3266</v>
      </c>
      <c r="Q993" s="13"/>
      <c r="R993"/>
      <c r="S993" t="str">
        <f t="shared" si="225"/>
        <v>NOT EQUAL</v>
      </c>
      <c r="T993" s="41" t="str">
        <f>IF(ISNA(VLOOKUP(P993,'NEW XEQM.c'!E:F,2,0)),"--","PRESENT")</f>
        <v>--</v>
      </c>
      <c r="U993"/>
      <c r="V993">
        <f t="shared" si="230"/>
        <v>182</v>
      </c>
      <c r="W993" s="75" t="s">
        <v>2155</v>
      </c>
      <c r="X993" s="54" t="s">
        <v>2155</v>
      </c>
      <c r="Y993" s="54" t="s">
        <v>2155</v>
      </c>
      <c r="Z993" s="22" t="str">
        <f t="shared" si="231"/>
        <v/>
      </c>
      <c r="AA993" s="22" t="str">
        <f t="shared" si="232"/>
        <v/>
      </c>
      <c r="AB993" s="1">
        <f t="shared" si="233"/>
        <v>969</v>
      </c>
      <c r="AC993" t="str">
        <f t="shared" si="234"/>
        <v>ITM_OBLIQUE2</v>
      </c>
      <c r="AD993" s="125" t="str">
        <f>IF(ISNA(VLOOKUP(AA993,'XEQM Shortlist'!J:J,1,0)),"//","")</f>
        <v/>
      </c>
      <c r="AF993" s="88" t="str">
        <f t="shared" si="235"/>
        <v/>
      </c>
      <c r="AG993" t="b">
        <f t="shared" si="236"/>
        <v>1</v>
      </c>
    </row>
    <row r="994" spans="1:33">
      <c r="A994" s="45">
        <f t="shared" si="229"/>
        <v>994</v>
      </c>
      <c r="B994" s="44">
        <f t="shared" si="237"/>
        <v>970</v>
      </c>
      <c r="C994" s="193" t="s">
        <v>3642</v>
      </c>
      <c r="D994" s="193" t="s">
        <v>7</v>
      </c>
      <c r="E994" s="188" t="s">
        <v>506</v>
      </c>
      <c r="F994" s="188" t="s">
        <v>854</v>
      </c>
      <c r="G994" s="199">
        <v>0</v>
      </c>
      <c r="H994" s="199">
        <v>0</v>
      </c>
      <c r="I994" s="188" t="s">
        <v>1</v>
      </c>
      <c r="J994" s="188" t="s">
        <v>1348</v>
      </c>
      <c r="K994" s="195" t="s">
        <v>3656</v>
      </c>
      <c r="L994" s="196" t="s">
        <v>4614</v>
      </c>
      <c r="M994" s="196" t="s">
        <v>4672</v>
      </c>
      <c r="N994" s="52" t="s">
        <v>2155</v>
      </c>
      <c r="O994" s="52"/>
      <c r="P994" s="254" t="s">
        <v>3267</v>
      </c>
      <c r="Q994" s="13"/>
      <c r="R994"/>
      <c r="S994" t="str">
        <f t="shared" si="225"/>
        <v>NOT EQUAL</v>
      </c>
      <c r="T994" s="41" t="str">
        <f>IF(ISNA(VLOOKUP(P994,'NEW XEQM.c'!E:F,2,0)),"--","PRESENT")</f>
        <v>--</v>
      </c>
      <c r="U994"/>
      <c r="V994">
        <f t="shared" si="230"/>
        <v>182</v>
      </c>
      <c r="W994" s="75" t="s">
        <v>2155</v>
      </c>
      <c r="X994" s="54" t="s">
        <v>2155</v>
      </c>
      <c r="Y994" s="54" t="s">
        <v>2155</v>
      </c>
      <c r="Z994" s="22" t="str">
        <f t="shared" si="231"/>
        <v/>
      </c>
      <c r="AA994" s="22" t="str">
        <f t="shared" si="232"/>
        <v/>
      </c>
      <c r="AB994" s="1">
        <f t="shared" si="233"/>
        <v>970</v>
      </c>
      <c r="AC994" t="str">
        <f t="shared" si="234"/>
        <v>ITM_OBLIQUE3</v>
      </c>
      <c r="AD994" s="125" t="str">
        <f>IF(ISNA(VLOOKUP(AA994,'XEQM Shortlist'!J:J,1,0)),"//","")</f>
        <v/>
      </c>
      <c r="AF994" s="88" t="str">
        <f t="shared" si="235"/>
        <v/>
      </c>
      <c r="AG994" t="b">
        <f t="shared" si="236"/>
        <v>1</v>
      </c>
    </row>
    <row r="995" spans="1:33">
      <c r="A995" s="45">
        <f t="shared" si="229"/>
        <v>995</v>
      </c>
      <c r="B995" s="44">
        <f t="shared" si="237"/>
        <v>971</v>
      </c>
      <c r="C995" s="193" t="s">
        <v>3642</v>
      </c>
      <c r="D995" s="193" t="s">
        <v>7</v>
      </c>
      <c r="E995" s="188" t="s">
        <v>506</v>
      </c>
      <c r="F995" s="188" t="s">
        <v>855</v>
      </c>
      <c r="G995" s="199">
        <v>0</v>
      </c>
      <c r="H995" s="199">
        <v>0</v>
      </c>
      <c r="I995" s="188" t="s">
        <v>1</v>
      </c>
      <c r="J995" s="188" t="s">
        <v>1348</v>
      </c>
      <c r="K995" s="195" t="s">
        <v>3656</v>
      </c>
      <c r="L995" s="196" t="s">
        <v>4614</v>
      </c>
      <c r="M995" s="196" t="s">
        <v>4672</v>
      </c>
      <c r="N995" s="52" t="s">
        <v>2155</v>
      </c>
      <c r="O995" s="52"/>
      <c r="P995" s="254" t="s">
        <v>3268</v>
      </c>
      <c r="Q995" s="13"/>
      <c r="R995"/>
      <c r="S995" t="str">
        <f t="shared" si="225"/>
        <v>NOT EQUAL</v>
      </c>
      <c r="T995" s="41" t="str">
        <f>IF(ISNA(VLOOKUP(P995,'NEW XEQM.c'!E:F,2,0)),"--","PRESENT")</f>
        <v>--</v>
      </c>
      <c r="U995"/>
      <c r="V995">
        <f t="shared" si="230"/>
        <v>182</v>
      </c>
      <c r="W995" s="75" t="s">
        <v>2155</v>
      </c>
      <c r="X995" s="54" t="s">
        <v>2155</v>
      </c>
      <c r="Y995" s="54" t="s">
        <v>2155</v>
      </c>
      <c r="Z995" s="22" t="str">
        <f t="shared" si="231"/>
        <v/>
      </c>
      <c r="AA995" s="22" t="str">
        <f t="shared" si="232"/>
        <v/>
      </c>
      <c r="AB995" s="1">
        <f t="shared" si="233"/>
        <v>971</v>
      </c>
      <c r="AC995" t="str">
        <f t="shared" si="234"/>
        <v>ITM_OBLIQUE4</v>
      </c>
      <c r="AD995" s="125" t="str">
        <f>IF(ISNA(VLOOKUP(AA995,'XEQM Shortlist'!J:J,1,0)),"//","")</f>
        <v/>
      </c>
      <c r="AF995" s="88" t="str">
        <f t="shared" si="235"/>
        <v/>
      </c>
      <c r="AG995" t="b">
        <f t="shared" si="236"/>
        <v>1</v>
      </c>
    </row>
    <row r="996" spans="1:33">
      <c r="A996" s="45">
        <f t="shared" si="229"/>
        <v>996</v>
      </c>
      <c r="B996" s="44">
        <f t="shared" si="237"/>
        <v>972</v>
      </c>
      <c r="C996" s="193" t="s">
        <v>3642</v>
      </c>
      <c r="D996" s="193" t="s">
        <v>7</v>
      </c>
      <c r="E996" s="188" t="s">
        <v>506</v>
      </c>
      <c r="F996" s="188" t="s">
        <v>856</v>
      </c>
      <c r="G996" s="199">
        <v>0</v>
      </c>
      <c r="H996" s="199">
        <v>0</v>
      </c>
      <c r="I996" s="188" t="s">
        <v>1</v>
      </c>
      <c r="J996" s="188" t="s">
        <v>1348</v>
      </c>
      <c r="K996" s="195" t="s">
        <v>3656</v>
      </c>
      <c r="L996" s="196" t="s">
        <v>4614</v>
      </c>
      <c r="M996" s="196" t="s">
        <v>4672</v>
      </c>
      <c r="N996" s="52" t="s">
        <v>2155</v>
      </c>
      <c r="O996" s="52"/>
      <c r="P996" s="254" t="s">
        <v>3269</v>
      </c>
      <c r="Q996" s="13"/>
      <c r="R996"/>
      <c r="S996" t="str">
        <f t="shared" si="225"/>
        <v>NOT EQUAL</v>
      </c>
      <c r="T996" s="41" t="str">
        <f>IF(ISNA(VLOOKUP(P996,'NEW XEQM.c'!E:F,2,0)),"--","PRESENT")</f>
        <v>--</v>
      </c>
      <c r="U996"/>
      <c r="V996">
        <f t="shared" si="230"/>
        <v>182</v>
      </c>
      <c r="W996" s="75" t="s">
        <v>2155</v>
      </c>
      <c r="X996" s="54" t="s">
        <v>2155</v>
      </c>
      <c r="Y996" s="54" t="s">
        <v>2155</v>
      </c>
      <c r="Z996" s="22" t="str">
        <f t="shared" si="231"/>
        <v/>
      </c>
      <c r="AA996" s="22" t="str">
        <f t="shared" si="232"/>
        <v/>
      </c>
      <c r="AB996" s="1">
        <f t="shared" si="233"/>
        <v>972</v>
      </c>
      <c r="AC996" t="str">
        <f t="shared" si="234"/>
        <v>ITM_CURSOR</v>
      </c>
      <c r="AD996" s="125" t="str">
        <f>IF(ISNA(VLOOKUP(AA996,'XEQM Shortlist'!J:J,1,0)),"//","")</f>
        <v/>
      </c>
      <c r="AF996" s="88" t="str">
        <f t="shared" si="235"/>
        <v/>
      </c>
      <c r="AG996" t="b">
        <f t="shared" si="236"/>
        <v>1</v>
      </c>
    </row>
    <row r="997" spans="1:33">
      <c r="A997" s="45">
        <f t="shared" si="229"/>
        <v>997</v>
      </c>
      <c r="B997" s="44">
        <f t="shared" si="237"/>
        <v>973</v>
      </c>
      <c r="C997" s="193" t="s">
        <v>3642</v>
      </c>
      <c r="D997" s="193" t="s">
        <v>7</v>
      </c>
      <c r="E997" s="188" t="s">
        <v>506</v>
      </c>
      <c r="F997" s="188" t="s">
        <v>857</v>
      </c>
      <c r="G997" s="199">
        <v>0</v>
      </c>
      <c r="H997" s="199">
        <v>0</v>
      </c>
      <c r="I997" s="188" t="s">
        <v>1</v>
      </c>
      <c r="J997" s="188" t="s">
        <v>1348</v>
      </c>
      <c r="K997" s="195" t="s">
        <v>3656</v>
      </c>
      <c r="L997" s="196" t="s">
        <v>4614</v>
      </c>
      <c r="M997" s="196" t="s">
        <v>4672</v>
      </c>
      <c r="N997" s="52" t="s">
        <v>2155</v>
      </c>
      <c r="O997" s="52"/>
      <c r="P997" s="254" t="s">
        <v>3270</v>
      </c>
      <c r="Q997" s="13"/>
      <c r="R997"/>
      <c r="S997" t="str">
        <f t="shared" si="225"/>
        <v>NOT EQUAL</v>
      </c>
      <c r="T997" s="41" t="str">
        <f>IF(ISNA(VLOOKUP(P997,'NEW XEQM.c'!E:F,2,0)),"--","PRESENT")</f>
        <v>--</v>
      </c>
      <c r="U997"/>
      <c r="V997">
        <f t="shared" si="230"/>
        <v>182</v>
      </c>
      <c r="W997" s="75" t="s">
        <v>2155</v>
      </c>
      <c r="X997" s="54" t="s">
        <v>2155</v>
      </c>
      <c r="Y997" s="54" t="s">
        <v>2155</v>
      </c>
      <c r="Z997" s="22" t="str">
        <f t="shared" si="231"/>
        <v/>
      </c>
      <c r="AA997" s="22" t="str">
        <f t="shared" si="232"/>
        <v/>
      </c>
      <c r="AB997" s="1">
        <f t="shared" si="233"/>
        <v>973</v>
      </c>
      <c r="AC997" t="str">
        <f t="shared" si="234"/>
        <v>ITM_PERIOD34</v>
      </c>
      <c r="AD997" s="125" t="str">
        <f>IF(ISNA(VLOOKUP(AA997,'XEQM Shortlist'!J:J,1,0)),"//","")</f>
        <v/>
      </c>
      <c r="AF997" s="88" t="str">
        <f t="shared" si="235"/>
        <v/>
      </c>
      <c r="AG997" t="b">
        <f t="shared" si="236"/>
        <v>1</v>
      </c>
    </row>
    <row r="998" spans="1:33">
      <c r="A998" s="45">
        <f t="shared" si="229"/>
        <v>998</v>
      </c>
      <c r="B998" s="44">
        <f t="shared" si="237"/>
        <v>974</v>
      </c>
      <c r="C998" s="193" t="s">
        <v>3642</v>
      </c>
      <c r="D998" s="193" t="s">
        <v>7</v>
      </c>
      <c r="E998" s="188" t="s">
        <v>506</v>
      </c>
      <c r="F998" s="188" t="s">
        <v>858</v>
      </c>
      <c r="G998" s="199">
        <v>0</v>
      </c>
      <c r="H998" s="199">
        <v>0</v>
      </c>
      <c r="I998" s="188" t="s">
        <v>1</v>
      </c>
      <c r="J998" s="188" t="s">
        <v>1348</v>
      </c>
      <c r="K998" s="195" t="s">
        <v>3656</v>
      </c>
      <c r="L998" s="196" t="s">
        <v>4614</v>
      </c>
      <c r="M998" s="196" t="s">
        <v>4672</v>
      </c>
      <c r="N998" s="52" t="s">
        <v>2155</v>
      </c>
      <c r="O998" s="52"/>
      <c r="P998" s="254" t="s">
        <v>3271</v>
      </c>
      <c r="Q998" s="13"/>
      <c r="R998"/>
      <c r="S998" t="str">
        <f t="shared" si="225"/>
        <v>NOT EQUAL</v>
      </c>
      <c r="T998" s="41" t="str">
        <f>IF(ISNA(VLOOKUP(P998,'NEW XEQM.c'!E:F,2,0)),"--","PRESENT")</f>
        <v>--</v>
      </c>
      <c r="U998"/>
      <c r="V998">
        <f t="shared" si="230"/>
        <v>182</v>
      </c>
      <c r="W998" s="75" t="s">
        <v>2155</v>
      </c>
      <c r="X998" s="54" t="s">
        <v>2155</v>
      </c>
      <c r="Y998" s="54" t="s">
        <v>2155</v>
      </c>
      <c r="Z998" s="22" t="str">
        <f t="shared" si="231"/>
        <v/>
      </c>
      <c r="AA998" s="22" t="str">
        <f t="shared" si="232"/>
        <v/>
      </c>
      <c r="AB998" s="1">
        <f t="shared" si="233"/>
        <v>974</v>
      </c>
      <c r="AC998" t="str">
        <f t="shared" si="234"/>
        <v>ITM_COMMA34</v>
      </c>
      <c r="AD998" s="125" t="str">
        <f>IF(ISNA(VLOOKUP(AA998,'XEQM Shortlist'!J:J,1,0)),"//","")</f>
        <v/>
      </c>
      <c r="AF998" s="88" t="str">
        <f t="shared" si="235"/>
        <v/>
      </c>
      <c r="AG998" t="b">
        <f t="shared" si="236"/>
        <v>1</v>
      </c>
    </row>
    <row r="999" spans="1:33">
      <c r="A999" s="45">
        <f t="shared" si="229"/>
        <v>999</v>
      </c>
      <c r="B999" s="44">
        <f t="shared" si="237"/>
        <v>975</v>
      </c>
      <c r="C999" s="193" t="s">
        <v>3643</v>
      </c>
      <c r="D999" s="193" t="s">
        <v>3067</v>
      </c>
      <c r="E999" s="188" t="s">
        <v>506</v>
      </c>
      <c r="F999" s="188" t="s">
        <v>859</v>
      </c>
      <c r="G999" s="199">
        <v>0</v>
      </c>
      <c r="H999" s="199">
        <v>0</v>
      </c>
      <c r="I999" s="188" t="s">
        <v>1</v>
      </c>
      <c r="J999" s="188" t="s">
        <v>1348</v>
      </c>
      <c r="K999" s="195" t="s">
        <v>3656</v>
      </c>
      <c r="L999" s="196" t="s">
        <v>4614</v>
      </c>
      <c r="M999" s="196" t="s">
        <v>4672</v>
      </c>
      <c r="N999" s="52" t="s">
        <v>2155</v>
      </c>
      <c r="O999" s="52"/>
      <c r="P999" s="254" t="s">
        <v>3067</v>
      </c>
      <c r="Q999" s="13"/>
      <c r="R999"/>
      <c r="S999" t="str">
        <f t="shared" ref="S999:S1062" si="238">IF(E999=F999,"","NOT EQUAL")</f>
        <v>NOT EQUAL</v>
      </c>
      <c r="T999" s="41" t="str">
        <f>IF(ISNA(VLOOKUP(P999,'NEW XEQM.c'!E:F,2,0)),"--","PRESENT")</f>
        <v>--</v>
      </c>
      <c r="U999"/>
      <c r="V999">
        <f t="shared" si="230"/>
        <v>182</v>
      </c>
      <c r="W999" s="75" t="s">
        <v>2155</v>
      </c>
      <c r="X999" s="54" t="s">
        <v>2155</v>
      </c>
      <c r="Y999" s="54" t="s">
        <v>2155</v>
      </c>
      <c r="Z999" s="22" t="str">
        <f t="shared" si="231"/>
        <v/>
      </c>
      <c r="AA999" s="22" t="str">
        <f t="shared" si="232"/>
        <v/>
      </c>
      <c r="AB999" s="1">
        <f t="shared" si="233"/>
        <v>975</v>
      </c>
      <c r="AC999" t="str">
        <f t="shared" si="234"/>
        <v>ITM_BATTERY</v>
      </c>
      <c r="AD999" s="125" t="str">
        <f>IF(ISNA(VLOOKUP(AA999,'XEQM Shortlist'!J:J,1,0)),"//","")</f>
        <v/>
      </c>
      <c r="AF999" s="88" t="str">
        <f t="shared" si="235"/>
        <v/>
      </c>
      <c r="AG999" t="b">
        <f t="shared" si="236"/>
        <v>1</v>
      </c>
    </row>
    <row r="1000" spans="1:33">
      <c r="A1000" s="45">
        <f t="shared" si="229"/>
        <v>1000</v>
      </c>
      <c r="B1000" s="44">
        <f t="shared" si="237"/>
        <v>976</v>
      </c>
      <c r="C1000" s="193" t="s">
        <v>3643</v>
      </c>
      <c r="D1000" s="193" t="s">
        <v>3068</v>
      </c>
      <c r="E1000" s="188" t="s">
        <v>506</v>
      </c>
      <c r="F1000" s="188" t="s">
        <v>860</v>
      </c>
      <c r="G1000" s="199">
        <v>0</v>
      </c>
      <c r="H1000" s="199">
        <v>0</v>
      </c>
      <c r="I1000" s="188" t="s">
        <v>1</v>
      </c>
      <c r="J1000" s="188" t="s">
        <v>1348</v>
      </c>
      <c r="K1000" s="195" t="s">
        <v>3656</v>
      </c>
      <c r="L1000" s="196" t="s">
        <v>4614</v>
      </c>
      <c r="M1000" s="196" t="s">
        <v>4672</v>
      </c>
      <c r="N1000" s="52" t="s">
        <v>2155</v>
      </c>
      <c r="O1000" s="52"/>
      <c r="P1000" s="254" t="s">
        <v>3068</v>
      </c>
      <c r="Q1000" s="13"/>
      <c r="R1000"/>
      <c r="S1000" t="str">
        <f t="shared" si="238"/>
        <v>NOT EQUAL</v>
      </c>
      <c r="T1000" s="41" t="str">
        <f>IF(ISNA(VLOOKUP(P1000,'NEW XEQM.c'!E:F,2,0)),"--","PRESENT")</f>
        <v>--</v>
      </c>
      <c r="U1000"/>
      <c r="V1000">
        <f t="shared" si="230"/>
        <v>182</v>
      </c>
      <c r="W1000" s="75" t="s">
        <v>2155</v>
      </c>
      <c r="X1000" s="54" t="s">
        <v>2155</v>
      </c>
      <c r="Y1000" s="54" t="s">
        <v>2155</v>
      </c>
      <c r="Z1000" s="22" t="str">
        <f t="shared" si="231"/>
        <v/>
      </c>
      <c r="AA1000" s="22" t="str">
        <f t="shared" si="232"/>
        <v/>
      </c>
      <c r="AB1000" s="1">
        <f t="shared" si="233"/>
        <v>976</v>
      </c>
      <c r="AC1000" t="str">
        <f t="shared" si="234"/>
        <v>ITM_PGM_BEGIN</v>
      </c>
      <c r="AD1000" s="125" t="str">
        <f>IF(ISNA(VLOOKUP(AA1000,'XEQM Shortlist'!J:J,1,0)),"//","")</f>
        <v/>
      </c>
      <c r="AF1000" s="88" t="str">
        <f t="shared" si="235"/>
        <v/>
      </c>
      <c r="AG1000" t="b">
        <f t="shared" si="236"/>
        <v>1</v>
      </c>
    </row>
    <row r="1001" spans="1:33">
      <c r="A1001" s="45">
        <f t="shared" si="229"/>
        <v>1001</v>
      </c>
      <c r="B1001" s="44">
        <f t="shared" si="237"/>
        <v>977</v>
      </c>
      <c r="C1001" s="193" t="s">
        <v>3643</v>
      </c>
      <c r="D1001" s="193" t="s">
        <v>3069</v>
      </c>
      <c r="E1001" s="188" t="s">
        <v>506</v>
      </c>
      <c r="F1001" s="188" t="s">
        <v>861</v>
      </c>
      <c r="G1001" s="199">
        <v>0</v>
      </c>
      <c r="H1001" s="199">
        <v>0</v>
      </c>
      <c r="I1001" s="188" t="s">
        <v>1</v>
      </c>
      <c r="J1001" s="188" t="s">
        <v>1348</v>
      </c>
      <c r="K1001" s="195" t="s">
        <v>3656</v>
      </c>
      <c r="L1001" s="196" t="s">
        <v>4614</v>
      </c>
      <c r="M1001" s="196" t="s">
        <v>4672</v>
      </c>
      <c r="N1001" s="52" t="s">
        <v>2155</v>
      </c>
      <c r="O1001" s="52"/>
      <c r="P1001" s="254" t="s">
        <v>3069</v>
      </c>
      <c r="Q1001" s="13"/>
      <c r="R1001"/>
      <c r="S1001" t="str">
        <f t="shared" si="238"/>
        <v>NOT EQUAL</v>
      </c>
      <c r="T1001" s="41" t="str">
        <f>IF(ISNA(VLOOKUP(P1001,'NEW XEQM.c'!E:F,2,0)),"--","PRESENT")</f>
        <v>--</v>
      </c>
      <c r="U1001"/>
      <c r="V1001">
        <f t="shared" si="230"/>
        <v>182</v>
      </c>
      <c r="W1001" s="75" t="s">
        <v>2155</v>
      </c>
      <c r="X1001" s="54" t="s">
        <v>2155</v>
      </c>
      <c r="Y1001" s="54" t="s">
        <v>2155</v>
      </c>
      <c r="Z1001" s="22" t="str">
        <f t="shared" si="231"/>
        <v/>
      </c>
      <c r="AA1001" s="22" t="str">
        <f t="shared" si="232"/>
        <v/>
      </c>
      <c r="AB1001" s="1">
        <f t="shared" si="233"/>
        <v>977</v>
      </c>
      <c r="AC1001" t="str">
        <f t="shared" si="234"/>
        <v>ITM_USER_MODE</v>
      </c>
      <c r="AD1001" s="125" t="str">
        <f>IF(ISNA(VLOOKUP(AA1001,'XEQM Shortlist'!J:J,1,0)),"//","")</f>
        <v/>
      </c>
      <c r="AF1001" s="88" t="str">
        <f t="shared" si="235"/>
        <v/>
      </c>
      <c r="AG1001" t="b">
        <f t="shared" si="236"/>
        <v>1</v>
      </c>
    </row>
    <row r="1002" spans="1:33">
      <c r="A1002" s="45">
        <f t="shared" si="229"/>
        <v>1002</v>
      </c>
      <c r="B1002" s="44">
        <f t="shared" si="237"/>
        <v>978</v>
      </c>
      <c r="C1002" s="193" t="s">
        <v>3642</v>
      </c>
      <c r="D1002" s="193" t="s">
        <v>7</v>
      </c>
      <c r="E1002" s="188" t="s">
        <v>506</v>
      </c>
      <c r="F1002" s="188" t="s">
        <v>862</v>
      </c>
      <c r="G1002" s="199">
        <v>0</v>
      </c>
      <c r="H1002" s="199">
        <v>0</v>
      </c>
      <c r="I1002" s="188" t="s">
        <v>1</v>
      </c>
      <c r="J1002" s="188" t="s">
        <v>1348</v>
      </c>
      <c r="K1002" s="195" t="s">
        <v>3656</v>
      </c>
      <c r="L1002" s="196" t="s">
        <v>4614</v>
      </c>
      <c r="M1002" s="196" t="s">
        <v>4672</v>
      </c>
      <c r="N1002" s="52" t="s">
        <v>2155</v>
      </c>
      <c r="O1002" s="52"/>
      <c r="P1002" s="254" t="s">
        <v>3272</v>
      </c>
      <c r="Q1002" s="13"/>
      <c r="R1002"/>
      <c r="S1002" t="str">
        <f t="shared" si="238"/>
        <v>NOT EQUAL</v>
      </c>
      <c r="T1002" s="41" t="str">
        <f>IF(ISNA(VLOOKUP(P1002,'NEW XEQM.c'!E:F,2,0)),"--","PRESENT")</f>
        <v>--</v>
      </c>
      <c r="U1002"/>
      <c r="V1002">
        <f t="shared" si="230"/>
        <v>182</v>
      </c>
      <c r="W1002" s="75" t="s">
        <v>2155</v>
      </c>
      <c r="X1002" s="54" t="s">
        <v>2155</v>
      </c>
      <c r="Y1002" s="54" t="s">
        <v>2155</v>
      </c>
      <c r="Z1002" s="22" t="str">
        <f t="shared" si="231"/>
        <v/>
      </c>
      <c r="AA1002" s="22" t="str">
        <f t="shared" si="232"/>
        <v/>
      </c>
      <c r="AB1002" s="1">
        <f t="shared" si="233"/>
        <v>978</v>
      </c>
      <c r="AC1002" t="str">
        <f t="shared" si="234"/>
        <v>ITM_UK</v>
      </c>
      <c r="AD1002" s="125" t="str">
        <f>IF(ISNA(VLOOKUP(AA1002,'XEQM Shortlist'!J:J,1,0)),"//","")</f>
        <v/>
      </c>
      <c r="AF1002" s="88" t="str">
        <f t="shared" si="235"/>
        <v/>
      </c>
      <c r="AG1002" t="b">
        <f t="shared" si="236"/>
        <v>1</v>
      </c>
    </row>
    <row r="1003" spans="1:33">
      <c r="A1003" s="45">
        <f t="shared" si="229"/>
        <v>1003</v>
      </c>
      <c r="B1003" s="44">
        <f t="shared" si="237"/>
        <v>979</v>
      </c>
      <c r="C1003" s="193" t="s">
        <v>3642</v>
      </c>
      <c r="D1003" s="193" t="s">
        <v>7</v>
      </c>
      <c r="E1003" s="188" t="s">
        <v>506</v>
      </c>
      <c r="F1003" s="188" t="s">
        <v>863</v>
      </c>
      <c r="G1003" s="199">
        <v>0</v>
      </c>
      <c r="H1003" s="199">
        <v>0</v>
      </c>
      <c r="I1003" s="188" t="s">
        <v>1</v>
      </c>
      <c r="J1003" s="188" t="s">
        <v>1348</v>
      </c>
      <c r="K1003" s="195" t="s">
        <v>3656</v>
      </c>
      <c r="L1003" s="196" t="s">
        <v>4614</v>
      </c>
      <c r="M1003" s="196" t="s">
        <v>4672</v>
      </c>
      <c r="N1003" s="52" t="s">
        <v>2155</v>
      </c>
      <c r="O1003" s="52"/>
      <c r="P1003" s="254" t="s">
        <v>3273</v>
      </c>
      <c r="Q1003" s="13"/>
      <c r="R1003"/>
      <c r="S1003" t="str">
        <f t="shared" si="238"/>
        <v>NOT EQUAL</v>
      </c>
      <c r="T1003" s="41" t="str">
        <f>IF(ISNA(VLOOKUP(P1003,'NEW XEQM.c'!E:F,2,0)),"--","PRESENT")</f>
        <v>--</v>
      </c>
      <c r="U1003"/>
      <c r="V1003">
        <f t="shared" si="230"/>
        <v>182</v>
      </c>
      <c r="W1003" s="75" t="s">
        <v>2155</v>
      </c>
      <c r="X1003" s="54" t="s">
        <v>2155</v>
      </c>
      <c r="Y1003" s="54" t="s">
        <v>2155</v>
      </c>
      <c r="Z1003" s="22" t="str">
        <f t="shared" si="231"/>
        <v/>
      </c>
      <c r="AA1003" s="22" t="str">
        <f t="shared" si="232"/>
        <v/>
      </c>
      <c r="AB1003" s="1">
        <f t="shared" si="233"/>
        <v>979</v>
      </c>
      <c r="AC1003" t="str">
        <f t="shared" si="234"/>
        <v>ITM_US</v>
      </c>
      <c r="AD1003" s="125" t="str">
        <f>IF(ISNA(VLOOKUP(AA1003,'XEQM Shortlist'!J:J,1,0)),"//","")</f>
        <v/>
      </c>
      <c r="AF1003" s="88" t="str">
        <f t="shared" si="235"/>
        <v/>
      </c>
      <c r="AG1003" t="b">
        <f t="shared" si="236"/>
        <v>1</v>
      </c>
    </row>
    <row r="1004" spans="1:33">
      <c r="A1004" s="45">
        <f t="shared" si="229"/>
        <v>1004</v>
      </c>
      <c r="B1004" s="44">
        <f t="shared" si="237"/>
        <v>980</v>
      </c>
      <c r="C1004" s="193" t="s">
        <v>3643</v>
      </c>
      <c r="D1004" s="193" t="s">
        <v>3070</v>
      </c>
      <c r="E1004" s="188" t="s">
        <v>506</v>
      </c>
      <c r="F1004" s="188" t="s">
        <v>864</v>
      </c>
      <c r="G1004" s="199">
        <v>0</v>
      </c>
      <c r="H1004" s="199">
        <v>0</v>
      </c>
      <c r="I1004" s="188" t="s">
        <v>1</v>
      </c>
      <c r="J1004" s="188" t="s">
        <v>1348</v>
      </c>
      <c r="K1004" s="195" t="s">
        <v>3656</v>
      </c>
      <c r="L1004" s="196" t="s">
        <v>4614</v>
      </c>
      <c r="M1004" s="196" t="s">
        <v>4672</v>
      </c>
      <c r="N1004" s="52" t="s">
        <v>2155</v>
      </c>
      <c r="O1004" s="52"/>
      <c r="P1004" s="254" t="s">
        <v>3070</v>
      </c>
      <c r="Q1004" s="13"/>
      <c r="R1004"/>
      <c r="S1004" t="str">
        <f t="shared" si="238"/>
        <v>NOT EQUAL</v>
      </c>
      <c r="T1004" s="41" t="str">
        <f>IF(ISNA(VLOOKUP(P1004,'NEW XEQM.c'!E:F,2,0)),"--","PRESENT")</f>
        <v>--</v>
      </c>
      <c r="U1004"/>
      <c r="V1004">
        <f t="shared" si="230"/>
        <v>182</v>
      </c>
      <c r="W1004" s="75" t="s">
        <v>2155</v>
      </c>
      <c r="X1004" s="54" t="s">
        <v>2155</v>
      </c>
      <c r="Y1004" s="54" t="s">
        <v>2155</v>
      </c>
      <c r="Z1004" s="22" t="str">
        <f t="shared" si="231"/>
        <v/>
      </c>
      <c r="AA1004" s="22" t="str">
        <f t="shared" si="232"/>
        <v/>
      </c>
      <c r="AB1004" s="1">
        <f t="shared" si="233"/>
        <v>980</v>
      </c>
      <c r="AC1004" t="str">
        <f t="shared" si="234"/>
        <v>ITM_NEG_EXCLAMATION_MARK</v>
      </c>
      <c r="AD1004" s="125" t="str">
        <f>IF(ISNA(VLOOKUP(AA1004,'XEQM Shortlist'!J:J,1,0)),"//","")</f>
        <v/>
      </c>
      <c r="AF1004" s="88" t="str">
        <f t="shared" si="235"/>
        <v/>
      </c>
      <c r="AG1004" t="b">
        <f t="shared" si="236"/>
        <v>1</v>
      </c>
    </row>
    <row r="1005" spans="1:33">
      <c r="A1005" s="45">
        <f t="shared" si="229"/>
        <v>1005</v>
      </c>
      <c r="B1005" s="44">
        <f t="shared" si="237"/>
        <v>981</v>
      </c>
      <c r="C1005" s="193" t="s">
        <v>3643</v>
      </c>
      <c r="D1005" s="193" t="s">
        <v>2019</v>
      </c>
      <c r="E1005" s="188" t="s">
        <v>506</v>
      </c>
      <c r="F1005" s="188" t="s">
        <v>788</v>
      </c>
      <c r="G1005" s="199">
        <v>0</v>
      </c>
      <c r="H1005" s="199">
        <v>0</v>
      </c>
      <c r="I1005" s="188" t="s">
        <v>1</v>
      </c>
      <c r="J1005" s="188" t="s">
        <v>1348</v>
      </c>
      <c r="K1005" s="195" t="s">
        <v>3656</v>
      </c>
      <c r="L1005" s="196" t="s">
        <v>4614</v>
      </c>
      <c r="M1005" s="196" t="s">
        <v>4672</v>
      </c>
      <c r="N1005" s="52" t="s">
        <v>2155</v>
      </c>
      <c r="O1005" s="52"/>
      <c r="P1005" s="254" t="s">
        <v>2019</v>
      </c>
      <c r="Q1005" s="13"/>
      <c r="R1005"/>
      <c r="S1005" t="str">
        <f t="shared" si="238"/>
        <v>NOT EQUAL</v>
      </c>
      <c r="T1005" s="41" t="str">
        <f>IF(ISNA(VLOOKUP(P1005,'NEW XEQM.c'!E:F,2,0)),"--","PRESENT")</f>
        <v>--</v>
      </c>
      <c r="U1005"/>
      <c r="V1005">
        <f t="shared" si="230"/>
        <v>182</v>
      </c>
      <c r="W1005" s="75" t="s">
        <v>2155</v>
      </c>
      <c r="X1005" s="54" t="s">
        <v>2155</v>
      </c>
      <c r="Y1005" s="54" t="s">
        <v>2155</v>
      </c>
      <c r="Z1005" s="22" t="str">
        <f t="shared" si="231"/>
        <v/>
      </c>
      <c r="AA1005" s="22" t="str">
        <f t="shared" si="232"/>
        <v/>
      </c>
      <c r="AB1005" s="1">
        <f t="shared" si="233"/>
        <v>981</v>
      </c>
      <c r="AC1005" t="str">
        <f t="shared" si="234"/>
        <v>ITM_ex</v>
      </c>
      <c r="AD1005" s="125" t="str">
        <f>IF(ISNA(VLOOKUP(AA1005,'XEQM Shortlist'!J:J,1,0)),"//","")</f>
        <v/>
      </c>
      <c r="AF1005" s="88" t="str">
        <f t="shared" si="235"/>
        <v/>
      </c>
      <c r="AG1005" t="b">
        <f t="shared" si="236"/>
        <v>1</v>
      </c>
    </row>
    <row r="1006" spans="1:33">
      <c r="A1006" s="45">
        <f t="shared" si="229"/>
        <v>1006</v>
      </c>
      <c r="B1006" s="44">
        <f t="shared" si="237"/>
        <v>982</v>
      </c>
      <c r="C1006" s="193" t="s">
        <v>3643</v>
      </c>
      <c r="D1006" s="193" t="s">
        <v>981</v>
      </c>
      <c r="E1006" s="188" t="s">
        <v>506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1348</v>
      </c>
      <c r="K1006" s="195" t="s">
        <v>3656</v>
      </c>
      <c r="L1006" s="196" t="s">
        <v>4614</v>
      </c>
      <c r="M1006" s="196" t="s">
        <v>4672</v>
      </c>
      <c r="N1006" s="52" t="s">
        <v>2155</v>
      </c>
      <c r="O1006" s="52"/>
      <c r="P1006" s="254" t="s">
        <v>981</v>
      </c>
      <c r="Q1006" s="13"/>
      <c r="R1006"/>
      <c r="S1006" t="str">
        <f t="shared" si="238"/>
        <v>NOT EQUAL</v>
      </c>
      <c r="T1006" s="41" t="str">
        <f>IF(ISNA(VLOOKUP(P1006,'NEW XEQM.c'!E:F,2,0)),"--","PRESENT")</f>
        <v>PRESENT</v>
      </c>
      <c r="U1006"/>
      <c r="V1006">
        <f t="shared" si="230"/>
        <v>182</v>
      </c>
      <c r="W1006" s="75" t="s">
        <v>2155</v>
      </c>
      <c r="X1006" s="54" t="s">
        <v>2155</v>
      </c>
      <c r="Y1006" s="54" t="s">
        <v>2155</v>
      </c>
      <c r="Z1006" s="22" t="str">
        <f t="shared" si="231"/>
        <v/>
      </c>
      <c r="AA1006" s="22" t="str">
        <f t="shared" si="232"/>
        <v/>
      </c>
      <c r="AB1006" s="1">
        <f t="shared" si="233"/>
        <v>982</v>
      </c>
      <c r="AC1006" t="str">
        <f t="shared" si="234"/>
        <v>ITM_Max</v>
      </c>
      <c r="AD1006" s="125" t="str">
        <f>IF(ISNA(VLOOKUP(AA1006,'XEQM Shortlist'!J:J,1,0)),"//","")</f>
        <v/>
      </c>
      <c r="AF1006" s="88" t="str">
        <f t="shared" si="235"/>
        <v/>
      </c>
      <c r="AG1006" t="b">
        <f t="shared" si="236"/>
        <v>1</v>
      </c>
    </row>
    <row r="1007" spans="1:33">
      <c r="A1007" s="45">
        <f t="shared" si="229"/>
        <v>1007</v>
      </c>
      <c r="B1007" s="44">
        <f t="shared" si="237"/>
        <v>983</v>
      </c>
      <c r="C1007" s="193" t="s">
        <v>3643</v>
      </c>
      <c r="D1007" s="193" t="s">
        <v>982</v>
      </c>
      <c r="E1007" s="188" t="s">
        <v>506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1348</v>
      </c>
      <c r="K1007" s="195" t="s">
        <v>3656</v>
      </c>
      <c r="L1007" s="196" t="s">
        <v>4614</v>
      </c>
      <c r="M1007" s="196" t="s">
        <v>4672</v>
      </c>
      <c r="N1007" s="52" t="s">
        <v>2155</v>
      </c>
      <c r="O1007" s="52"/>
      <c r="P1007" s="254" t="s">
        <v>982</v>
      </c>
      <c r="Q1007" s="13"/>
      <c r="R1007"/>
      <c r="S1007" t="str">
        <f t="shared" si="238"/>
        <v>NOT EQUAL</v>
      </c>
      <c r="T1007" s="41" t="str">
        <f>IF(ISNA(VLOOKUP(P1007,'NEW XEQM.c'!E:F,2,0)),"--","PRESENT")</f>
        <v>PRESENT</v>
      </c>
      <c r="U1007"/>
      <c r="V1007">
        <f t="shared" si="230"/>
        <v>182</v>
      </c>
      <c r="W1007" s="75" t="s">
        <v>2155</v>
      </c>
      <c r="X1007" s="54" t="s">
        <v>2155</v>
      </c>
      <c r="Y1007" s="54" t="s">
        <v>2155</v>
      </c>
      <c r="Z1007" s="22" t="str">
        <f t="shared" si="231"/>
        <v/>
      </c>
      <c r="AA1007" s="22" t="str">
        <f t="shared" si="232"/>
        <v/>
      </c>
      <c r="AB1007" s="1">
        <f t="shared" si="233"/>
        <v>983</v>
      </c>
      <c r="AC1007" t="str">
        <f t="shared" si="234"/>
        <v>ITM_Min</v>
      </c>
      <c r="AD1007" s="125" t="str">
        <f>IF(ISNA(VLOOKUP(AA1007,'XEQM Shortlist'!J:J,1,0)),"//","")</f>
        <v/>
      </c>
      <c r="AF1007" s="88" t="str">
        <f t="shared" si="235"/>
        <v/>
      </c>
      <c r="AG1007" t="b">
        <f t="shared" si="236"/>
        <v>1</v>
      </c>
    </row>
    <row r="1008" spans="1:33">
      <c r="A1008" s="45">
        <f t="shared" si="229"/>
        <v>1008</v>
      </c>
      <c r="B1008" s="44">
        <f t="shared" si="237"/>
        <v>984</v>
      </c>
      <c r="C1008" s="193" t="s">
        <v>3643</v>
      </c>
      <c r="D1008" s="193" t="s">
        <v>983</v>
      </c>
      <c r="E1008" s="188" t="s">
        <v>506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1348</v>
      </c>
      <c r="K1008" s="195" t="s">
        <v>3656</v>
      </c>
      <c r="L1008" s="196" t="s">
        <v>4614</v>
      </c>
      <c r="M1008" s="196" t="s">
        <v>4672</v>
      </c>
      <c r="N1008" s="52" t="s">
        <v>2155</v>
      </c>
      <c r="O1008" s="52"/>
      <c r="P1008" s="254" t="s">
        <v>983</v>
      </c>
      <c r="Q1008" s="13"/>
      <c r="R1008"/>
      <c r="S1008" t="str">
        <f t="shared" si="238"/>
        <v>NOT EQUAL</v>
      </c>
      <c r="T1008" s="41" t="str">
        <f>IF(ISNA(VLOOKUP(P1008,'NEW XEQM.c'!E:F,2,0)),"--","PRESENT")</f>
        <v>--</v>
      </c>
      <c r="U1008"/>
      <c r="V1008">
        <f t="shared" si="230"/>
        <v>182</v>
      </c>
      <c r="W1008" s="75" t="s">
        <v>2155</v>
      </c>
      <c r="X1008" s="54" t="s">
        <v>2155</v>
      </c>
      <c r="Y1008" s="54" t="s">
        <v>2155</v>
      </c>
      <c r="Z1008" s="22" t="str">
        <f t="shared" si="231"/>
        <v/>
      </c>
      <c r="AA1008" s="22" t="str">
        <f t="shared" si="232"/>
        <v/>
      </c>
      <c r="AB1008" s="1">
        <f t="shared" si="233"/>
        <v>984</v>
      </c>
      <c r="AC1008" t="str">
        <f t="shared" si="234"/>
        <v>ITM_Config</v>
      </c>
      <c r="AD1008" s="125" t="str">
        <f>IF(ISNA(VLOOKUP(AA1008,'XEQM Shortlist'!J:J,1,0)),"//","")</f>
        <v/>
      </c>
      <c r="AF1008" s="88" t="str">
        <f t="shared" si="235"/>
        <v/>
      </c>
      <c r="AG1008" t="b">
        <f t="shared" si="236"/>
        <v>1</v>
      </c>
    </row>
    <row r="1009" spans="1:33">
      <c r="A1009" s="45">
        <f t="shared" si="229"/>
        <v>1009</v>
      </c>
      <c r="B1009" s="44">
        <f t="shared" si="237"/>
        <v>985</v>
      </c>
      <c r="C1009" s="193" t="s">
        <v>3643</v>
      </c>
      <c r="D1009" s="193" t="s">
        <v>984</v>
      </c>
      <c r="E1009" s="188" t="s">
        <v>506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1348</v>
      </c>
      <c r="K1009" s="195" t="s">
        <v>3656</v>
      </c>
      <c r="L1009" s="196" t="s">
        <v>4614</v>
      </c>
      <c r="M1009" s="196" t="s">
        <v>4672</v>
      </c>
      <c r="N1009" s="52" t="s">
        <v>2155</v>
      </c>
      <c r="O1009" s="52"/>
      <c r="P1009" s="254" t="s">
        <v>984</v>
      </c>
      <c r="Q1009" s="13"/>
      <c r="R1009"/>
      <c r="S1009" t="str">
        <f t="shared" si="238"/>
        <v>NOT EQUAL</v>
      </c>
      <c r="T1009" s="41" t="str">
        <f>IF(ISNA(VLOOKUP(P1009,'NEW XEQM.c'!E:F,2,0)),"--","PRESENT")</f>
        <v>--</v>
      </c>
      <c r="U1009"/>
      <c r="V1009">
        <f t="shared" si="230"/>
        <v>182</v>
      </c>
      <c r="W1009" s="75" t="s">
        <v>2155</v>
      </c>
      <c r="X1009" s="54" t="s">
        <v>2155</v>
      </c>
      <c r="Y1009" s="54" t="s">
        <v>2155</v>
      </c>
      <c r="Z1009" s="22" t="str">
        <f t="shared" si="231"/>
        <v/>
      </c>
      <c r="AA1009" s="22" t="str">
        <f t="shared" si="232"/>
        <v/>
      </c>
      <c r="AB1009" s="1">
        <f t="shared" si="233"/>
        <v>985</v>
      </c>
      <c r="AC1009" t="str">
        <f t="shared" si="234"/>
        <v>ITM_Stack</v>
      </c>
      <c r="AD1009" s="125" t="str">
        <f>IF(ISNA(VLOOKUP(AA1009,'XEQM Shortlist'!J:J,1,0)),"//","")</f>
        <v/>
      </c>
      <c r="AF1009" s="88" t="str">
        <f t="shared" si="235"/>
        <v/>
      </c>
      <c r="AG1009" t="b">
        <f t="shared" si="236"/>
        <v>1</v>
      </c>
    </row>
    <row r="1010" spans="1:33">
      <c r="A1010" s="45">
        <f t="shared" si="229"/>
        <v>1010</v>
      </c>
      <c r="B1010" s="44">
        <f t="shared" si="237"/>
        <v>986</v>
      </c>
      <c r="C1010" s="193" t="s">
        <v>3643</v>
      </c>
      <c r="D1010" s="193" t="s">
        <v>985</v>
      </c>
      <c r="E1010" s="188" t="s">
        <v>506</v>
      </c>
      <c r="F1010" s="188" t="s">
        <v>865</v>
      </c>
      <c r="G1010" s="199">
        <v>0</v>
      </c>
      <c r="H1010" s="199">
        <v>0</v>
      </c>
      <c r="I1010" s="188" t="s">
        <v>1</v>
      </c>
      <c r="J1010" s="188" t="s">
        <v>1348</v>
      </c>
      <c r="K1010" s="195" t="s">
        <v>3656</v>
      </c>
      <c r="L1010" s="196" t="s">
        <v>4614</v>
      </c>
      <c r="M1010" s="196" t="s">
        <v>4672</v>
      </c>
      <c r="N1010" s="52" t="s">
        <v>2155</v>
      </c>
      <c r="O1010" s="52"/>
      <c r="P1010" s="254" t="s">
        <v>985</v>
      </c>
      <c r="Q1010" s="13"/>
      <c r="R1010"/>
      <c r="S1010" t="str">
        <f t="shared" si="238"/>
        <v>NOT EQUAL</v>
      </c>
      <c r="T1010" s="41" t="str">
        <f>IF(ISNA(VLOOKUP(P1010,'NEW XEQM.c'!E:F,2,0)),"--","PRESENT")</f>
        <v>--</v>
      </c>
      <c r="U1010"/>
      <c r="V1010">
        <f t="shared" si="230"/>
        <v>182</v>
      </c>
      <c r="W1010" s="75" t="s">
        <v>2155</v>
      </c>
      <c r="X1010" s="54" t="s">
        <v>2155</v>
      </c>
      <c r="Y1010" s="54" t="s">
        <v>2155</v>
      </c>
      <c r="Z1010" s="22" t="str">
        <f t="shared" si="231"/>
        <v/>
      </c>
      <c r="AA1010" s="22" t="str">
        <f t="shared" si="232"/>
        <v/>
      </c>
      <c r="AB1010" s="1">
        <f t="shared" si="233"/>
        <v>986</v>
      </c>
      <c r="AC1010" t="str">
        <f t="shared" si="234"/>
        <v>ITM_dddEL</v>
      </c>
      <c r="AD1010" s="125" t="str">
        <f>IF(ISNA(VLOOKUP(AA1010,'XEQM Shortlist'!J:J,1,0)),"//","")</f>
        <v/>
      </c>
      <c r="AF1010" s="88" t="str">
        <f t="shared" si="235"/>
        <v/>
      </c>
      <c r="AG1010" t="b">
        <f t="shared" si="236"/>
        <v>1</v>
      </c>
    </row>
    <row r="1011" spans="1:33">
      <c r="A1011" s="45">
        <f t="shared" si="229"/>
        <v>1011</v>
      </c>
      <c r="B1011" s="44">
        <f t="shared" si="237"/>
        <v>987</v>
      </c>
      <c r="C1011" s="193" t="s">
        <v>3643</v>
      </c>
      <c r="D1011" s="193" t="s">
        <v>986</v>
      </c>
      <c r="E1011" s="188" t="s">
        <v>506</v>
      </c>
      <c r="F1011" s="188" t="s">
        <v>866</v>
      </c>
      <c r="G1011" s="199">
        <v>0</v>
      </c>
      <c r="H1011" s="199">
        <v>0</v>
      </c>
      <c r="I1011" s="188" t="s">
        <v>1</v>
      </c>
      <c r="J1011" s="188" t="s">
        <v>1348</v>
      </c>
      <c r="K1011" s="195" t="s">
        <v>3656</v>
      </c>
      <c r="L1011" s="196" t="s">
        <v>4614</v>
      </c>
      <c r="M1011" s="196" t="s">
        <v>4672</v>
      </c>
      <c r="N1011" s="52" t="s">
        <v>2155</v>
      </c>
      <c r="O1011" s="52"/>
      <c r="P1011" s="254" t="s">
        <v>986</v>
      </c>
      <c r="Q1011" s="13"/>
      <c r="R1011"/>
      <c r="S1011" t="str">
        <f t="shared" si="238"/>
        <v>NOT EQUAL</v>
      </c>
      <c r="T1011" s="41" t="str">
        <f>IF(ISNA(VLOOKUP(P1011,'NEW XEQM.c'!E:F,2,0)),"--","PRESENT")</f>
        <v>--</v>
      </c>
      <c r="U1011"/>
      <c r="V1011">
        <f t="shared" si="230"/>
        <v>182</v>
      </c>
      <c r="W1011" s="75" t="s">
        <v>2155</v>
      </c>
      <c r="X1011" s="54" t="s">
        <v>2155</v>
      </c>
      <c r="Y1011" s="54" t="s">
        <v>2155</v>
      </c>
      <c r="Z1011" s="22" t="str">
        <f t="shared" si="231"/>
        <v/>
      </c>
      <c r="AA1011" s="22" t="str">
        <f t="shared" si="232"/>
        <v/>
      </c>
      <c r="AB1011" s="1">
        <f t="shared" si="233"/>
        <v>987</v>
      </c>
      <c r="AC1011" t="str">
        <f t="shared" si="234"/>
        <v>ITM_dddIJ</v>
      </c>
      <c r="AD1011" s="125" t="str">
        <f>IF(ISNA(VLOOKUP(AA1011,'XEQM Shortlist'!J:J,1,0)),"//","")</f>
        <v/>
      </c>
      <c r="AF1011" s="88" t="str">
        <f t="shared" si="235"/>
        <v/>
      </c>
      <c r="AG1011" t="b">
        <f t="shared" si="236"/>
        <v>1</v>
      </c>
    </row>
    <row r="1012" spans="1:33">
      <c r="A1012" s="45">
        <f t="shared" si="229"/>
        <v>1012</v>
      </c>
      <c r="B1012" s="44">
        <f t="shared" si="237"/>
        <v>988</v>
      </c>
      <c r="C1012" s="193" t="s">
        <v>3643</v>
      </c>
      <c r="D1012" s="193" t="s">
        <v>2067</v>
      </c>
      <c r="E1012" s="188" t="s">
        <v>506</v>
      </c>
      <c r="F1012" s="188" t="s">
        <v>867</v>
      </c>
      <c r="G1012" s="199">
        <v>0</v>
      </c>
      <c r="H1012" s="199">
        <v>0</v>
      </c>
      <c r="I1012" s="188" t="s">
        <v>1</v>
      </c>
      <c r="J1012" s="188" t="s">
        <v>1348</v>
      </c>
      <c r="K1012" s="195" t="s">
        <v>3656</v>
      </c>
      <c r="L1012" s="196" t="s">
        <v>4614</v>
      </c>
      <c r="M1012" s="196" t="s">
        <v>4672</v>
      </c>
      <c r="N1012" s="52" t="s">
        <v>2155</v>
      </c>
      <c r="O1012" s="52"/>
      <c r="P1012" s="254" t="s">
        <v>2067</v>
      </c>
      <c r="Q1012" s="13"/>
      <c r="R1012"/>
      <c r="S1012" t="str">
        <f t="shared" si="238"/>
        <v>NOT EQUAL</v>
      </c>
      <c r="T1012" s="41" t="str">
        <f>IF(ISNA(VLOOKUP(P1012,'NEW XEQM.c'!E:F,2,0)),"--","PRESENT")</f>
        <v>--</v>
      </c>
      <c r="U1012"/>
      <c r="V1012">
        <f t="shared" si="230"/>
        <v>182</v>
      </c>
      <c r="W1012" s="75" t="s">
        <v>2155</v>
      </c>
      <c r="X1012" s="54" t="s">
        <v>2155</v>
      </c>
      <c r="Y1012" s="54" t="s">
        <v>2155</v>
      </c>
      <c r="Z1012" s="22" t="str">
        <f t="shared" si="231"/>
        <v/>
      </c>
      <c r="AA1012" s="22" t="str">
        <f t="shared" si="232"/>
        <v/>
      </c>
      <c r="AB1012" s="1">
        <f t="shared" si="233"/>
        <v>988</v>
      </c>
      <c r="AC1012" t="str">
        <f t="shared" si="234"/>
        <v>ITM_0P</v>
      </c>
      <c r="AD1012" s="125" t="str">
        <f>IF(ISNA(VLOOKUP(AA1012,'XEQM Shortlist'!J:J,1,0)),"//","")</f>
        <v/>
      </c>
      <c r="AF1012" s="88" t="str">
        <f t="shared" si="235"/>
        <v/>
      </c>
      <c r="AG1012" t="b">
        <f t="shared" si="236"/>
        <v>1</v>
      </c>
    </row>
    <row r="1013" spans="1:33">
      <c r="A1013" s="45">
        <f t="shared" si="229"/>
        <v>1013</v>
      </c>
      <c r="B1013" s="44">
        <f t="shared" si="237"/>
        <v>989</v>
      </c>
      <c r="C1013" s="193" t="s">
        <v>3643</v>
      </c>
      <c r="D1013" s="193" t="s">
        <v>2068</v>
      </c>
      <c r="E1013" s="188" t="s">
        <v>506</v>
      </c>
      <c r="F1013" s="188" t="s">
        <v>868</v>
      </c>
      <c r="G1013" s="199">
        <v>0</v>
      </c>
      <c r="H1013" s="199">
        <v>0</v>
      </c>
      <c r="I1013" s="188" t="s">
        <v>1</v>
      </c>
      <c r="J1013" s="188" t="s">
        <v>1348</v>
      </c>
      <c r="K1013" s="195" t="s">
        <v>3656</v>
      </c>
      <c r="L1013" s="196" t="s">
        <v>4614</v>
      </c>
      <c r="M1013" s="196" t="s">
        <v>4672</v>
      </c>
      <c r="N1013" s="52" t="s">
        <v>2155</v>
      </c>
      <c r="O1013" s="52"/>
      <c r="P1013" s="254" t="s">
        <v>2068</v>
      </c>
      <c r="Q1013" s="13"/>
      <c r="R1013"/>
      <c r="S1013" t="str">
        <f t="shared" si="238"/>
        <v>NOT EQUAL</v>
      </c>
      <c r="T1013" s="41" t="str">
        <f>IF(ISNA(VLOOKUP(P1013,'NEW XEQM.c'!E:F,2,0)),"--","PRESENT")</f>
        <v>--</v>
      </c>
      <c r="U1013"/>
      <c r="V1013">
        <f t="shared" si="230"/>
        <v>182</v>
      </c>
      <c r="W1013" s="75" t="s">
        <v>2155</v>
      </c>
      <c r="X1013" s="54" t="s">
        <v>2155</v>
      </c>
      <c r="Y1013" s="54" t="s">
        <v>2155</v>
      </c>
      <c r="Z1013" s="22" t="str">
        <f t="shared" si="231"/>
        <v/>
      </c>
      <c r="AA1013" s="22" t="str">
        <f t="shared" si="232"/>
        <v/>
      </c>
      <c r="AB1013" s="1">
        <f t="shared" si="233"/>
        <v>989</v>
      </c>
      <c r="AC1013" t="str">
        <f t="shared" si="234"/>
        <v>ITM_1P</v>
      </c>
      <c r="AD1013" s="125" t="str">
        <f>IF(ISNA(VLOOKUP(AA1013,'XEQM Shortlist'!J:J,1,0)),"//","")</f>
        <v/>
      </c>
      <c r="AF1013" s="88" t="str">
        <f t="shared" si="235"/>
        <v/>
      </c>
      <c r="AG1013" t="b">
        <f t="shared" si="236"/>
        <v>1</v>
      </c>
    </row>
    <row r="1014" spans="1:33">
      <c r="A1014" s="45">
        <f t="shared" si="229"/>
        <v>1014</v>
      </c>
      <c r="B1014" s="44">
        <f t="shared" si="237"/>
        <v>990</v>
      </c>
      <c r="C1014" s="193" t="s">
        <v>3643</v>
      </c>
      <c r="D1014" s="193" t="s">
        <v>4989</v>
      </c>
      <c r="E1014" s="188" t="s">
        <v>506</v>
      </c>
      <c r="F1014" s="188" t="s">
        <v>4988</v>
      </c>
      <c r="G1014" s="199">
        <v>0</v>
      </c>
      <c r="H1014" s="199">
        <v>0</v>
      </c>
      <c r="I1014" s="188" t="s">
        <v>1</v>
      </c>
      <c r="J1014" s="188" t="s">
        <v>1348</v>
      </c>
      <c r="K1014" s="195" t="s">
        <v>3656</v>
      </c>
      <c r="L1014" s="196" t="s">
        <v>4614</v>
      </c>
      <c r="M1014" s="196" t="s">
        <v>4672</v>
      </c>
      <c r="N1014" s="52" t="s">
        <v>2155</v>
      </c>
      <c r="O1014" s="52"/>
      <c r="P1014" s="254" t="s">
        <v>987</v>
      </c>
      <c r="Q1014" s="13"/>
      <c r="R1014"/>
      <c r="S1014" t="str">
        <f t="shared" si="238"/>
        <v>NOT EQUAL</v>
      </c>
      <c r="T1014" s="41" t="str">
        <f>IF(ISNA(VLOOKUP(P1014,'NEW XEQM.c'!E:F,2,0)),"--","PRESENT")</f>
        <v>PRESENT</v>
      </c>
      <c r="U1014"/>
      <c r="V1014">
        <f t="shared" si="230"/>
        <v>182</v>
      </c>
      <c r="W1014" s="75" t="s">
        <v>2155</v>
      </c>
      <c r="X1014" s="54" t="s">
        <v>2155</v>
      </c>
      <c r="Y1014" s="54" t="s">
        <v>2155</v>
      </c>
      <c r="Z1014" s="22" t="str">
        <f t="shared" si="231"/>
        <v/>
      </c>
      <c r="AA1014" s="22" t="str">
        <f t="shared" si="232"/>
        <v/>
      </c>
      <c r="AB1014" s="1">
        <f t="shared" si="233"/>
        <v>990</v>
      </c>
      <c r="AC1014" t="str">
        <f t="shared" si="234"/>
        <v>ITM_EXPONENT</v>
      </c>
      <c r="AD1014" s="125" t="str">
        <f>IF(ISNA(VLOOKUP(AA1014,'XEQM Shortlist'!J:J,1,0)),"//","")</f>
        <v/>
      </c>
      <c r="AF1014" s="88" t="str">
        <f t="shared" si="235"/>
        <v/>
      </c>
      <c r="AG1014" t="b">
        <f t="shared" si="236"/>
        <v>1</v>
      </c>
    </row>
    <row r="1015" spans="1:33">
      <c r="A1015" s="45">
        <f t="shared" si="229"/>
        <v>1015</v>
      </c>
      <c r="B1015" s="44">
        <f t="shared" si="237"/>
        <v>991</v>
      </c>
      <c r="C1015" s="193" t="s">
        <v>3643</v>
      </c>
      <c r="D1015" s="193" t="s">
        <v>7</v>
      </c>
      <c r="E1015" s="188" t="s">
        <v>1326</v>
      </c>
      <c r="F1015" s="188" t="s">
        <v>467</v>
      </c>
      <c r="G1015" s="199">
        <v>0</v>
      </c>
      <c r="H1015" s="199">
        <v>0</v>
      </c>
      <c r="I1015" s="188" t="s">
        <v>1</v>
      </c>
      <c r="J1015" s="188" t="s">
        <v>1348</v>
      </c>
      <c r="K1015" s="195" t="s">
        <v>3656</v>
      </c>
      <c r="L1015" s="196" t="s">
        <v>4614</v>
      </c>
      <c r="M1015" s="196" t="s">
        <v>4672</v>
      </c>
      <c r="N1015" s="52" t="s">
        <v>2155</v>
      </c>
      <c r="O1015" s="52"/>
      <c r="P1015" s="254" t="s">
        <v>2091</v>
      </c>
      <c r="Q1015" s="13"/>
      <c r="R1015"/>
      <c r="S1015" t="str">
        <f t="shared" si="238"/>
        <v>NOT EQUAL</v>
      </c>
      <c r="T1015" s="41" t="str">
        <f>IF(ISNA(VLOOKUP(P1015,'NEW XEQM.c'!E:F,2,0)),"--","PRESENT")</f>
        <v>--</v>
      </c>
      <c r="U1015"/>
      <c r="V1015">
        <f t="shared" si="230"/>
        <v>182</v>
      </c>
      <c r="W1015" s="75" t="s">
        <v>2155</v>
      </c>
      <c r="X1015" s="54" t="s">
        <v>2155</v>
      </c>
      <c r="Y1015" s="54" t="s">
        <v>2155</v>
      </c>
      <c r="Z1015" s="22" t="str">
        <f t="shared" si="231"/>
        <v/>
      </c>
      <c r="AA1015" s="22" t="str">
        <f t="shared" si="232"/>
        <v/>
      </c>
      <c r="AB1015" s="1">
        <f t="shared" si="233"/>
        <v>991</v>
      </c>
      <c r="AC1015" t="str">
        <f t="shared" si="234"/>
        <v>ITM_HEX</v>
      </c>
      <c r="AD1015" s="125" t="str">
        <f>IF(ISNA(VLOOKUP(AA1015,'XEQM Shortlist'!J:J,1,0)),"//","")</f>
        <v/>
      </c>
      <c r="AF1015" s="88" t="str">
        <f t="shared" si="235"/>
        <v/>
      </c>
      <c r="AG1015" t="b">
        <f t="shared" si="236"/>
        <v>1</v>
      </c>
    </row>
    <row r="1016" spans="1:33">
      <c r="A1016" s="45">
        <f t="shared" si="229"/>
        <v>1016</v>
      </c>
      <c r="B1016" s="44">
        <f t="shared" si="237"/>
        <v>992</v>
      </c>
      <c r="C1016" s="193" t="s">
        <v>4355</v>
      </c>
      <c r="D1016" s="193" t="s">
        <v>12</v>
      </c>
      <c r="E1016" s="188" t="s">
        <v>4356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1348</v>
      </c>
      <c r="K1016" s="195" t="s">
        <v>3656</v>
      </c>
      <c r="L1016" s="196" t="s">
        <v>4614</v>
      </c>
      <c r="M1016" s="196" t="s">
        <v>4672</v>
      </c>
      <c r="N1016" s="52" t="s">
        <v>2155</v>
      </c>
      <c r="O1016" s="52"/>
      <c r="P1016" s="254" t="s">
        <v>4391</v>
      </c>
      <c r="Q1016" s="13"/>
      <c r="R1016"/>
      <c r="S1016" t="str">
        <f t="shared" si="238"/>
        <v>NOT EQUAL</v>
      </c>
      <c r="T1016" s="41" t="str">
        <f>IF(ISNA(VLOOKUP(P1016,'NEW XEQM.c'!E:F,2,0)),"--","PRESENT")</f>
        <v>--</v>
      </c>
      <c r="U1016"/>
      <c r="V1016">
        <f t="shared" si="230"/>
        <v>182</v>
      </c>
      <c r="W1016" s="75" t="s">
        <v>2155</v>
      </c>
      <c r="X1016" s="54" t="s">
        <v>2155</v>
      </c>
      <c r="Y1016" s="54" t="s">
        <v>2155</v>
      </c>
      <c r="Z1016" s="22" t="str">
        <f t="shared" si="231"/>
        <v/>
      </c>
      <c r="AA1016" s="22" t="str">
        <f t="shared" si="232"/>
        <v/>
      </c>
      <c r="AB1016" s="1">
        <f t="shared" si="233"/>
        <v>992</v>
      </c>
      <c r="AC1016" t="str">
        <f t="shared" si="234"/>
        <v>ITM_M_GOTO_ROW</v>
      </c>
      <c r="AD1016" s="125" t="str">
        <f>IF(ISNA(VLOOKUP(AA1016,'XEQM Shortlist'!J:J,1,0)),"//","")</f>
        <v/>
      </c>
      <c r="AF1016" s="88" t="str">
        <f t="shared" si="235"/>
        <v/>
      </c>
      <c r="AG1016" t="b">
        <f t="shared" si="236"/>
        <v>1</v>
      </c>
    </row>
    <row r="1017" spans="1:33">
      <c r="A1017" s="45">
        <f t="shared" si="229"/>
        <v>1017</v>
      </c>
      <c r="B1017" s="44">
        <f t="shared" si="237"/>
        <v>993</v>
      </c>
      <c r="C1017" s="193" t="s">
        <v>4358</v>
      </c>
      <c r="D1017" s="193" t="s">
        <v>12</v>
      </c>
      <c r="E1017" s="188" t="s">
        <v>4357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1348</v>
      </c>
      <c r="K1017" s="195" t="s">
        <v>3656</v>
      </c>
      <c r="L1017" s="196" t="s">
        <v>4614</v>
      </c>
      <c r="M1017" s="196" t="s">
        <v>4672</v>
      </c>
      <c r="N1017" s="52" t="s">
        <v>2155</v>
      </c>
      <c r="O1017" s="52"/>
      <c r="P1017" s="254" t="s">
        <v>4392</v>
      </c>
      <c r="Q1017" s="13"/>
      <c r="R1017"/>
      <c r="S1017" t="str">
        <f t="shared" si="238"/>
        <v>NOT EQUAL</v>
      </c>
      <c r="T1017" s="41" t="str">
        <f>IF(ISNA(VLOOKUP(P1017,'NEW XEQM.c'!E:F,2,0)),"--","PRESENT")</f>
        <v>--</v>
      </c>
      <c r="U1017"/>
      <c r="V1017">
        <f t="shared" si="230"/>
        <v>182</v>
      </c>
      <c r="W1017" s="75" t="s">
        <v>2155</v>
      </c>
      <c r="X1017" s="54" t="s">
        <v>2155</v>
      </c>
      <c r="Y1017" s="54" t="s">
        <v>2155</v>
      </c>
      <c r="Z1017" s="22" t="str">
        <f t="shared" si="231"/>
        <v/>
      </c>
      <c r="AA1017" s="22" t="str">
        <f t="shared" si="232"/>
        <v/>
      </c>
      <c r="AB1017" s="1">
        <f t="shared" si="233"/>
        <v>993</v>
      </c>
      <c r="AC1017" t="str">
        <f t="shared" si="234"/>
        <v>ITM_M_GOTO_COLUMN</v>
      </c>
      <c r="AD1017" s="125" t="str">
        <f>IF(ISNA(VLOOKUP(AA1017,'XEQM Shortlist'!J:J,1,0)),"//","")</f>
        <v/>
      </c>
      <c r="AF1017" s="88" t="str">
        <f t="shared" si="235"/>
        <v/>
      </c>
      <c r="AG1017" t="b">
        <f t="shared" si="236"/>
        <v>1</v>
      </c>
    </row>
    <row r="1018" spans="1:33">
      <c r="A1018" s="45">
        <f t="shared" si="229"/>
        <v>1018</v>
      </c>
      <c r="B1018" s="44">
        <f t="shared" si="237"/>
        <v>994</v>
      </c>
      <c r="C1018" s="193" t="s">
        <v>4564</v>
      </c>
      <c r="D1018" s="193" t="s">
        <v>7</v>
      </c>
      <c r="E1018" s="188" t="s">
        <v>4565</v>
      </c>
      <c r="F1018" s="188" t="s">
        <v>1220</v>
      </c>
      <c r="G1018" s="199">
        <v>0</v>
      </c>
      <c r="H1018" s="199">
        <v>0</v>
      </c>
      <c r="I1018" s="188" t="s">
        <v>1</v>
      </c>
      <c r="J1018" s="188" t="s">
        <v>1348</v>
      </c>
      <c r="K1018" s="195" t="s">
        <v>3656</v>
      </c>
      <c r="L1018" s="196" t="s">
        <v>4614</v>
      </c>
      <c r="M1018" s="196" t="s">
        <v>4672</v>
      </c>
      <c r="N1018" s="52" t="s">
        <v>2155</v>
      </c>
      <c r="O1018" s="52"/>
      <c r="P1018" s="254" t="s">
        <v>4567</v>
      </c>
      <c r="Q1018" s="13"/>
      <c r="R1018"/>
      <c r="S1018" t="str">
        <f t="shared" si="238"/>
        <v>NOT EQUAL</v>
      </c>
      <c r="T1018" s="41" t="str">
        <f>IF(ISNA(VLOOKUP(P1018,'NEW XEQM.c'!E:F,2,0)),"--","PRESENT")</f>
        <v>--</v>
      </c>
      <c r="U1018"/>
      <c r="V1018">
        <f t="shared" si="230"/>
        <v>182</v>
      </c>
      <c r="W1018" s="75" t="s">
        <v>2155</v>
      </c>
      <c r="X1018" s="54" t="s">
        <v>2155</v>
      </c>
      <c r="Y1018" s="54" t="s">
        <v>2155</v>
      </c>
      <c r="Z1018" s="22" t="str">
        <f t="shared" si="231"/>
        <v/>
      </c>
      <c r="AA1018" s="22" t="str">
        <f t="shared" si="232"/>
        <v/>
      </c>
      <c r="AB1018" s="1">
        <f t="shared" si="233"/>
        <v>994</v>
      </c>
      <c r="AC1018" t="str">
        <f t="shared" si="234"/>
        <v>ITM_SOLVE_VAR</v>
      </c>
      <c r="AD1018" s="125" t="str">
        <f>IF(ISNA(VLOOKUP(AA1018,'XEQM Shortlist'!J:J,1,0)),"//","")</f>
        <v/>
      </c>
      <c r="AF1018" s="88" t="str">
        <f t="shared" si="235"/>
        <v/>
      </c>
      <c r="AG1018" t="b">
        <f t="shared" si="236"/>
        <v>1</v>
      </c>
    </row>
    <row r="1019" spans="1:33">
      <c r="A1019" s="45">
        <f t="shared" si="229"/>
        <v>1019</v>
      </c>
      <c r="B1019" s="44">
        <f t="shared" si="237"/>
        <v>995</v>
      </c>
      <c r="C1019" s="193" t="s">
        <v>4569</v>
      </c>
      <c r="D1019" s="193" t="s">
        <v>7</v>
      </c>
      <c r="E1019" s="188" t="s">
        <v>506</v>
      </c>
      <c r="F1019" s="188" t="s">
        <v>782</v>
      </c>
      <c r="G1019" s="199">
        <v>0</v>
      </c>
      <c r="H1019" s="199">
        <v>0</v>
      </c>
      <c r="I1019" s="188" t="s">
        <v>1</v>
      </c>
      <c r="J1019" s="188" t="s">
        <v>1348</v>
      </c>
      <c r="K1019" s="195" t="s">
        <v>3656</v>
      </c>
      <c r="L1019" s="196" t="s">
        <v>4614</v>
      </c>
      <c r="M1019" s="196" t="s">
        <v>4672</v>
      </c>
      <c r="N1019" s="52" t="s">
        <v>2155</v>
      </c>
      <c r="O1019" s="52"/>
      <c r="P1019" s="254" t="s">
        <v>4580</v>
      </c>
      <c r="Q1019" s="13"/>
      <c r="R1019"/>
      <c r="S1019" t="str">
        <f t="shared" si="238"/>
        <v>NOT EQUAL</v>
      </c>
      <c r="T1019" s="41" t="str">
        <f>IF(ISNA(VLOOKUP(P1019,'NEW XEQM.c'!E:F,2,0)),"--","PRESENT")</f>
        <v>--</v>
      </c>
      <c r="U1019"/>
      <c r="V1019">
        <f t="shared" si="230"/>
        <v>182</v>
      </c>
      <c r="W1019" s="75" t="s">
        <v>2155</v>
      </c>
      <c r="X1019" s="54" t="s">
        <v>2155</v>
      </c>
      <c r="Y1019" s="54" t="s">
        <v>2155</v>
      </c>
      <c r="Z1019" s="22" t="str">
        <f t="shared" si="231"/>
        <v/>
      </c>
      <c r="AA1019" s="22" t="str">
        <f t="shared" si="232"/>
        <v/>
      </c>
      <c r="AB1019" s="1">
        <f t="shared" si="233"/>
        <v>995</v>
      </c>
      <c r="AC1019" t="str">
        <f t="shared" si="234"/>
        <v>ITM_EQ_LEFT</v>
      </c>
      <c r="AD1019" s="125" t="str">
        <f>IF(ISNA(VLOOKUP(AA1019,'XEQM Shortlist'!J:J,1,0)),"//","")</f>
        <v/>
      </c>
      <c r="AF1019" s="88" t="str">
        <f t="shared" si="235"/>
        <v/>
      </c>
      <c r="AG1019" t="b">
        <f t="shared" si="236"/>
        <v>1</v>
      </c>
    </row>
    <row r="1020" spans="1:33">
      <c r="A1020" s="45">
        <f t="shared" si="229"/>
        <v>1020</v>
      </c>
      <c r="B1020" s="44">
        <f t="shared" si="237"/>
        <v>996</v>
      </c>
      <c r="C1020" s="193" t="s">
        <v>4570</v>
      </c>
      <c r="D1020" s="193" t="s">
        <v>7</v>
      </c>
      <c r="E1020" s="188" t="s">
        <v>506</v>
      </c>
      <c r="F1020" s="188" t="s">
        <v>784</v>
      </c>
      <c r="G1020" s="199">
        <v>0</v>
      </c>
      <c r="H1020" s="199">
        <v>0</v>
      </c>
      <c r="I1020" s="188" t="s">
        <v>1</v>
      </c>
      <c r="J1020" s="188" t="s">
        <v>1348</v>
      </c>
      <c r="K1020" s="195" t="s">
        <v>3656</v>
      </c>
      <c r="L1020" s="196" t="s">
        <v>4614</v>
      </c>
      <c r="M1020" s="196" t="s">
        <v>4672</v>
      </c>
      <c r="N1020" s="52" t="s">
        <v>2155</v>
      </c>
      <c r="O1020" s="52"/>
      <c r="P1020" s="254" t="s">
        <v>4581</v>
      </c>
      <c r="Q1020" s="13"/>
      <c r="R1020"/>
      <c r="S1020" t="str">
        <f t="shared" si="238"/>
        <v>NOT EQUAL</v>
      </c>
      <c r="T1020" s="41" t="str">
        <f>IF(ISNA(VLOOKUP(P1020,'NEW XEQM.c'!E:F,2,0)),"--","PRESENT")</f>
        <v>--</v>
      </c>
      <c r="U1020"/>
      <c r="V1020">
        <f t="shared" si="230"/>
        <v>182</v>
      </c>
      <c r="W1020" s="75" t="s">
        <v>2155</v>
      </c>
      <c r="X1020" s="54" t="s">
        <v>2155</v>
      </c>
      <c r="Y1020" s="54" t="s">
        <v>2155</v>
      </c>
      <c r="Z1020" s="22" t="str">
        <f t="shared" si="231"/>
        <v/>
      </c>
      <c r="AA1020" s="22" t="str">
        <f t="shared" si="232"/>
        <v/>
      </c>
      <c r="AB1020" s="1">
        <f t="shared" si="233"/>
        <v>996</v>
      </c>
      <c r="AC1020" t="str">
        <f t="shared" si="234"/>
        <v>ITM_EQ_RIGHT</v>
      </c>
      <c r="AD1020" s="125" t="str">
        <f>IF(ISNA(VLOOKUP(AA1020,'XEQM Shortlist'!J:J,1,0)),"//","")</f>
        <v/>
      </c>
      <c r="AF1020" s="88" t="str">
        <f t="shared" si="235"/>
        <v/>
      </c>
      <c r="AG1020" t="b">
        <f t="shared" si="236"/>
        <v>1</v>
      </c>
    </row>
    <row r="1021" spans="1:33">
      <c r="A1021" s="45">
        <f t="shared" si="229"/>
        <v>1021</v>
      </c>
      <c r="B1021" s="44">
        <f t="shared" si="237"/>
        <v>997</v>
      </c>
      <c r="C1021" s="193" t="s">
        <v>3643</v>
      </c>
      <c r="D1021" s="193" t="s">
        <v>4571</v>
      </c>
      <c r="E1021" s="188" t="s">
        <v>506</v>
      </c>
      <c r="F1021" s="188" t="s">
        <v>4572</v>
      </c>
      <c r="G1021" s="199">
        <v>0</v>
      </c>
      <c r="H1021" s="199">
        <v>0</v>
      </c>
      <c r="I1021" s="188" t="s">
        <v>1</v>
      </c>
      <c r="J1021" s="188" t="s">
        <v>1348</v>
      </c>
      <c r="K1021" s="195" t="s">
        <v>3656</v>
      </c>
      <c r="L1021" s="196" t="s">
        <v>4614</v>
      </c>
      <c r="M1021" s="196" t="s">
        <v>4672</v>
      </c>
      <c r="N1021" s="52" t="s">
        <v>2155</v>
      </c>
      <c r="O1021" s="52"/>
      <c r="P1021" s="254" t="s">
        <v>4571</v>
      </c>
      <c r="Q1021" s="13"/>
      <c r="R1021"/>
      <c r="S1021" t="str">
        <f t="shared" si="238"/>
        <v>NOT EQUAL</v>
      </c>
      <c r="T1021" s="41" t="str">
        <f>IF(ISNA(VLOOKUP(P1021,'NEW XEQM.c'!E:F,2,0)),"--","PRESENT")</f>
        <v>--</v>
      </c>
      <c r="U1021"/>
      <c r="V1021">
        <f t="shared" si="230"/>
        <v>182</v>
      </c>
      <c r="W1021" s="75" t="s">
        <v>2155</v>
      </c>
      <c r="X1021" s="54" t="s">
        <v>2155</v>
      </c>
      <c r="Y1021" s="54" t="s">
        <v>2155</v>
      </c>
      <c r="Z1021" s="22" t="str">
        <f t="shared" si="231"/>
        <v/>
      </c>
      <c r="AA1021" s="22" t="str">
        <f t="shared" si="232"/>
        <v/>
      </c>
      <c r="AB1021" s="1">
        <f t="shared" si="233"/>
        <v>997</v>
      </c>
      <c r="AC1021" t="str">
        <f t="shared" si="234"/>
        <v>ITM_PAIR_OF_PARENTHESES</v>
      </c>
      <c r="AD1021" s="125" t="str">
        <f>IF(ISNA(VLOOKUP(AA1021,'XEQM Shortlist'!J:J,1,0)),"//","")</f>
        <v/>
      </c>
      <c r="AF1021" s="88" t="str">
        <f t="shared" si="235"/>
        <v/>
      </c>
      <c r="AG1021" t="b">
        <f t="shared" si="236"/>
        <v>1</v>
      </c>
    </row>
    <row r="1022" spans="1:33">
      <c r="A1022" s="45">
        <f t="shared" si="229"/>
        <v>1022</v>
      </c>
      <c r="B1022" s="44">
        <f t="shared" si="237"/>
        <v>998</v>
      </c>
      <c r="C1022" s="193" t="s">
        <v>3643</v>
      </c>
      <c r="D1022" s="193" t="s">
        <v>4587</v>
      </c>
      <c r="E1022" s="188" t="s">
        <v>506</v>
      </c>
      <c r="F1022" s="188" t="s">
        <v>4588</v>
      </c>
      <c r="G1022" s="199">
        <v>0</v>
      </c>
      <c r="H1022" s="199">
        <v>0</v>
      </c>
      <c r="I1022" s="188" t="s">
        <v>1</v>
      </c>
      <c r="J1022" s="188" t="s">
        <v>1348</v>
      </c>
      <c r="K1022" s="195" t="s">
        <v>3656</v>
      </c>
      <c r="L1022" s="196" t="s">
        <v>4614</v>
      </c>
      <c r="M1022" s="196" t="s">
        <v>4672</v>
      </c>
      <c r="N1022" s="52" t="s">
        <v>2155</v>
      </c>
      <c r="O1022" s="52"/>
      <c r="P1022" s="254" t="s">
        <v>4587</v>
      </c>
      <c r="Q1022" s="13"/>
      <c r="R1022"/>
      <c r="S1022" t="str">
        <f t="shared" si="238"/>
        <v>NOT EQUAL</v>
      </c>
      <c r="T1022" s="41" t="str">
        <f>IF(ISNA(VLOOKUP(P1022,'NEW XEQM.c'!E:F,2,0)),"--","PRESENT")</f>
        <v>--</v>
      </c>
      <c r="U1022"/>
      <c r="V1022">
        <f t="shared" si="230"/>
        <v>182</v>
      </c>
      <c r="W1022" s="75" t="s">
        <v>2155</v>
      </c>
      <c r="X1022" s="54" t="s">
        <v>2155</v>
      </c>
      <c r="Y1022" s="54" t="s">
        <v>2155</v>
      </c>
      <c r="Z1022" s="22" t="str">
        <f t="shared" si="231"/>
        <v/>
      </c>
      <c r="AA1022" s="22" t="str">
        <f t="shared" si="232"/>
        <v/>
      </c>
      <c r="AB1022" s="1">
        <f t="shared" si="233"/>
        <v>998</v>
      </c>
      <c r="AC1022" t="str">
        <f t="shared" si="234"/>
        <v>ITM_VERTICAL_BAR</v>
      </c>
      <c r="AD1022" s="125" t="str">
        <f>IF(ISNA(VLOOKUP(AA1022,'XEQM Shortlist'!J:J,1,0)),"//","")</f>
        <v/>
      </c>
      <c r="AF1022" s="88" t="str">
        <f t="shared" si="235"/>
        <v/>
      </c>
      <c r="AG1022" t="b">
        <f t="shared" si="236"/>
        <v>1</v>
      </c>
    </row>
    <row r="1023" spans="1:33">
      <c r="A1023" s="45">
        <f t="shared" ref="A1023:A1086" si="239">IF(B1023=INT(B1023),ROW(),"")</f>
        <v>1023</v>
      </c>
      <c r="B1023" s="44">
        <f t="shared" si="237"/>
        <v>999</v>
      </c>
      <c r="C1023" s="193" t="s">
        <v>3643</v>
      </c>
      <c r="D1023" s="193" t="s">
        <v>4610</v>
      </c>
      <c r="E1023" s="188" t="s">
        <v>506</v>
      </c>
      <c r="F1023" s="188" t="s">
        <v>1061</v>
      </c>
      <c r="G1023" s="199">
        <v>0</v>
      </c>
      <c r="H1023" s="199">
        <v>0</v>
      </c>
      <c r="I1023" s="188" t="s">
        <v>1</v>
      </c>
      <c r="J1023" s="188" t="s">
        <v>1348</v>
      </c>
      <c r="K1023" s="195" t="s">
        <v>3656</v>
      </c>
      <c r="L1023" s="196" t="s">
        <v>4614</v>
      </c>
      <c r="M1023" s="196" t="s">
        <v>4672</v>
      </c>
      <c r="N1023" s="52" t="s">
        <v>2155</v>
      </c>
      <c r="O1023" s="52"/>
      <c r="P1023" s="254" t="s">
        <v>4610</v>
      </c>
      <c r="Q1023" s="13"/>
      <c r="R1023"/>
      <c r="S1023" t="str">
        <f t="shared" si="238"/>
        <v>NOT EQUAL</v>
      </c>
      <c r="T1023" s="41" t="str">
        <f>IF(ISNA(VLOOKUP(P1023,'NEW XEQM.c'!E:F,2,0)),"--","PRESENT")</f>
        <v>--</v>
      </c>
      <c r="U1023"/>
      <c r="V1023">
        <f t="shared" ref="V1023:V1086" si="240">IF(AA1023&lt;&gt;"",V1022+1,V1022)</f>
        <v>182</v>
      </c>
      <c r="W1023" s="75" t="s">
        <v>2155</v>
      </c>
      <c r="X1023" s="54" t="s">
        <v>2155</v>
      </c>
      <c r="Y1023" s="54" t="s">
        <v>2155</v>
      </c>
      <c r="Z1023" s="22" t="str">
        <f t="shared" ref="Z1023:Z1086" si="241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42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43">B1023</f>
        <v>999</v>
      </c>
      <c r="AC1023" t="str">
        <f t="shared" ref="AC1023:AC1086" si="244">P1023</f>
        <v>ITM_ALOG_SYMBOL</v>
      </c>
      <c r="AD1023" s="125" t="str">
        <f>IF(ISNA(VLOOKUP(AA1023,'XEQM Shortlist'!J:J,1,0)),"//","")</f>
        <v/>
      </c>
      <c r="AF1023" s="88" t="str">
        <f t="shared" ref="AF1023:AF1086" si="245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46">AA1023=AF1023</f>
        <v>1</v>
      </c>
    </row>
    <row r="1024" spans="1:33">
      <c r="A1024" s="45">
        <f t="shared" si="239"/>
        <v>1024</v>
      </c>
      <c r="B1024" s="44">
        <f t="shared" si="237"/>
        <v>1000</v>
      </c>
      <c r="C1024" s="193" t="s">
        <v>3643</v>
      </c>
      <c r="D1024" s="193" t="s">
        <v>4585</v>
      </c>
      <c r="E1024" s="188" t="s">
        <v>506</v>
      </c>
      <c r="F1024" s="188" t="s">
        <v>4586</v>
      </c>
      <c r="G1024" s="199">
        <v>0</v>
      </c>
      <c r="H1024" s="199">
        <v>0</v>
      </c>
      <c r="I1024" s="188" t="s">
        <v>1</v>
      </c>
      <c r="J1024" s="188" t="s">
        <v>1348</v>
      </c>
      <c r="K1024" s="195" t="s">
        <v>3656</v>
      </c>
      <c r="L1024" s="196" t="s">
        <v>4614</v>
      </c>
      <c r="M1024" s="196" t="s">
        <v>4672</v>
      </c>
      <c r="N1024" s="52" t="s">
        <v>2155</v>
      </c>
      <c r="O1024" s="52"/>
      <c r="P1024" s="254" t="s">
        <v>4585</v>
      </c>
      <c r="Q1024" s="13"/>
      <c r="R1024"/>
      <c r="S1024" t="str">
        <f t="shared" si="238"/>
        <v>NOT EQUAL</v>
      </c>
      <c r="T1024" s="41" t="str">
        <f>IF(ISNA(VLOOKUP(P1024,'NEW XEQM.c'!E:F,2,0)),"--","PRESENT")</f>
        <v>--</v>
      </c>
      <c r="U1024"/>
      <c r="V1024">
        <f t="shared" si="240"/>
        <v>182</v>
      </c>
      <c r="W1024" s="75" t="s">
        <v>2155</v>
      </c>
      <c r="X1024" s="54" t="s">
        <v>2155</v>
      </c>
      <c r="Y1024" s="54" t="s">
        <v>2155</v>
      </c>
      <c r="Z1024" s="22" t="str">
        <f t="shared" si="241"/>
        <v/>
      </c>
      <c r="AA1024" s="22" t="str">
        <f t="shared" si="242"/>
        <v/>
      </c>
      <c r="AB1024" s="1">
        <f t="shared" si="243"/>
        <v>1000</v>
      </c>
      <c r="AC1024" t="str">
        <f t="shared" si="244"/>
        <v>ITM_ROOT_SIGN</v>
      </c>
      <c r="AD1024" s="125" t="str">
        <f>IF(ISNA(VLOOKUP(AA1024,'XEQM Shortlist'!J:J,1,0)),"//","")</f>
        <v/>
      </c>
      <c r="AF1024" s="88" t="str">
        <f t="shared" si="245"/>
        <v/>
      </c>
      <c r="AG1024" t="b">
        <f t="shared" si="246"/>
        <v>1</v>
      </c>
    </row>
    <row r="1025" spans="1:33">
      <c r="A1025" s="45">
        <f t="shared" si="239"/>
        <v>1025</v>
      </c>
      <c r="B1025" s="44">
        <f t="shared" si="237"/>
        <v>1001</v>
      </c>
      <c r="C1025" s="193" t="s">
        <v>3643</v>
      </c>
      <c r="D1025" s="193" t="s">
        <v>4617</v>
      </c>
      <c r="E1025" s="188" t="s">
        <v>506</v>
      </c>
      <c r="F1025" s="188" t="s">
        <v>4624</v>
      </c>
      <c r="G1025" s="199">
        <v>0</v>
      </c>
      <c r="H1025" s="199">
        <v>0</v>
      </c>
      <c r="I1025" s="188" t="s">
        <v>1</v>
      </c>
      <c r="J1025" s="188" t="s">
        <v>1348</v>
      </c>
      <c r="K1025" s="195" t="s">
        <v>3656</v>
      </c>
      <c r="L1025" s="196" t="s">
        <v>4614</v>
      </c>
      <c r="M1025" s="196" t="s">
        <v>4672</v>
      </c>
      <c r="N1025" s="52" t="s">
        <v>2155</v>
      </c>
      <c r="O1025" s="52"/>
      <c r="P1025" s="254" t="s">
        <v>4617</v>
      </c>
      <c r="Q1025" s="13"/>
      <c r="R1025"/>
      <c r="S1025" t="str">
        <f t="shared" si="238"/>
        <v>NOT EQUAL</v>
      </c>
      <c r="T1025" s="41" t="str">
        <f>IF(ISNA(VLOOKUP(P1025,'NEW XEQM.c'!E:F,2,0)),"--","PRESENT")</f>
        <v>--</v>
      </c>
      <c r="U1025"/>
      <c r="V1025">
        <f t="shared" si="240"/>
        <v>182</v>
      </c>
      <c r="W1025" s="75" t="s">
        <v>2155</v>
      </c>
      <c r="X1025" s="54" t="s">
        <v>2155</v>
      </c>
      <c r="Y1025" s="54" t="s">
        <v>2155</v>
      </c>
      <c r="Z1025" s="22" t="str">
        <f t="shared" si="241"/>
        <v/>
      </c>
      <c r="AA1025" s="22" t="str">
        <f t="shared" si="242"/>
        <v/>
      </c>
      <c r="AB1025" s="1">
        <f t="shared" si="243"/>
        <v>1001</v>
      </c>
      <c r="AC1025" t="str">
        <f t="shared" si="244"/>
        <v>ITM_TIMER_SYMBOL</v>
      </c>
      <c r="AD1025" s="125" t="str">
        <f>IF(ISNA(VLOOKUP(AA1025,'XEQM Shortlist'!J:J,1,0)),"//","")</f>
        <v/>
      </c>
      <c r="AF1025" s="88" t="str">
        <f t="shared" si="245"/>
        <v/>
      </c>
      <c r="AG1025" t="b">
        <f t="shared" si="246"/>
        <v>1</v>
      </c>
    </row>
    <row r="1026" spans="1:33">
      <c r="A1026" s="45">
        <f t="shared" si="239"/>
        <v>1026</v>
      </c>
      <c r="B1026" s="44">
        <f t="shared" si="237"/>
        <v>1002</v>
      </c>
      <c r="C1026" s="193" t="s">
        <v>4721</v>
      </c>
      <c r="D1026" s="193" t="s">
        <v>7</v>
      </c>
      <c r="E1026" s="188" t="s">
        <v>4849</v>
      </c>
      <c r="F1026" s="188" t="s">
        <v>439</v>
      </c>
      <c r="G1026" s="199">
        <v>0</v>
      </c>
      <c r="H1026" s="199">
        <v>0</v>
      </c>
      <c r="I1026" s="188" t="s">
        <v>1</v>
      </c>
      <c r="J1026" s="188" t="s">
        <v>1348</v>
      </c>
      <c r="K1026" s="195" t="s">
        <v>3656</v>
      </c>
      <c r="L1026" s="196" t="s">
        <v>4614</v>
      </c>
      <c r="M1026" s="196" t="s">
        <v>4672</v>
      </c>
      <c r="N1026" s="52" t="s">
        <v>2155</v>
      </c>
      <c r="O1026" s="52"/>
      <c r="P1026" s="254" t="s">
        <v>4718</v>
      </c>
      <c r="Q1026" s="13"/>
      <c r="R1026"/>
      <c r="S1026" t="str">
        <f t="shared" si="238"/>
        <v>NOT EQUAL</v>
      </c>
      <c r="T1026" s="41" t="str">
        <f>IF(ISNA(VLOOKUP(P1026,'NEW XEQM.c'!E:F,2,0)),"--","PRESENT")</f>
        <v>--</v>
      </c>
      <c r="U1026"/>
      <c r="V1026">
        <f t="shared" si="240"/>
        <v>182</v>
      </c>
      <c r="W1026" s="75" t="s">
        <v>2155</v>
      </c>
      <c r="X1026" s="54" t="s">
        <v>2155</v>
      </c>
      <c r="Y1026" s="54" t="s">
        <v>2155</v>
      </c>
      <c r="Z1026" s="22" t="str">
        <f t="shared" si="241"/>
        <v/>
      </c>
      <c r="AA1026" s="22" t="str">
        <f t="shared" si="242"/>
        <v/>
      </c>
      <c r="AB1026" s="1">
        <f t="shared" si="243"/>
        <v>1002</v>
      </c>
      <c r="AC1026" t="str">
        <f t="shared" si="244"/>
        <v>ITM_Sfdx_VAR</v>
      </c>
      <c r="AD1026" s="125" t="str">
        <f>IF(ISNA(VLOOKUP(AA1026,'XEQM Shortlist'!J:J,1,0)),"//","")</f>
        <v/>
      </c>
      <c r="AF1026" s="88" t="str">
        <f t="shared" si="245"/>
        <v/>
      </c>
      <c r="AG1026" t="b">
        <f t="shared" si="246"/>
        <v>1</v>
      </c>
    </row>
    <row r="1027" spans="1:33">
      <c r="A1027" s="45">
        <f t="shared" si="239"/>
        <v>1027</v>
      </c>
      <c r="B1027" s="44">
        <f t="shared" si="237"/>
        <v>1003</v>
      </c>
      <c r="C1027" s="193" t="s">
        <v>3642</v>
      </c>
      <c r="D1027" s="193" t="s">
        <v>7</v>
      </c>
      <c r="E1027" s="188" t="s">
        <v>506</v>
      </c>
      <c r="F1027" s="188" t="s">
        <v>4850</v>
      </c>
      <c r="G1027" s="199">
        <v>0</v>
      </c>
      <c r="H1027" s="199">
        <v>0</v>
      </c>
      <c r="I1027" s="188" t="s">
        <v>1</v>
      </c>
      <c r="J1027" s="188" t="s">
        <v>1348</v>
      </c>
      <c r="K1027" s="195" t="s">
        <v>3656</v>
      </c>
      <c r="L1027" s="196" t="s">
        <v>4614</v>
      </c>
      <c r="M1027" s="196" t="s">
        <v>4672</v>
      </c>
      <c r="N1027" s="52" t="s">
        <v>2155</v>
      </c>
      <c r="O1027" s="52"/>
      <c r="P1027" s="254" t="s">
        <v>3178</v>
      </c>
      <c r="Q1027" s="13"/>
      <c r="R1027"/>
      <c r="S1027" t="str">
        <f t="shared" si="238"/>
        <v>NOT EQUAL</v>
      </c>
      <c r="T1027" s="41" t="str">
        <f>IF(ISNA(VLOOKUP(P1027,'NEW XEQM.c'!E:F,2,0)),"--","PRESENT")</f>
        <v>--</v>
      </c>
      <c r="U1027"/>
      <c r="V1027">
        <f t="shared" si="240"/>
        <v>182</v>
      </c>
      <c r="W1027" s="75" t="s">
        <v>2155</v>
      </c>
      <c r="X1027" s="54" t="s">
        <v>2155</v>
      </c>
      <c r="Y1027" s="54" t="s">
        <v>2155</v>
      </c>
      <c r="Z1027" s="22" t="str">
        <f t="shared" si="241"/>
        <v/>
      </c>
      <c r="AA1027" s="22" t="str">
        <f t="shared" si="242"/>
        <v/>
      </c>
      <c r="AB1027" s="1">
        <f t="shared" si="243"/>
        <v>1003</v>
      </c>
      <c r="AC1027" t="str">
        <f t="shared" si="244"/>
        <v>ITM_SUP_PLUS</v>
      </c>
      <c r="AD1027" s="125" t="str">
        <f>IF(ISNA(VLOOKUP(AA1027,'XEQM Shortlist'!J:J,1,0)),"//","")</f>
        <v/>
      </c>
      <c r="AF1027" s="88" t="str">
        <f t="shared" si="245"/>
        <v/>
      </c>
      <c r="AG1027" t="b">
        <f t="shared" si="246"/>
        <v>1</v>
      </c>
    </row>
    <row r="1028" spans="1:33">
      <c r="A1028" s="45">
        <f t="shared" si="239"/>
        <v>1028</v>
      </c>
      <c r="B1028" s="44">
        <f t="shared" ref="B1028:B1091" si="247">IF(AND(MID(C1028,2,1)&lt;&gt;"/",MID(C1028,1,1)="/"),INT(B1027)+1,B1027+0.01)</f>
        <v>1004</v>
      </c>
      <c r="C1028" s="193" t="s">
        <v>3642</v>
      </c>
      <c r="D1028" s="193" t="s">
        <v>7</v>
      </c>
      <c r="E1028" s="188" t="s">
        <v>506</v>
      </c>
      <c r="F1028" s="188" t="s">
        <v>4851</v>
      </c>
      <c r="G1028" s="199">
        <v>0</v>
      </c>
      <c r="H1028" s="199">
        <v>0</v>
      </c>
      <c r="I1028" s="188" t="s">
        <v>1</v>
      </c>
      <c r="J1028" s="188" t="s">
        <v>1348</v>
      </c>
      <c r="K1028" s="195" t="s">
        <v>3656</v>
      </c>
      <c r="L1028" s="196" t="s">
        <v>4614</v>
      </c>
      <c r="M1028" s="196" t="s">
        <v>4672</v>
      </c>
      <c r="N1028" s="52" t="s">
        <v>2155</v>
      </c>
      <c r="O1028" s="52"/>
      <c r="P1028" s="254" t="s">
        <v>3179</v>
      </c>
      <c r="Q1028" s="13"/>
      <c r="R1028"/>
      <c r="S1028" t="str">
        <f t="shared" si="238"/>
        <v>NOT EQUAL</v>
      </c>
      <c r="T1028" s="41" t="str">
        <f>IF(ISNA(VLOOKUP(P1028,'NEW XEQM.c'!E:F,2,0)),"--","PRESENT")</f>
        <v>--</v>
      </c>
      <c r="U1028"/>
      <c r="V1028">
        <f t="shared" si="240"/>
        <v>182</v>
      </c>
      <c r="W1028" s="75" t="s">
        <v>2155</v>
      </c>
      <c r="X1028" s="54" t="s">
        <v>2155</v>
      </c>
      <c r="Y1028" s="54" t="s">
        <v>2155</v>
      </c>
      <c r="Z1028" s="22" t="str">
        <f t="shared" si="241"/>
        <v/>
      </c>
      <c r="AA1028" s="22" t="str">
        <f t="shared" si="242"/>
        <v/>
      </c>
      <c r="AB1028" s="1">
        <f t="shared" si="243"/>
        <v>1004</v>
      </c>
      <c r="AC1028" t="str">
        <f t="shared" si="244"/>
        <v>ITM_SUP_MINUS</v>
      </c>
      <c r="AD1028" s="125" t="str">
        <f>IF(ISNA(VLOOKUP(AA1028,'XEQM Shortlist'!J:J,1,0)),"//","")</f>
        <v/>
      </c>
      <c r="AF1028" s="88" t="str">
        <f t="shared" si="245"/>
        <v/>
      </c>
      <c r="AG1028" t="b">
        <f t="shared" si="246"/>
        <v>1</v>
      </c>
    </row>
    <row r="1029" spans="1:33">
      <c r="A1029" s="45">
        <f t="shared" si="239"/>
        <v>1029</v>
      </c>
      <c r="B1029" s="44">
        <f t="shared" si="247"/>
        <v>1005</v>
      </c>
      <c r="C1029" s="193" t="s">
        <v>3643</v>
      </c>
      <c r="D1029" s="193" t="s">
        <v>2982</v>
      </c>
      <c r="E1029" s="188" t="s">
        <v>506</v>
      </c>
      <c r="F1029" s="188" t="s">
        <v>4852</v>
      </c>
      <c r="G1029" s="199">
        <v>0</v>
      </c>
      <c r="H1029" s="199">
        <v>0</v>
      </c>
      <c r="I1029" s="188" t="s">
        <v>1</v>
      </c>
      <c r="J1029" s="188" t="s">
        <v>1348</v>
      </c>
      <c r="K1029" s="195" t="s">
        <v>3656</v>
      </c>
      <c r="L1029" s="196" t="s">
        <v>4614</v>
      </c>
      <c r="M1029" s="196" t="s">
        <v>4672</v>
      </c>
      <c r="N1029" s="52" t="s">
        <v>2155</v>
      </c>
      <c r="O1029" s="52"/>
      <c r="P1029" s="254" t="s">
        <v>2982</v>
      </c>
      <c r="Q1029" s="13"/>
      <c r="R1029"/>
      <c r="S1029" t="str">
        <f t="shared" si="238"/>
        <v>NOT EQUAL</v>
      </c>
      <c r="T1029" s="41" t="str">
        <f>IF(ISNA(VLOOKUP(P1029,'NEW XEQM.c'!E:F,2,0)),"--","PRESENT")</f>
        <v>--</v>
      </c>
      <c r="U1029"/>
      <c r="V1029">
        <f t="shared" si="240"/>
        <v>182</v>
      </c>
      <c r="W1029" s="75" t="s">
        <v>2155</v>
      </c>
      <c r="X1029" s="54" t="s">
        <v>2155</v>
      </c>
      <c r="Y1029" s="54" t="s">
        <v>2155</v>
      </c>
      <c r="Z1029" s="22" t="str">
        <f t="shared" si="241"/>
        <v/>
      </c>
      <c r="AA1029" s="22" t="str">
        <f t="shared" si="242"/>
        <v/>
      </c>
      <c r="AB1029" s="1">
        <f t="shared" si="243"/>
        <v>1005</v>
      </c>
      <c r="AC1029" t="str">
        <f t="shared" si="244"/>
        <v>ITM_SUP_MINUS_1</v>
      </c>
      <c r="AD1029" s="125" t="str">
        <f>IF(ISNA(VLOOKUP(AA1029,'XEQM Shortlist'!J:J,1,0)),"//","")</f>
        <v/>
      </c>
      <c r="AF1029" s="88" t="str">
        <f t="shared" si="245"/>
        <v/>
      </c>
      <c r="AG1029" t="b">
        <f t="shared" si="246"/>
        <v>1</v>
      </c>
    </row>
    <row r="1030" spans="1:33">
      <c r="A1030" s="45">
        <f t="shared" si="239"/>
        <v>1030</v>
      </c>
      <c r="B1030" s="44">
        <f t="shared" si="247"/>
        <v>1006</v>
      </c>
      <c r="C1030" s="193" t="s">
        <v>3643</v>
      </c>
      <c r="D1030" s="193" t="s">
        <v>2983</v>
      </c>
      <c r="E1030" s="188" t="s">
        <v>506</v>
      </c>
      <c r="F1030" s="188" t="s">
        <v>4853</v>
      </c>
      <c r="G1030" s="199">
        <v>0</v>
      </c>
      <c r="H1030" s="199">
        <v>0</v>
      </c>
      <c r="I1030" s="188" t="s">
        <v>1</v>
      </c>
      <c r="J1030" s="188" t="s">
        <v>1348</v>
      </c>
      <c r="K1030" s="195" t="s">
        <v>3656</v>
      </c>
      <c r="L1030" s="196" t="s">
        <v>4614</v>
      </c>
      <c r="M1030" s="196" t="s">
        <v>4672</v>
      </c>
      <c r="N1030" s="52" t="s">
        <v>2155</v>
      </c>
      <c r="O1030" s="52"/>
      <c r="P1030" s="254" t="s">
        <v>2983</v>
      </c>
      <c r="Q1030" s="13"/>
      <c r="R1030"/>
      <c r="S1030" t="str">
        <f t="shared" si="238"/>
        <v>NOT EQUAL</v>
      </c>
      <c r="T1030" s="41" t="str">
        <f>IF(ISNA(VLOOKUP(P1030,'NEW XEQM.c'!E:F,2,0)),"--","PRESENT")</f>
        <v>--</v>
      </c>
      <c r="U1030"/>
      <c r="V1030">
        <f t="shared" si="240"/>
        <v>182</v>
      </c>
      <c r="W1030" s="75"/>
      <c r="X1030" s="54"/>
      <c r="Y1030" s="54"/>
      <c r="Z1030" s="22" t="str">
        <f t="shared" si="241"/>
        <v/>
      </c>
      <c r="AA1030" s="22" t="str">
        <f t="shared" si="242"/>
        <v/>
      </c>
      <c r="AB1030" s="1">
        <f t="shared" si="243"/>
        <v>1006</v>
      </c>
      <c r="AC1030" t="str">
        <f t="shared" si="244"/>
        <v>ITM_SUP_INFINITY</v>
      </c>
      <c r="AD1030" s="125" t="str">
        <f>IF(ISNA(VLOOKUP(AA1030,'XEQM Shortlist'!J:J,1,0)),"//","")</f>
        <v/>
      </c>
      <c r="AF1030" s="88" t="str">
        <f t="shared" si="245"/>
        <v/>
      </c>
      <c r="AG1030" t="b">
        <f t="shared" si="246"/>
        <v>1</v>
      </c>
    </row>
    <row r="1031" spans="1:33">
      <c r="A1031" s="45">
        <f t="shared" si="239"/>
        <v>1031</v>
      </c>
      <c r="B1031" s="44">
        <f t="shared" si="247"/>
        <v>1007</v>
      </c>
      <c r="C1031" s="193" t="s">
        <v>3643</v>
      </c>
      <c r="D1031" s="193" t="s">
        <v>2984</v>
      </c>
      <c r="E1031" s="188" t="s">
        <v>506</v>
      </c>
      <c r="F1031" s="188" t="s">
        <v>4854</v>
      </c>
      <c r="G1031" s="199">
        <v>0</v>
      </c>
      <c r="H1031" s="199">
        <v>0</v>
      </c>
      <c r="I1031" s="188" t="s">
        <v>1</v>
      </c>
      <c r="J1031" s="188" t="s">
        <v>1348</v>
      </c>
      <c r="K1031" s="195" t="s">
        <v>3656</v>
      </c>
      <c r="L1031" s="196" t="s">
        <v>4614</v>
      </c>
      <c r="M1031" s="196" t="s">
        <v>4672</v>
      </c>
      <c r="N1031" s="52" t="s">
        <v>2155</v>
      </c>
      <c r="O1031" s="52"/>
      <c r="P1031" s="254" t="s">
        <v>2984</v>
      </c>
      <c r="Q1031" s="13"/>
      <c r="R1031"/>
      <c r="S1031" t="str">
        <f t="shared" si="238"/>
        <v>NOT EQUAL</v>
      </c>
      <c r="T1031" s="41" t="str">
        <f>IF(ISNA(VLOOKUP(P1031,'NEW XEQM.c'!E:F,2,0)),"--","PRESENT")</f>
        <v>--</v>
      </c>
      <c r="U1031"/>
      <c r="V1031">
        <f t="shared" si="240"/>
        <v>182</v>
      </c>
      <c r="W1031" s="75" t="s">
        <v>2155</v>
      </c>
      <c r="X1031" s="54" t="s">
        <v>2155</v>
      </c>
      <c r="Y1031" s="54" t="s">
        <v>2155</v>
      </c>
      <c r="Z1031" s="22" t="str">
        <f t="shared" si="241"/>
        <v/>
      </c>
      <c r="AA1031" s="22" t="str">
        <f t="shared" si="242"/>
        <v/>
      </c>
      <c r="AB1031" s="1">
        <f t="shared" si="243"/>
        <v>1007</v>
      </c>
      <c r="AC1031" t="str">
        <f t="shared" si="244"/>
        <v>ITM_SUP_ASTERISK</v>
      </c>
      <c r="AD1031" s="125" t="str">
        <f>IF(ISNA(VLOOKUP(AA1031,'XEQM Shortlist'!J:J,1,0)),"//","")</f>
        <v/>
      </c>
      <c r="AF1031" s="88" t="str">
        <f t="shared" si="245"/>
        <v/>
      </c>
      <c r="AG1031" t="b">
        <f t="shared" si="246"/>
        <v>1</v>
      </c>
    </row>
    <row r="1032" spans="1:33">
      <c r="A1032" s="45">
        <f t="shared" si="239"/>
        <v>1032</v>
      </c>
      <c r="B1032" s="44">
        <f t="shared" si="247"/>
        <v>1008</v>
      </c>
      <c r="C1032" s="193" t="s">
        <v>3642</v>
      </c>
      <c r="D1032" s="193" t="s">
        <v>7</v>
      </c>
      <c r="E1032" s="188" t="s">
        <v>506</v>
      </c>
      <c r="F1032" s="188" t="s">
        <v>4855</v>
      </c>
      <c r="G1032" s="199">
        <v>0</v>
      </c>
      <c r="H1032" s="199">
        <v>0</v>
      </c>
      <c r="I1032" s="188" t="s">
        <v>1</v>
      </c>
      <c r="J1032" s="188" t="s">
        <v>1348</v>
      </c>
      <c r="K1032" s="195" t="s">
        <v>3656</v>
      </c>
      <c r="L1032" s="196" t="s">
        <v>4614</v>
      </c>
      <c r="M1032" s="196" t="s">
        <v>4672</v>
      </c>
      <c r="N1032" s="52" t="s">
        <v>2155</v>
      </c>
      <c r="O1032" s="52"/>
      <c r="P1032" s="254" t="s">
        <v>3180</v>
      </c>
      <c r="Q1032" s="13"/>
      <c r="R1032"/>
      <c r="S1032" t="str">
        <f t="shared" si="238"/>
        <v>NOT EQUAL</v>
      </c>
      <c r="T1032" s="41" t="str">
        <f>IF(ISNA(VLOOKUP(P1032,'NEW XEQM.c'!E:F,2,0)),"--","PRESENT")</f>
        <v>--</v>
      </c>
      <c r="U1032"/>
      <c r="V1032">
        <f t="shared" si="240"/>
        <v>182</v>
      </c>
      <c r="W1032" s="75" t="s">
        <v>2155</v>
      </c>
      <c r="X1032" s="54" t="s">
        <v>2155</v>
      </c>
      <c r="Y1032" s="54" t="s">
        <v>2155</v>
      </c>
      <c r="Z1032" s="22" t="str">
        <f t="shared" si="241"/>
        <v/>
      </c>
      <c r="AA1032" s="22" t="str">
        <f t="shared" si="242"/>
        <v/>
      </c>
      <c r="AB1032" s="1">
        <f t="shared" si="243"/>
        <v>1008</v>
      </c>
      <c r="AC1032" t="str">
        <f t="shared" si="244"/>
        <v>ITM_SUP_0</v>
      </c>
      <c r="AD1032" s="125" t="str">
        <f>IF(ISNA(VLOOKUP(AA1032,'XEQM Shortlist'!J:J,1,0)),"//","")</f>
        <v/>
      </c>
      <c r="AF1032" s="88" t="str">
        <f t="shared" si="245"/>
        <v/>
      </c>
      <c r="AG1032" t="b">
        <f t="shared" si="246"/>
        <v>1</v>
      </c>
    </row>
    <row r="1033" spans="1:33">
      <c r="A1033" s="45">
        <f t="shared" si="239"/>
        <v>1033</v>
      </c>
      <c r="B1033" s="44">
        <f t="shared" si="247"/>
        <v>1009</v>
      </c>
      <c r="C1033" s="193" t="s">
        <v>3642</v>
      </c>
      <c r="D1033" s="193" t="s">
        <v>7</v>
      </c>
      <c r="E1033" s="188" t="s">
        <v>506</v>
      </c>
      <c r="F1033" s="188" t="s">
        <v>4856</v>
      </c>
      <c r="G1033" s="199">
        <v>0</v>
      </c>
      <c r="H1033" s="199">
        <v>0</v>
      </c>
      <c r="I1033" s="188" t="s">
        <v>1</v>
      </c>
      <c r="J1033" s="188" t="s">
        <v>1348</v>
      </c>
      <c r="K1033" s="195" t="s">
        <v>3656</v>
      </c>
      <c r="L1033" s="196" t="s">
        <v>4614</v>
      </c>
      <c r="M1033" s="196" t="s">
        <v>4672</v>
      </c>
      <c r="N1033" s="52" t="s">
        <v>2155</v>
      </c>
      <c r="O1033" s="52"/>
      <c r="P1033" s="254" t="s">
        <v>3181</v>
      </c>
      <c r="Q1033" s="13"/>
      <c r="R1033"/>
      <c r="S1033" t="str">
        <f t="shared" si="238"/>
        <v>NOT EQUAL</v>
      </c>
      <c r="T1033" s="41" t="str">
        <f>IF(ISNA(VLOOKUP(P1033,'NEW XEQM.c'!E:F,2,0)),"--","PRESENT")</f>
        <v>--</v>
      </c>
      <c r="U1033"/>
      <c r="V1033">
        <f t="shared" si="240"/>
        <v>182</v>
      </c>
      <c r="W1033" s="75" t="s">
        <v>2155</v>
      </c>
      <c r="X1033" s="54" t="s">
        <v>2155</v>
      </c>
      <c r="Y1033" s="54" t="s">
        <v>2155</v>
      </c>
      <c r="Z1033" s="22" t="str">
        <f t="shared" si="241"/>
        <v/>
      </c>
      <c r="AA1033" s="22" t="str">
        <f t="shared" si="242"/>
        <v/>
      </c>
      <c r="AB1033" s="1">
        <f t="shared" si="243"/>
        <v>1009</v>
      </c>
      <c r="AC1033" t="str">
        <f t="shared" si="244"/>
        <v>ITM_SUP_1</v>
      </c>
      <c r="AD1033" s="125" t="str">
        <f>IF(ISNA(VLOOKUP(AA1033,'XEQM Shortlist'!J:J,1,0)),"//","")</f>
        <v/>
      </c>
      <c r="AF1033" s="88" t="str">
        <f t="shared" si="245"/>
        <v/>
      </c>
      <c r="AG1033" t="b">
        <f t="shared" si="246"/>
        <v>1</v>
      </c>
    </row>
    <row r="1034" spans="1:33">
      <c r="A1034" s="45">
        <f t="shared" si="239"/>
        <v>1034</v>
      </c>
      <c r="B1034" s="44">
        <f t="shared" si="247"/>
        <v>1010</v>
      </c>
      <c r="C1034" s="193" t="s">
        <v>3642</v>
      </c>
      <c r="D1034" s="193" t="s">
        <v>7</v>
      </c>
      <c r="E1034" s="188" t="s">
        <v>506</v>
      </c>
      <c r="F1034" s="188" t="s">
        <v>4857</v>
      </c>
      <c r="G1034" s="199">
        <v>0</v>
      </c>
      <c r="H1034" s="199">
        <v>0</v>
      </c>
      <c r="I1034" s="188" t="s">
        <v>1</v>
      </c>
      <c r="J1034" s="188" t="s">
        <v>1348</v>
      </c>
      <c r="K1034" s="195" t="s">
        <v>3656</v>
      </c>
      <c r="L1034" s="196" t="s">
        <v>4614</v>
      </c>
      <c r="M1034" s="196" t="s">
        <v>4672</v>
      </c>
      <c r="N1034" s="52" t="s">
        <v>2155</v>
      </c>
      <c r="O1034" s="52"/>
      <c r="P1034" s="254" t="s">
        <v>3182</v>
      </c>
      <c r="Q1034" s="13"/>
      <c r="R1034"/>
      <c r="S1034" t="str">
        <f t="shared" si="238"/>
        <v>NOT EQUAL</v>
      </c>
      <c r="T1034" s="41" t="str">
        <f>IF(ISNA(VLOOKUP(P1034,'NEW XEQM.c'!E:F,2,0)),"--","PRESENT")</f>
        <v>--</v>
      </c>
      <c r="U1034"/>
      <c r="V1034">
        <f t="shared" si="240"/>
        <v>182</v>
      </c>
      <c r="W1034" s="75" t="s">
        <v>2155</v>
      </c>
      <c r="X1034" s="54" t="s">
        <v>2155</v>
      </c>
      <c r="Y1034" s="54" t="s">
        <v>2155</v>
      </c>
      <c r="Z1034" s="22" t="str">
        <f t="shared" si="241"/>
        <v/>
      </c>
      <c r="AA1034" s="22" t="str">
        <f t="shared" si="242"/>
        <v/>
      </c>
      <c r="AB1034" s="1">
        <f t="shared" si="243"/>
        <v>1010</v>
      </c>
      <c r="AC1034" t="str">
        <f t="shared" si="244"/>
        <v>ITM_SUP_2</v>
      </c>
      <c r="AD1034" s="125" t="str">
        <f>IF(ISNA(VLOOKUP(AA1034,'XEQM Shortlist'!J:J,1,0)),"//","")</f>
        <v/>
      </c>
      <c r="AF1034" s="88" t="str">
        <f t="shared" si="245"/>
        <v/>
      </c>
      <c r="AG1034" t="b">
        <f t="shared" si="246"/>
        <v>1</v>
      </c>
    </row>
    <row r="1035" spans="1:33">
      <c r="A1035" s="45">
        <f t="shared" si="239"/>
        <v>1035</v>
      </c>
      <c r="B1035" s="44">
        <f t="shared" si="247"/>
        <v>1011</v>
      </c>
      <c r="C1035" s="193" t="s">
        <v>3642</v>
      </c>
      <c r="D1035" s="193" t="s">
        <v>7</v>
      </c>
      <c r="E1035" s="188" t="s">
        <v>506</v>
      </c>
      <c r="F1035" s="188" t="s">
        <v>4858</v>
      </c>
      <c r="G1035" s="199">
        <v>0</v>
      </c>
      <c r="H1035" s="199">
        <v>0</v>
      </c>
      <c r="I1035" s="188" t="s">
        <v>1</v>
      </c>
      <c r="J1035" s="188" t="s">
        <v>1348</v>
      </c>
      <c r="K1035" s="195" t="s">
        <v>3656</v>
      </c>
      <c r="L1035" s="196" t="s">
        <v>4614</v>
      </c>
      <c r="M1035" s="196" t="s">
        <v>4672</v>
      </c>
      <c r="N1035" s="52" t="s">
        <v>2155</v>
      </c>
      <c r="O1035" s="52"/>
      <c r="P1035" s="254" t="s">
        <v>3183</v>
      </c>
      <c r="Q1035" s="13"/>
      <c r="R1035"/>
      <c r="S1035" t="str">
        <f t="shared" si="238"/>
        <v>NOT EQUAL</v>
      </c>
      <c r="T1035" s="41" t="str">
        <f>IF(ISNA(VLOOKUP(P1035,'NEW XEQM.c'!E:F,2,0)),"--","PRESENT")</f>
        <v>--</v>
      </c>
      <c r="U1035"/>
      <c r="V1035">
        <f t="shared" si="240"/>
        <v>182</v>
      </c>
      <c r="W1035" s="75" t="s">
        <v>2155</v>
      </c>
      <c r="X1035" s="54" t="s">
        <v>2155</v>
      </c>
      <c r="Y1035" s="54" t="s">
        <v>2155</v>
      </c>
      <c r="Z1035" s="22" t="str">
        <f t="shared" si="241"/>
        <v/>
      </c>
      <c r="AA1035" s="22" t="str">
        <f t="shared" si="242"/>
        <v/>
      </c>
      <c r="AB1035" s="1">
        <f t="shared" si="243"/>
        <v>1011</v>
      </c>
      <c r="AC1035" t="str">
        <f t="shared" si="244"/>
        <v>ITM_SUP_3</v>
      </c>
      <c r="AD1035" s="125" t="str">
        <f>IF(ISNA(VLOOKUP(AA1035,'XEQM Shortlist'!J:J,1,0)),"//","")</f>
        <v/>
      </c>
      <c r="AF1035" s="88" t="str">
        <f t="shared" si="245"/>
        <v/>
      </c>
      <c r="AG1035" t="b">
        <f t="shared" si="246"/>
        <v>1</v>
      </c>
    </row>
    <row r="1036" spans="1:33">
      <c r="A1036" s="45">
        <f t="shared" si="239"/>
        <v>1036</v>
      </c>
      <c r="B1036" s="44">
        <f t="shared" si="247"/>
        <v>1012</v>
      </c>
      <c r="C1036" s="193" t="s">
        <v>3642</v>
      </c>
      <c r="D1036" s="193" t="s">
        <v>7</v>
      </c>
      <c r="E1036" s="188" t="s">
        <v>506</v>
      </c>
      <c r="F1036" s="188" t="s">
        <v>4859</v>
      </c>
      <c r="G1036" s="199">
        <v>0</v>
      </c>
      <c r="H1036" s="199">
        <v>0</v>
      </c>
      <c r="I1036" s="188" t="s">
        <v>1</v>
      </c>
      <c r="J1036" s="188" t="s">
        <v>1348</v>
      </c>
      <c r="K1036" s="195" t="s">
        <v>3656</v>
      </c>
      <c r="L1036" s="196" t="s">
        <v>4614</v>
      </c>
      <c r="M1036" s="196" t="s">
        <v>4672</v>
      </c>
      <c r="N1036" s="52" t="s">
        <v>2155</v>
      </c>
      <c r="O1036" s="52"/>
      <c r="P1036" s="254" t="s">
        <v>3184</v>
      </c>
      <c r="Q1036" s="13"/>
      <c r="R1036"/>
      <c r="S1036" t="str">
        <f t="shared" si="238"/>
        <v>NOT EQUAL</v>
      </c>
      <c r="T1036" s="41" t="str">
        <f>IF(ISNA(VLOOKUP(P1036,'NEW XEQM.c'!E:F,2,0)),"--","PRESENT")</f>
        <v>--</v>
      </c>
      <c r="U1036"/>
      <c r="V1036">
        <f t="shared" si="240"/>
        <v>182</v>
      </c>
      <c r="W1036" s="75" t="s">
        <v>2155</v>
      </c>
      <c r="X1036" s="54" t="s">
        <v>2155</v>
      </c>
      <c r="Y1036" s="54" t="s">
        <v>2155</v>
      </c>
      <c r="Z1036" s="22" t="str">
        <f t="shared" si="241"/>
        <v/>
      </c>
      <c r="AA1036" s="22" t="str">
        <f t="shared" si="242"/>
        <v/>
      </c>
      <c r="AB1036" s="1">
        <f t="shared" si="243"/>
        <v>1012</v>
      </c>
      <c r="AC1036" t="str">
        <f t="shared" si="244"/>
        <v>ITM_SUP_4</v>
      </c>
      <c r="AD1036" s="125" t="str">
        <f>IF(ISNA(VLOOKUP(AA1036,'XEQM Shortlist'!J:J,1,0)),"//","")</f>
        <v/>
      </c>
      <c r="AF1036" s="88" t="str">
        <f t="shared" si="245"/>
        <v/>
      </c>
      <c r="AG1036" t="b">
        <f t="shared" si="246"/>
        <v>1</v>
      </c>
    </row>
    <row r="1037" spans="1:33">
      <c r="A1037" s="45">
        <f t="shared" si="239"/>
        <v>1037</v>
      </c>
      <c r="B1037" s="44">
        <f t="shared" si="247"/>
        <v>1013</v>
      </c>
      <c r="C1037" s="193" t="s">
        <v>3642</v>
      </c>
      <c r="D1037" s="193" t="s">
        <v>7</v>
      </c>
      <c r="E1037" s="188" t="s">
        <v>506</v>
      </c>
      <c r="F1037" s="188" t="s">
        <v>4860</v>
      </c>
      <c r="G1037" s="199">
        <v>0</v>
      </c>
      <c r="H1037" s="199">
        <v>0</v>
      </c>
      <c r="I1037" s="188" t="s">
        <v>1</v>
      </c>
      <c r="J1037" s="188" t="s">
        <v>1348</v>
      </c>
      <c r="K1037" s="195" t="s">
        <v>3656</v>
      </c>
      <c r="L1037" s="196" t="s">
        <v>4614</v>
      </c>
      <c r="M1037" s="196" t="s">
        <v>4672</v>
      </c>
      <c r="N1037" s="52" t="s">
        <v>2155</v>
      </c>
      <c r="O1037" s="52"/>
      <c r="P1037" s="254" t="s">
        <v>3185</v>
      </c>
      <c r="Q1037" s="13"/>
      <c r="R1037"/>
      <c r="S1037" t="str">
        <f t="shared" si="238"/>
        <v>NOT EQUAL</v>
      </c>
      <c r="T1037" s="41" t="str">
        <f>IF(ISNA(VLOOKUP(P1037,'NEW XEQM.c'!E:F,2,0)),"--","PRESENT")</f>
        <v>--</v>
      </c>
      <c r="U1037"/>
      <c r="V1037">
        <f t="shared" si="240"/>
        <v>182</v>
      </c>
      <c r="W1037" s="75" t="s">
        <v>2155</v>
      </c>
      <c r="X1037" s="54" t="s">
        <v>2155</v>
      </c>
      <c r="Y1037" s="54" t="s">
        <v>2155</v>
      </c>
      <c r="Z1037" s="22" t="str">
        <f t="shared" si="241"/>
        <v/>
      </c>
      <c r="AA1037" s="22" t="str">
        <f t="shared" si="242"/>
        <v/>
      </c>
      <c r="AB1037" s="1">
        <f t="shared" si="243"/>
        <v>1013</v>
      </c>
      <c r="AC1037" t="str">
        <f t="shared" si="244"/>
        <v>ITM_SUP_5</v>
      </c>
      <c r="AD1037" s="125" t="str">
        <f>IF(ISNA(VLOOKUP(AA1037,'XEQM Shortlist'!J:J,1,0)),"//","")</f>
        <v/>
      </c>
      <c r="AF1037" s="88" t="str">
        <f t="shared" si="245"/>
        <v/>
      </c>
      <c r="AG1037" t="b">
        <f t="shared" si="246"/>
        <v>1</v>
      </c>
    </row>
    <row r="1038" spans="1:33">
      <c r="A1038" s="45">
        <f t="shared" si="239"/>
        <v>1038</v>
      </c>
      <c r="B1038" s="44">
        <f t="shared" si="247"/>
        <v>1014</v>
      </c>
      <c r="C1038" s="193" t="s">
        <v>3642</v>
      </c>
      <c r="D1038" s="193" t="s">
        <v>7</v>
      </c>
      <c r="E1038" s="188" t="s">
        <v>506</v>
      </c>
      <c r="F1038" s="188" t="s">
        <v>4861</v>
      </c>
      <c r="G1038" s="199">
        <v>0</v>
      </c>
      <c r="H1038" s="199">
        <v>0</v>
      </c>
      <c r="I1038" s="188" t="s">
        <v>1</v>
      </c>
      <c r="J1038" s="188" t="s">
        <v>1348</v>
      </c>
      <c r="K1038" s="195" t="s">
        <v>3656</v>
      </c>
      <c r="L1038" s="196" t="s">
        <v>4614</v>
      </c>
      <c r="M1038" s="196" t="s">
        <v>4672</v>
      </c>
      <c r="N1038" s="52" t="s">
        <v>2155</v>
      </c>
      <c r="O1038" s="52"/>
      <c r="P1038" s="254" t="s">
        <v>3186</v>
      </c>
      <c r="Q1038" s="13"/>
      <c r="R1038"/>
      <c r="S1038" t="str">
        <f t="shared" si="238"/>
        <v>NOT EQUAL</v>
      </c>
      <c r="T1038" s="41" t="str">
        <f>IF(ISNA(VLOOKUP(P1038,'NEW XEQM.c'!E:F,2,0)),"--","PRESENT")</f>
        <v>--</v>
      </c>
      <c r="U1038"/>
      <c r="V1038">
        <f t="shared" si="240"/>
        <v>182</v>
      </c>
      <c r="W1038" s="75" t="s">
        <v>2155</v>
      </c>
      <c r="X1038" s="54" t="s">
        <v>2155</v>
      </c>
      <c r="Y1038" s="54" t="s">
        <v>2155</v>
      </c>
      <c r="Z1038" s="22" t="str">
        <f t="shared" si="241"/>
        <v/>
      </c>
      <c r="AA1038" s="22" t="str">
        <f t="shared" si="242"/>
        <v/>
      </c>
      <c r="AB1038" s="1">
        <f t="shared" si="243"/>
        <v>1014</v>
      </c>
      <c r="AC1038" t="str">
        <f t="shared" si="244"/>
        <v>ITM_SUP_6</v>
      </c>
      <c r="AD1038" s="125" t="str">
        <f>IF(ISNA(VLOOKUP(AA1038,'XEQM Shortlist'!J:J,1,0)),"//","")</f>
        <v/>
      </c>
      <c r="AF1038" s="88" t="str">
        <f t="shared" si="245"/>
        <v/>
      </c>
      <c r="AG1038" t="b">
        <f t="shared" si="246"/>
        <v>1</v>
      </c>
    </row>
    <row r="1039" spans="1:33">
      <c r="A1039" s="45">
        <f t="shared" si="239"/>
        <v>1039</v>
      </c>
      <c r="B1039" s="44">
        <f t="shared" si="247"/>
        <v>1015</v>
      </c>
      <c r="C1039" s="193" t="s">
        <v>3642</v>
      </c>
      <c r="D1039" s="193" t="s">
        <v>7</v>
      </c>
      <c r="E1039" s="188" t="s">
        <v>506</v>
      </c>
      <c r="F1039" s="188" t="s">
        <v>4862</v>
      </c>
      <c r="G1039" s="199">
        <v>0</v>
      </c>
      <c r="H1039" s="199">
        <v>0</v>
      </c>
      <c r="I1039" s="188" t="s">
        <v>1</v>
      </c>
      <c r="J1039" s="188" t="s">
        <v>1348</v>
      </c>
      <c r="K1039" s="195" t="s">
        <v>3656</v>
      </c>
      <c r="L1039" s="196" t="s">
        <v>4614</v>
      </c>
      <c r="M1039" s="196" t="s">
        <v>4672</v>
      </c>
      <c r="N1039" s="52" t="s">
        <v>2155</v>
      </c>
      <c r="O1039" s="52"/>
      <c r="P1039" s="254" t="s">
        <v>3187</v>
      </c>
      <c r="Q1039" s="13"/>
      <c r="R1039"/>
      <c r="S1039" t="str">
        <f t="shared" si="238"/>
        <v>NOT EQUAL</v>
      </c>
      <c r="T1039" s="41" t="str">
        <f>IF(ISNA(VLOOKUP(P1039,'NEW XEQM.c'!E:F,2,0)),"--","PRESENT")</f>
        <v>--</v>
      </c>
      <c r="U1039"/>
      <c r="V1039">
        <f t="shared" si="240"/>
        <v>182</v>
      </c>
      <c r="W1039" s="75" t="s">
        <v>2155</v>
      </c>
      <c r="X1039" s="54" t="s">
        <v>2155</v>
      </c>
      <c r="Y1039" s="54" t="s">
        <v>2155</v>
      </c>
      <c r="Z1039" s="22" t="str">
        <f t="shared" si="241"/>
        <v/>
      </c>
      <c r="AA1039" s="22" t="str">
        <f t="shared" si="242"/>
        <v/>
      </c>
      <c r="AB1039" s="1">
        <f t="shared" si="243"/>
        <v>1015</v>
      </c>
      <c r="AC1039" t="str">
        <f t="shared" si="244"/>
        <v>ITM_SUP_7</v>
      </c>
      <c r="AD1039" s="125" t="str">
        <f>IF(ISNA(VLOOKUP(AA1039,'XEQM Shortlist'!J:J,1,0)),"//","")</f>
        <v/>
      </c>
      <c r="AF1039" s="88" t="str">
        <f t="shared" si="245"/>
        <v/>
      </c>
      <c r="AG1039" t="b">
        <f t="shared" si="246"/>
        <v>1</v>
      </c>
    </row>
    <row r="1040" spans="1:33">
      <c r="A1040" s="45">
        <f t="shared" si="239"/>
        <v>1040</v>
      </c>
      <c r="B1040" s="44">
        <f t="shared" si="247"/>
        <v>1016</v>
      </c>
      <c r="C1040" s="193" t="s">
        <v>3642</v>
      </c>
      <c r="D1040" s="193" t="s">
        <v>7</v>
      </c>
      <c r="E1040" s="188" t="s">
        <v>506</v>
      </c>
      <c r="F1040" s="188" t="s">
        <v>4863</v>
      </c>
      <c r="G1040" s="199">
        <v>0</v>
      </c>
      <c r="H1040" s="199">
        <v>0</v>
      </c>
      <c r="I1040" s="188" t="s">
        <v>1</v>
      </c>
      <c r="J1040" s="188" t="s">
        <v>1348</v>
      </c>
      <c r="K1040" s="195" t="s">
        <v>3656</v>
      </c>
      <c r="L1040" s="196" t="s">
        <v>4614</v>
      </c>
      <c r="M1040" s="196" t="s">
        <v>4672</v>
      </c>
      <c r="N1040" s="52" t="s">
        <v>2155</v>
      </c>
      <c r="O1040" s="52"/>
      <c r="P1040" s="254" t="s">
        <v>3188</v>
      </c>
      <c r="Q1040" s="13"/>
      <c r="R1040"/>
      <c r="S1040" t="str">
        <f t="shared" si="238"/>
        <v>NOT EQUAL</v>
      </c>
      <c r="T1040" s="41" t="str">
        <f>IF(ISNA(VLOOKUP(P1040,'NEW XEQM.c'!E:F,2,0)),"--","PRESENT")</f>
        <v>--</v>
      </c>
      <c r="U1040"/>
      <c r="V1040">
        <f t="shared" si="240"/>
        <v>182</v>
      </c>
      <c r="W1040" s="75" t="s">
        <v>2155</v>
      </c>
      <c r="X1040" s="54" t="s">
        <v>2155</v>
      </c>
      <c r="Y1040" s="54" t="s">
        <v>2155</v>
      </c>
      <c r="Z1040" s="22" t="str">
        <f t="shared" si="241"/>
        <v/>
      </c>
      <c r="AA1040" s="22" t="str">
        <f t="shared" si="242"/>
        <v/>
      </c>
      <c r="AB1040" s="1">
        <f t="shared" si="243"/>
        <v>1016</v>
      </c>
      <c r="AC1040" t="str">
        <f t="shared" si="244"/>
        <v>ITM_SUP_8</v>
      </c>
      <c r="AD1040" s="125" t="str">
        <f>IF(ISNA(VLOOKUP(AA1040,'XEQM Shortlist'!J:J,1,0)),"//","")</f>
        <v/>
      </c>
      <c r="AF1040" s="88" t="str">
        <f t="shared" si="245"/>
        <v/>
      </c>
      <c r="AG1040" t="b">
        <f t="shared" si="246"/>
        <v>1</v>
      </c>
    </row>
    <row r="1041" spans="1:33">
      <c r="A1041" s="45">
        <f t="shared" si="239"/>
        <v>1041</v>
      </c>
      <c r="B1041" s="44">
        <f t="shared" si="247"/>
        <v>1017</v>
      </c>
      <c r="C1041" s="193" t="s">
        <v>3642</v>
      </c>
      <c r="D1041" s="193" t="s">
        <v>7</v>
      </c>
      <c r="E1041" s="188" t="s">
        <v>506</v>
      </c>
      <c r="F1041" s="188" t="s">
        <v>4864</v>
      </c>
      <c r="G1041" s="199">
        <v>0</v>
      </c>
      <c r="H1041" s="199">
        <v>0</v>
      </c>
      <c r="I1041" s="188" t="s">
        <v>1</v>
      </c>
      <c r="J1041" s="188" t="s">
        <v>1348</v>
      </c>
      <c r="K1041" s="195" t="s">
        <v>3656</v>
      </c>
      <c r="L1041" s="196" t="s">
        <v>4614</v>
      </c>
      <c r="M1041" s="196" t="s">
        <v>4672</v>
      </c>
      <c r="N1041" s="52" t="s">
        <v>2155</v>
      </c>
      <c r="O1041" s="52"/>
      <c r="P1041" s="254" t="s">
        <v>3189</v>
      </c>
      <c r="Q1041" s="13"/>
      <c r="R1041"/>
      <c r="S1041" t="str">
        <f t="shared" si="238"/>
        <v>NOT EQUAL</v>
      </c>
      <c r="T1041" s="41" t="str">
        <f>IF(ISNA(VLOOKUP(P1041,'NEW XEQM.c'!E:F,2,0)),"--","PRESENT")</f>
        <v>--</v>
      </c>
      <c r="U1041"/>
      <c r="V1041">
        <f t="shared" si="240"/>
        <v>182</v>
      </c>
      <c r="W1041" s="75" t="s">
        <v>2155</v>
      </c>
      <c r="X1041" s="54" t="s">
        <v>2155</v>
      </c>
      <c r="Y1041" s="54" t="s">
        <v>2155</v>
      </c>
      <c r="Z1041" s="22" t="str">
        <f t="shared" si="241"/>
        <v/>
      </c>
      <c r="AA1041" s="22" t="str">
        <f t="shared" si="242"/>
        <v/>
      </c>
      <c r="AB1041" s="1">
        <f t="shared" si="243"/>
        <v>1017</v>
      </c>
      <c r="AC1041" t="str">
        <f t="shared" si="244"/>
        <v>ITM_SUP_9</v>
      </c>
      <c r="AD1041" s="125" t="str">
        <f>IF(ISNA(VLOOKUP(AA1041,'XEQM Shortlist'!J:J,1,0)),"//","")</f>
        <v/>
      </c>
      <c r="AF1041" s="88" t="str">
        <f t="shared" si="245"/>
        <v/>
      </c>
      <c r="AG1041" t="b">
        <f t="shared" si="246"/>
        <v>1</v>
      </c>
    </row>
    <row r="1042" spans="1:33">
      <c r="A1042" s="45">
        <f t="shared" si="239"/>
        <v>1042</v>
      </c>
      <c r="B1042" s="44">
        <f t="shared" si="247"/>
        <v>1018</v>
      </c>
      <c r="C1042" s="193" t="s">
        <v>3642</v>
      </c>
      <c r="D1042" s="193" t="s">
        <v>7</v>
      </c>
      <c r="E1042" s="188" t="s">
        <v>506</v>
      </c>
      <c r="F1042" s="188" t="s">
        <v>4865</v>
      </c>
      <c r="G1042" s="199">
        <v>0</v>
      </c>
      <c r="H1042" s="199">
        <v>0</v>
      </c>
      <c r="I1042" s="188" t="s">
        <v>1</v>
      </c>
      <c r="J1042" s="188" t="s">
        <v>1348</v>
      </c>
      <c r="K1042" s="195" t="s">
        <v>3656</v>
      </c>
      <c r="L1042" s="196" t="s">
        <v>4614</v>
      </c>
      <c r="M1042" s="196" t="s">
        <v>4672</v>
      </c>
      <c r="N1042" s="52" t="s">
        <v>2155</v>
      </c>
      <c r="O1042" s="52"/>
      <c r="P1042" s="254" t="s">
        <v>4793</v>
      </c>
      <c r="Q1042" s="13"/>
      <c r="R1042"/>
      <c r="S1042" t="str">
        <f t="shared" si="238"/>
        <v>NOT EQUAL</v>
      </c>
      <c r="T1042" s="41" t="str">
        <f>IF(ISNA(VLOOKUP(P1042,'NEW XEQM.c'!E:F,2,0)),"--","PRESENT")</f>
        <v>--</v>
      </c>
      <c r="U1042"/>
      <c r="V1042">
        <f t="shared" si="240"/>
        <v>182</v>
      </c>
      <c r="W1042" s="75" t="s">
        <v>2155</v>
      </c>
      <c r="X1042" s="54" t="s">
        <v>2155</v>
      </c>
      <c r="Y1042" s="54" t="s">
        <v>2155</v>
      </c>
      <c r="Z1042" s="22" t="str">
        <f t="shared" si="241"/>
        <v/>
      </c>
      <c r="AA1042" s="22" t="str">
        <f t="shared" si="242"/>
        <v/>
      </c>
      <c r="AB1042" s="1">
        <f t="shared" si="243"/>
        <v>1018</v>
      </c>
      <c r="AC1042" t="str">
        <f t="shared" si="244"/>
        <v>ITM_SUP_A</v>
      </c>
      <c r="AD1042" s="125" t="str">
        <f>IF(ISNA(VLOOKUP(AA1042,'XEQM Shortlist'!J:J,1,0)),"//","")</f>
        <v/>
      </c>
      <c r="AF1042" s="88" t="str">
        <f t="shared" si="245"/>
        <v/>
      </c>
      <c r="AG1042" t="b">
        <f t="shared" si="246"/>
        <v>1</v>
      </c>
    </row>
    <row r="1043" spans="1:33">
      <c r="A1043" s="45">
        <f t="shared" si="239"/>
        <v>1043</v>
      </c>
      <c r="B1043" s="44">
        <f t="shared" si="247"/>
        <v>1019</v>
      </c>
      <c r="C1043" s="193" t="s">
        <v>3642</v>
      </c>
      <c r="D1043" s="193" t="s">
        <v>7</v>
      </c>
      <c r="E1043" s="188" t="s">
        <v>506</v>
      </c>
      <c r="F1043" s="188" t="s">
        <v>4866</v>
      </c>
      <c r="G1043" s="199">
        <v>0</v>
      </c>
      <c r="H1043" s="199">
        <v>0</v>
      </c>
      <c r="I1043" s="188" t="s">
        <v>1</v>
      </c>
      <c r="J1043" s="188" t="s">
        <v>1348</v>
      </c>
      <c r="K1043" s="195" t="s">
        <v>3656</v>
      </c>
      <c r="L1043" s="196" t="s">
        <v>4614</v>
      </c>
      <c r="M1043" s="196" t="s">
        <v>4672</v>
      </c>
      <c r="N1043" s="52" t="s">
        <v>2155</v>
      </c>
      <c r="O1043" s="52"/>
      <c r="P1043" s="254" t="s">
        <v>4794</v>
      </c>
      <c r="Q1043" s="13"/>
      <c r="R1043"/>
      <c r="S1043" t="str">
        <f t="shared" si="238"/>
        <v>NOT EQUAL</v>
      </c>
      <c r="T1043" s="41" t="str">
        <f>IF(ISNA(VLOOKUP(P1043,'NEW XEQM.c'!E:F,2,0)),"--","PRESENT")</f>
        <v>--</v>
      </c>
      <c r="U1043"/>
      <c r="V1043">
        <f t="shared" si="240"/>
        <v>182</v>
      </c>
      <c r="W1043" s="75" t="s">
        <v>2155</v>
      </c>
      <c r="X1043" s="54" t="s">
        <v>2155</v>
      </c>
      <c r="Y1043" s="54" t="s">
        <v>2155</v>
      </c>
      <c r="Z1043" s="22" t="str">
        <f t="shared" si="241"/>
        <v/>
      </c>
      <c r="AA1043" s="22" t="str">
        <f t="shared" si="242"/>
        <v/>
      </c>
      <c r="AB1043" s="1">
        <f t="shared" si="243"/>
        <v>1019</v>
      </c>
      <c r="AC1043" t="str">
        <f t="shared" si="244"/>
        <v>ITM_SUP_B</v>
      </c>
      <c r="AD1043" s="125" t="str">
        <f>IF(ISNA(VLOOKUP(AA1043,'XEQM Shortlist'!J:J,1,0)),"//","")</f>
        <v/>
      </c>
      <c r="AF1043" s="88" t="str">
        <f t="shared" si="245"/>
        <v/>
      </c>
      <c r="AG1043" t="b">
        <f t="shared" si="246"/>
        <v>1</v>
      </c>
    </row>
    <row r="1044" spans="1:33">
      <c r="A1044" s="45">
        <f t="shared" si="239"/>
        <v>1044</v>
      </c>
      <c r="B1044" s="44">
        <f t="shared" si="247"/>
        <v>1020</v>
      </c>
      <c r="C1044" s="193" t="s">
        <v>3642</v>
      </c>
      <c r="D1044" s="193" t="s">
        <v>7</v>
      </c>
      <c r="E1044" s="188" t="s">
        <v>506</v>
      </c>
      <c r="F1044" s="188" t="s">
        <v>4867</v>
      </c>
      <c r="G1044" s="199">
        <v>0</v>
      </c>
      <c r="H1044" s="199">
        <v>0</v>
      </c>
      <c r="I1044" s="188" t="s">
        <v>1</v>
      </c>
      <c r="J1044" s="188" t="s">
        <v>1348</v>
      </c>
      <c r="K1044" s="195" t="s">
        <v>3656</v>
      </c>
      <c r="L1044" s="196" t="s">
        <v>4614</v>
      </c>
      <c r="M1044" s="196" t="s">
        <v>4672</v>
      </c>
      <c r="N1044" s="52" t="s">
        <v>2155</v>
      </c>
      <c r="O1044" s="52"/>
      <c r="P1044" s="254" t="s">
        <v>4795</v>
      </c>
      <c r="Q1044" s="13"/>
      <c r="R1044"/>
      <c r="S1044" t="str">
        <f t="shared" si="238"/>
        <v>NOT EQUAL</v>
      </c>
      <c r="T1044" s="41" t="str">
        <f>IF(ISNA(VLOOKUP(P1044,'NEW XEQM.c'!E:F,2,0)),"--","PRESENT")</f>
        <v>--</v>
      </c>
      <c r="U1044"/>
      <c r="V1044">
        <f t="shared" si="240"/>
        <v>182</v>
      </c>
      <c r="W1044" s="75" t="s">
        <v>2155</v>
      </c>
      <c r="X1044" s="54" t="s">
        <v>2155</v>
      </c>
      <c r="Y1044" s="54" t="s">
        <v>2155</v>
      </c>
      <c r="Z1044" s="22" t="str">
        <f t="shared" si="241"/>
        <v/>
      </c>
      <c r="AA1044" s="22" t="str">
        <f t="shared" si="242"/>
        <v/>
      </c>
      <c r="AB1044" s="1">
        <f t="shared" si="243"/>
        <v>1020</v>
      </c>
      <c r="AC1044" t="str">
        <f t="shared" si="244"/>
        <v>ITM_SUP_C</v>
      </c>
      <c r="AD1044" s="125" t="str">
        <f>IF(ISNA(VLOOKUP(AA1044,'XEQM Shortlist'!J:J,1,0)),"//","")</f>
        <v/>
      </c>
      <c r="AF1044" s="88" t="str">
        <f t="shared" si="245"/>
        <v/>
      </c>
      <c r="AG1044" t="b">
        <f t="shared" si="246"/>
        <v>1</v>
      </c>
    </row>
    <row r="1045" spans="1:33">
      <c r="A1045" s="45">
        <f t="shared" si="239"/>
        <v>1045</v>
      </c>
      <c r="B1045" s="44">
        <f t="shared" si="247"/>
        <v>1021</v>
      </c>
      <c r="C1045" s="193" t="s">
        <v>3642</v>
      </c>
      <c r="D1045" s="193" t="s">
        <v>7</v>
      </c>
      <c r="E1045" s="188" t="s">
        <v>506</v>
      </c>
      <c r="F1045" s="188" t="s">
        <v>4868</v>
      </c>
      <c r="G1045" s="199">
        <v>0</v>
      </c>
      <c r="H1045" s="199">
        <v>0</v>
      </c>
      <c r="I1045" s="188" t="s">
        <v>1</v>
      </c>
      <c r="J1045" s="188" t="s">
        <v>1348</v>
      </c>
      <c r="K1045" s="195" t="s">
        <v>3656</v>
      </c>
      <c r="L1045" s="196" t="s">
        <v>4614</v>
      </c>
      <c r="M1045" s="196" t="s">
        <v>4672</v>
      </c>
      <c r="N1045" s="52" t="s">
        <v>2155</v>
      </c>
      <c r="O1045" s="52"/>
      <c r="P1045" s="254" t="s">
        <v>4796</v>
      </c>
      <c r="Q1045" s="13"/>
      <c r="R1045"/>
      <c r="S1045" t="str">
        <f t="shared" si="238"/>
        <v>NOT EQUAL</v>
      </c>
      <c r="T1045" s="41" t="str">
        <f>IF(ISNA(VLOOKUP(P1045,'NEW XEQM.c'!E:F,2,0)),"--","PRESENT")</f>
        <v>--</v>
      </c>
      <c r="U1045"/>
      <c r="V1045">
        <f t="shared" si="240"/>
        <v>182</v>
      </c>
      <c r="W1045" s="75" t="s">
        <v>2155</v>
      </c>
      <c r="X1045" s="54" t="s">
        <v>2155</v>
      </c>
      <c r="Y1045" s="54" t="s">
        <v>2155</v>
      </c>
      <c r="Z1045" s="22" t="str">
        <f t="shared" si="241"/>
        <v/>
      </c>
      <c r="AA1045" s="22" t="str">
        <f t="shared" si="242"/>
        <v/>
      </c>
      <c r="AB1045" s="1">
        <f t="shared" si="243"/>
        <v>1021</v>
      </c>
      <c r="AC1045" t="str">
        <f t="shared" si="244"/>
        <v>ITM_SUP_D</v>
      </c>
      <c r="AD1045" s="125" t="str">
        <f>IF(ISNA(VLOOKUP(AA1045,'XEQM Shortlist'!J:J,1,0)),"//","")</f>
        <v/>
      </c>
      <c r="AF1045" s="88" t="str">
        <f t="shared" si="245"/>
        <v/>
      </c>
      <c r="AG1045" t="b">
        <f t="shared" si="246"/>
        <v>1</v>
      </c>
    </row>
    <row r="1046" spans="1:33">
      <c r="A1046" s="45">
        <f t="shared" si="239"/>
        <v>1046</v>
      </c>
      <c r="B1046" s="44">
        <f t="shared" si="247"/>
        <v>1022</v>
      </c>
      <c r="C1046" s="193" t="s">
        <v>3642</v>
      </c>
      <c r="D1046" s="193" t="s">
        <v>7</v>
      </c>
      <c r="E1046" s="188" t="s">
        <v>506</v>
      </c>
      <c r="F1046" s="188" t="s">
        <v>4869</v>
      </c>
      <c r="G1046" s="199">
        <v>0</v>
      </c>
      <c r="H1046" s="199">
        <v>0</v>
      </c>
      <c r="I1046" s="188" t="s">
        <v>1</v>
      </c>
      <c r="J1046" s="188" t="s">
        <v>1348</v>
      </c>
      <c r="K1046" s="195" t="s">
        <v>3656</v>
      </c>
      <c r="L1046" s="196" t="s">
        <v>4614</v>
      </c>
      <c r="M1046" s="196" t="s">
        <v>4672</v>
      </c>
      <c r="N1046" s="52" t="s">
        <v>2155</v>
      </c>
      <c r="O1046" s="52"/>
      <c r="P1046" s="254" t="s">
        <v>4797</v>
      </c>
      <c r="Q1046" s="13"/>
      <c r="R1046"/>
      <c r="S1046" t="str">
        <f t="shared" si="238"/>
        <v>NOT EQUAL</v>
      </c>
      <c r="T1046" s="41" t="str">
        <f>IF(ISNA(VLOOKUP(P1046,'NEW XEQM.c'!E:F,2,0)),"--","PRESENT")</f>
        <v>--</v>
      </c>
      <c r="U1046"/>
      <c r="V1046">
        <f t="shared" si="240"/>
        <v>182</v>
      </c>
      <c r="W1046" s="75" t="s">
        <v>2155</v>
      </c>
      <c r="X1046" s="54" t="s">
        <v>2155</v>
      </c>
      <c r="Y1046" s="54" t="s">
        <v>2155</v>
      </c>
      <c r="Z1046" s="22" t="str">
        <f t="shared" si="241"/>
        <v/>
      </c>
      <c r="AA1046" s="22" t="str">
        <f t="shared" si="242"/>
        <v/>
      </c>
      <c r="AB1046" s="1">
        <f t="shared" si="243"/>
        <v>1022</v>
      </c>
      <c r="AC1046" t="str">
        <f t="shared" si="244"/>
        <v>ITM_SUP_E</v>
      </c>
      <c r="AD1046" s="125" t="str">
        <f>IF(ISNA(VLOOKUP(AA1046,'XEQM Shortlist'!J:J,1,0)),"//","")</f>
        <v/>
      </c>
      <c r="AF1046" s="88" t="str">
        <f t="shared" si="245"/>
        <v/>
      </c>
      <c r="AG1046" t="b">
        <f t="shared" si="246"/>
        <v>1</v>
      </c>
    </row>
    <row r="1047" spans="1:33">
      <c r="A1047" s="45">
        <f t="shared" si="239"/>
        <v>1047</v>
      </c>
      <c r="B1047" s="44">
        <f t="shared" si="247"/>
        <v>1023</v>
      </c>
      <c r="C1047" s="193" t="s">
        <v>3642</v>
      </c>
      <c r="D1047" s="193" t="s">
        <v>7</v>
      </c>
      <c r="E1047" s="188" t="s">
        <v>506</v>
      </c>
      <c r="F1047" s="188" t="s">
        <v>4870</v>
      </c>
      <c r="G1047" s="199">
        <v>0</v>
      </c>
      <c r="H1047" s="199">
        <v>0</v>
      </c>
      <c r="I1047" s="188" t="s">
        <v>1</v>
      </c>
      <c r="J1047" s="188" t="s">
        <v>1348</v>
      </c>
      <c r="K1047" s="195" t="s">
        <v>3656</v>
      </c>
      <c r="L1047" s="196" t="s">
        <v>4614</v>
      </c>
      <c r="M1047" s="196" t="s">
        <v>4672</v>
      </c>
      <c r="N1047" s="52" t="s">
        <v>2155</v>
      </c>
      <c r="O1047" s="52"/>
      <c r="P1047" s="254" t="s">
        <v>4798</v>
      </c>
      <c r="Q1047" s="13"/>
      <c r="R1047"/>
      <c r="S1047" t="str">
        <f t="shared" si="238"/>
        <v>NOT EQUAL</v>
      </c>
      <c r="T1047" s="41" t="str">
        <f>IF(ISNA(VLOOKUP(P1047,'NEW XEQM.c'!E:F,2,0)),"--","PRESENT")</f>
        <v>--</v>
      </c>
      <c r="U1047"/>
      <c r="V1047">
        <f t="shared" si="240"/>
        <v>182</v>
      </c>
      <c r="W1047" s="75" t="s">
        <v>2155</v>
      </c>
      <c r="X1047" s="54" t="s">
        <v>2155</v>
      </c>
      <c r="Y1047" s="54" t="s">
        <v>2155</v>
      </c>
      <c r="Z1047" s="22" t="str">
        <f t="shared" si="241"/>
        <v/>
      </c>
      <c r="AA1047" s="22" t="str">
        <f t="shared" si="242"/>
        <v/>
      </c>
      <c r="AB1047" s="1">
        <f t="shared" si="243"/>
        <v>1023</v>
      </c>
      <c r="AC1047" t="str">
        <f t="shared" si="244"/>
        <v>ITM_SUP_F</v>
      </c>
      <c r="AD1047" s="125" t="str">
        <f>IF(ISNA(VLOOKUP(AA1047,'XEQM Shortlist'!J:J,1,0)),"//","")</f>
        <v/>
      </c>
      <c r="AF1047" s="88" t="str">
        <f t="shared" si="245"/>
        <v/>
      </c>
      <c r="AG1047" t="b">
        <f t="shared" si="246"/>
        <v>1</v>
      </c>
    </row>
    <row r="1048" spans="1:33">
      <c r="A1048" s="45">
        <f t="shared" si="239"/>
        <v>1048</v>
      </c>
      <c r="B1048" s="44">
        <f t="shared" si="247"/>
        <v>1024</v>
      </c>
      <c r="C1048" s="193" t="s">
        <v>3642</v>
      </c>
      <c r="D1048" s="193" t="s">
        <v>7</v>
      </c>
      <c r="E1048" s="188" t="s">
        <v>506</v>
      </c>
      <c r="F1048" s="188" t="s">
        <v>4871</v>
      </c>
      <c r="G1048" s="199">
        <v>0</v>
      </c>
      <c r="H1048" s="199">
        <v>0</v>
      </c>
      <c r="I1048" s="188" t="s">
        <v>1</v>
      </c>
      <c r="J1048" s="188" t="s">
        <v>1348</v>
      </c>
      <c r="K1048" s="195" t="s">
        <v>3656</v>
      </c>
      <c r="L1048" s="196" t="s">
        <v>4614</v>
      </c>
      <c r="M1048" s="196" t="s">
        <v>4672</v>
      </c>
      <c r="N1048" s="52" t="s">
        <v>2155</v>
      </c>
      <c r="O1048" s="52"/>
      <c r="P1048" s="254" t="s">
        <v>4799</v>
      </c>
      <c r="Q1048" s="13"/>
      <c r="R1048"/>
      <c r="S1048" t="str">
        <f t="shared" si="238"/>
        <v>NOT EQUAL</v>
      </c>
      <c r="T1048" s="41" t="str">
        <f>IF(ISNA(VLOOKUP(P1048,'NEW XEQM.c'!E:F,2,0)),"--","PRESENT")</f>
        <v>--</v>
      </c>
      <c r="U1048"/>
      <c r="V1048">
        <f t="shared" si="240"/>
        <v>182</v>
      </c>
      <c r="W1048" s="75" t="s">
        <v>2155</v>
      </c>
      <c r="X1048" s="54" t="s">
        <v>2155</v>
      </c>
      <c r="Y1048" s="54" t="s">
        <v>2155</v>
      </c>
      <c r="Z1048" s="22" t="str">
        <f t="shared" si="241"/>
        <v/>
      </c>
      <c r="AA1048" s="22" t="str">
        <f t="shared" si="242"/>
        <v/>
      </c>
      <c r="AB1048" s="1">
        <f t="shared" si="243"/>
        <v>1024</v>
      </c>
      <c r="AC1048" t="str">
        <f t="shared" si="244"/>
        <v>ITM_SUP_G</v>
      </c>
      <c r="AD1048" s="125" t="str">
        <f>IF(ISNA(VLOOKUP(AA1048,'XEQM Shortlist'!J:J,1,0)),"//","")</f>
        <v/>
      </c>
      <c r="AF1048" s="88" t="str">
        <f t="shared" si="245"/>
        <v/>
      </c>
      <c r="AG1048" t="b">
        <f t="shared" si="246"/>
        <v>1</v>
      </c>
    </row>
    <row r="1049" spans="1:33">
      <c r="A1049" s="45">
        <f t="shared" si="239"/>
        <v>1049</v>
      </c>
      <c r="B1049" s="44">
        <f t="shared" si="247"/>
        <v>1025</v>
      </c>
      <c r="C1049" s="193" t="s">
        <v>3642</v>
      </c>
      <c r="D1049" s="193" t="s">
        <v>7</v>
      </c>
      <c r="E1049" s="188" t="s">
        <v>506</v>
      </c>
      <c r="F1049" s="188" t="s">
        <v>4872</v>
      </c>
      <c r="G1049" s="199">
        <v>0</v>
      </c>
      <c r="H1049" s="199">
        <v>0</v>
      </c>
      <c r="I1049" s="188" t="s">
        <v>1</v>
      </c>
      <c r="J1049" s="188" t="s">
        <v>1348</v>
      </c>
      <c r="K1049" s="195" t="s">
        <v>3656</v>
      </c>
      <c r="L1049" s="196" t="s">
        <v>4614</v>
      </c>
      <c r="M1049" s="196" t="s">
        <v>4672</v>
      </c>
      <c r="N1049" s="52" t="s">
        <v>2155</v>
      </c>
      <c r="O1049" s="52"/>
      <c r="P1049" s="254" t="s">
        <v>4800</v>
      </c>
      <c r="Q1049" s="13"/>
      <c r="R1049"/>
      <c r="S1049" t="str">
        <f t="shared" si="238"/>
        <v>NOT EQUAL</v>
      </c>
      <c r="T1049" s="41" t="str">
        <f>IF(ISNA(VLOOKUP(P1049,'NEW XEQM.c'!E:F,2,0)),"--","PRESENT")</f>
        <v>--</v>
      </c>
      <c r="U1049"/>
      <c r="V1049">
        <f t="shared" si="240"/>
        <v>182</v>
      </c>
      <c r="W1049" s="75" t="s">
        <v>2155</v>
      </c>
      <c r="X1049" s="54" t="s">
        <v>2155</v>
      </c>
      <c r="Y1049" s="54" t="s">
        <v>2155</v>
      </c>
      <c r="Z1049" s="22" t="str">
        <f t="shared" si="241"/>
        <v/>
      </c>
      <c r="AA1049" s="22" t="str">
        <f t="shared" si="242"/>
        <v/>
      </c>
      <c r="AB1049" s="1">
        <f t="shared" si="243"/>
        <v>1025</v>
      </c>
      <c r="AC1049" t="str">
        <f t="shared" si="244"/>
        <v>ITM_SUP_H</v>
      </c>
      <c r="AD1049" s="125" t="str">
        <f>IF(ISNA(VLOOKUP(AA1049,'XEQM Shortlist'!J:J,1,0)),"//","")</f>
        <v/>
      </c>
      <c r="AF1049" s="88" t="str">
        <f t="shared" si="245"/>
        <v/>
      </c>
      <c r="AG1049" t="b">
        <f t="shared" si="246"/>
        <v>1</v>
      </c>
    </row>
    <row r="1050" spans="1:33">
      <c r="A1050" s="45">
        <f t="shared" si="239"/>
        <v>1050</v>
      </c>
      <c r="B1050" s="44">
        <f t="shared" si="247"/>
        <v>1026</v>
      </c>
      <c r="C1050" s="193" t="s">
        <v>3642</v>
      </c>
      <c r="D1050" s="193" t="s">
        <v>7</v>
      </c>
      <c r="E1050" s="188" t="s">
        <v>506</v>
      </c>
      <c r="F1050" s="188" t="s">
        <v>4873</v>
      </c>
      <c r="G1050" s="199">
        <v>0</v>
      </c>
      <c r="H1050" s="199">
        <v>0</v>
      </c>
      <c r="I1050" s="188" t="s">
        <v>1</v>
      </c>
      <c r="J1050" s="188" t="s">
        <v>1348</v>
      </c>
      <c r="K1050" s="195" t="s">
        <v>3656</v>
      </c>
      <c r="L1050" s="196" t="s">
        <v>4614</v>
      </c>
      <c r="M1050" s="196" t="s">
        <v>4672</v>
      </c>
      <c r="N1050" s="52" t="s">
        <v>2155</v>
      </c>
      <c r="O1050" s="52"/>
      <c r="P1050" s="254" t="s">
        <v>4801</v>
      </c>
      <c r="Q1050" s="13"/>
      <c r="R1050"/>
      <c r="S1050" t="str">
        <f t="shared" si="238"/>
        <v>NOT EQUAL</v>
      </c>
      <c r="T1050" s="41" t="str">
        <f>IF(ISNA(VLOOKUP(P1050,'NEW XEQM.c'!E:F,2,0)),"--","PRESENT")</f>
        <v>--</v>
      </c>
      <c r="U1050"/>
      <c r="V1050">
        <f t="shared" si="240"/>
        <v>182</v>
      </c>
      <c r="W1050" s="75" t="s">
        <v>2155</v>
      </c>
      <c r="X1050" s="54" t="s">
        <v>2155</v>
      </c>
      <c r="Y1050" s="54" t="s">
        <v>2155</v>
      </c>
      <c r="Z1050" s="22" t="str">
        <f t="shared" si="241"/>
        <v/>
      </c>
      <c r="AA1050" s="22" t="str">
        <f t="shared" si="242"/>
        <v/>
      </c>
      <c r="AB1050" s="1">
        <f t="shared" si="243"/>
        <v>1026</v>
      </c>
      <c r="AC1050" t="str">
        <f t="shared" si="244"/>
        <v>ITM_SUP_I</v>
      </c>
      <c r="AD1050" s="125" t="str">
        <f>IF(ISNA(VLOOKUP(AA1050,'XEQM Shortlist'!J:J,1,0)),"//","")</f>
        <v/>
      </c>
      <c r="AF1050" s="88" t="str">
        <f t="shared" si="245"/>
        <v/>
      </c>
      <c r="AG1050" t="b">
        <f t="shared" si="246"/>
        <v>1</v>
      </c>
    </row>
    <row r="1051" spans="1:33">
      <c r="A1051" s="45">
        <f t="shared" si="239"/>
        <v>1051</v>
      </c>
      <c r="B1051" s="44">
        <f t="shared" si="247"/>
        <v>1027</v>
      </c>
      <c r="C1051" s="193" t="s">
        <v>3642</v>
      </c>
      <c r="D1051" s="193" t="s">
        <v>7</v>
      </c>
      <c r="E1051" s="188" t="s">
        <v>506</v>
      </c>
      <c r="F1051" s="188" t="s">
        <v>4874</v>
      </c>
      <c r="G1051" s="199">
        <v>0</v>
      </c>
      <c r="H1051" s="199">
        <v>0</v>
      </c>
      <c r="I1051" s="188" t="s">
        <v>1</v>
      </c>
      <c r="J1051" s="188" t="s">
        <v>1348</v>
      </c>
      <c r="K1051" s="195" t="s">
        <v>3656</v>
      </c>
      <c r="L1051" s="196" t="s">
        <v>4614</v>
      </c>
      <c r="M1051" s="196" t="s">
        <v>4672</v>
      </c>
      <c r="N1051" s="52" t="s">
        <v>2155</v>
      </c>
      <c r="O1051" s="52"/>
      <c r="P1051" s="254" t="s">
        <v>4802</v>
      </c>
      <c r="Q1051" s="13"/>
      <c r="R1051"/>
      <c r="S1051" t="str">
        <f t="shared" si="238"/>
        <v>NOT EQUAL</v>
      </c>
      <c r="T1051" s="41" t="str">
        <f>IF(ISNA(VLOOKUP(P1051,'NEW XEQM.c'!E:F,2,0)),"--","PRESENT")</f>
        <v>--</v>
      </c>
      <c r="U1051"/>
      <c r="V1051">
        <f t="shared" si="240"/>
        <v>182</v>
      </c>
      <c r="W1051" s="75" t="s">
        <v>2155</v>
      </c>
      <c r="X1051" s="54" t="s">
        <v>2155</v>
      </c>
      <c r="Y1051" s="54" t="s">
        <v>2155</v>
      </c>
      <c r="Z1051" s="22" t="str">
        <f t="shared" si="241"/>
        <v/>
      </c>
      <c r="AA1051" s="22" t="str">
        <f t="shared" si="242"/>
        <v/>
      </c>
      <c r="AB1051" s="1">
        <f t="shared" si="243"/>
        <v>1027</v>
      </c>
      <c r="AC1051" t="str">
        <f t="shared" si="244"/>
        <v>ITM_SUP_J</v>
      </c>
      <c r="AD1051" s="125" t="str">
        <f>IF(ISNA(VLOOKUP(AA1051,'XEQM Shortlist'!J:J,1,0)),"//","")</f>
        <v/>
      </c>
      <c r="AF1051" s="88" t="str">
        <f t="shared" si="245"/>
        <v/>
      </c>
      <c r="AG1051" t="b">
        <f t="shared" si="246"/>
        <v>1</v>
      </c>
    </row>
    <row r="1052" spans="1:33">
      <c r="A1052" s="45">
        <f t="shared" si="239"/>
        <v>1052</v>
      </c>
      <c r="B1052" s="44">
        <f t="shared" si="247"/>
        <v>1028</v>
      </c>
      <c r="C1052" s="193" t="s">
        <v>3642</v>
      </c>
      <c r="D1052" s="193" t="s">
        <v>7</v>
      </c>
      <c r="E1052" s="188" t="s">
        <v>506</v>
      </c>
      <c r="F1052" s="188" t="s">
        <v>4875</v>
      </c>
      <c r="G1052" s="199">
        <v>0</v>
      </c>
      <c r="H1052" s="199">
        <v>0</v>
      </c>
      <c r="I1052" s="188" t="s">
        <v>1</v>
      </c>
      <c r="J1052" s="188" t="s">
        <v>1348</v>
      </c>
      <c r="K1052" s="195" t="s">
        <v>3656</v>
      </c>
      <c r="L1052" s="196" t="s">
        <v>4614</v>
      </c>
      <c r="M1052" s="196" t="s">
        <v>4672</v>
      </c>
      <c r="N1052" s="52" t="s">
        <v>2155</v>
      </c>
      <c r="O1052" s="52"/>
      <c r="P1052" s="254" t="s">
        <v>4803</v>
      </c>
      <c r="Q1052" s="13"/>
      <c r="R1052"/>
      <c r="S1052" t="str">
        <f t="shared" si="238"/>
        <v>NOT EQUAL</v>
      </c>
      <c r="T1052" s="41" t="str">
        <f>IF(ISNA(VLOOKUP(P1052,'NEW XEQM.c'!E:F,2,0)),"--","PRESENT")</f>
        <v>--</v>
      </c>
      <c r="U1052"/>
      <c r="V1052">
        <f t="shared" si="240"/>
        <v>182</v>
      </c>
      <c r="W1052" s="75" t="s">
        <v>2155</v>
      </c>
      <c r="X1052" s="54" t="s">
        <v>2155</v>
      </c>
      <c r="Y1052" s="54" t="s">
        <v>2155</v>
      </c>
      <c r="Z1052" s="22" t="str">
        <f t="shared" si="241"/>
        <v/>
      </c>
      <c r="AA1052" s="22" t="str">
        <f t="shared" si="242"/>
        <v/>
      </c>
      <c r="AB1052" s="1">
        <f t="shared" si="243"/>
        <v>1028</v>
      </c>
      <c r="AC1052" t="str">
        <f t="shared" si="244"/>
        <v>ITM_SUP_K</v>
      </c>
      <c r="AD1052" s="125" t="str">
        <f>IF(ISNA(VLOOKUP(AA1052,'XEQM Shortlist'!J:J,1,0)),"//","")</f>
        <v/>
      </c>
      <c r="AF1052" s="88" t="str">
        <f t="shared" si="245"/>
        <v/>
      </c>
      <c r="AG1052" t="b">
        <f t="shared" si="246"/>
        <v>1</v>
      </c>
    </row>
    <row r="1053" spans="1:33">
      <c r="A1053" s="45">
        <f t="shared" si="239"/>
        <v>1053</v>
      </c>
      <c r="B1053" s="44">
        <f t="shared" si="247"/>
        <v>1029</v>
      </c>
      <c r="C1053" s="193" t="s">
        <v>3642</v>
      </c>
      <c r="D1053" s="193" t="s">
        <v>7</v>
      </c>
      <c r="E1053" s="188" t="s">
        <v>506</v>
      </c>
      <c r="F1053" s="188" t="s">
        <v>4876</v>
      </c>
      <c r="G1053" s="199">
        <v>0</v>
      </c>
      <c r="H1053" s="199">
        <v>0</v>
      </c>
      <c r="I1053" s="188" t="s">
        <v>1</v>
      </c>
      <c r="J1053" s="188" t="s">
        <v>1348</v>
      </c>
      <c r="K1053" s="195" t="s">
        <v>3656</v>
      </c>
      <c r="L1053" s="196" t="s">
        <v>4614</v>
      </c>
      <c r="M1053" s="196" t="s">
        <v>4672</v>
      </c>
      <c r="N1053" s="52" t="s">
        <v>2155</v>
      </c>
      <c r="O1053" s="52"/>
      <c r="P1053" s="254" t="s">
        <v>4804</v>
      </c>
      <c r="Q1053" s="13"/>
      <c r="R1053"/>
      <c r="S1053" t="str">
        <f t="shared" si="238"/>
        <v>NOT EQUAL</v>
      </c>
      <c r="T1053" s="41" t="str">
        <f>IF(ISNA(VLOOKUP(P1053,'NEW XEQM.c'!E:F,2,0)),"--","PRESENT")</f>
        <v>--</v>
      </c>
      <c r="U1053"/>
      <c r="V1053">
        <f t="shared" si="240"/>
        <v>182</v>
      </c>
      <c r="W1053" s="75" t="s">
        <v>2155</v>
      </c>
      <c r="X1053" s="54" t="s">
        <v>2155</v>
      </c>
      <c r="Y1053" s="54" t="s">
        <v>2155</v>
      </c>
      <c r="Z1053" s="22" t="str">
        <f t="shared" si="241"/>
        <v/>
      </c>
      <c r="AA1053" s="22" t="str">
        <f t="shared" si="242"/>
        <v/>
      </c>
      <c r="AB1053" s="1">
        <f t="shared" si="243"/>
        <v>1029</v>
      </c>
      <c r="AC1053" t="str">
        <f t="shared" si="244"/>
        <v>ITM_SUP_L</v>
      </c>
      <c r="AD1053" s="125" t="str">
        <f>IF(ISNA(VLOOKUP(AA1053,'XEQM Shortlist'!J:J,1,0)),"//","")</f>
        <v/>
      </c>
      <c r="AF1053" s="88" t="str">
        <f t="shared" si="245"/>
        <v/>
      </c>
      <c r="AG1053" t="b">
        <f t="shared" si="246"/>
        <v>1</v>
      </c>
    </row>
    <row r="1054" spans="1:33">
      <c r="A1054" s="45">
        <f t="shared" si="239"/>
        <v>1054</v>
      </c>
      <c r="B1054" s="44">
        <f t="shared" si="247"/>
        <v>1030</v>
      </c>
      <c r="C1054" s="193" t="s">
        <v>3642</v>
      </c>
      <c r="D1054" s="193" t="s">
        <v>7</v>
      </c>
      <c r="E1054" s="188" t="s">
        <v>506</v>
      </c>
      <c r="F1054" s="188" t="s">
        <v>4877</v>
      </c>
      <c r="G1054" s="197">
        <v>0</v>
      </c>
      <c r="H1054" s="197">
        <v>0</v>
      </c>
      <c r="I1054" s="188" t="s">
        <v>1</v>
      </c>
      <c r="J1054" s="188" t="s">
        <v>1348</v>
      </c>
      <c r="K1054" s="195" t="s">
        <v>3656</v>
      </c>
      <c r="L1054" s="196" t="s">
        <v>4614</v>
      </c>
      <c r="M1054" s="196" t="s">
        <v>4672</v>
      </c>
      <c r="N1054" s="52" t="s">
        <v>2155</v>
      </c>
      <c r="O1054" s="52"/>
      <c r="P1054" s="254" t="s">
        <v>4805</v>
      </c>
      <c r="Q1054" s="13"/>
      <c r="R1054"/>
      <c r="S1054" t="str">
        <f t="shared" si="238"/>
        <v>NOT EQUAL</v>
      </c>
      <c r="T1054" s="41" t="str">
        <f>IF(ISNA(VLOOKUP(P1054,'NEW XEQM.c'!E:F,2,0)),"--","PRESENT")</f>
        <v>--</v>
      </c>
      <c r="U1054"/>
      <c r="V1054">
        <f t="shared" si="240"/>
        <v>182</v>
      </c>
      <c r="W1054" s="75" t="s">
        <v>2155</v>
      </c>
      <c r="X1054" s="54" t="s">
        <v>2155</v>
      </c>
      <c r="Y1054" s="54" t="s">
        <v>2155</v>
      </c>
      <c r="Z1054" s="22" t="str">
        <f t="shared" si="241"/>
        <v/>
      </c>
      <c r="AA1054" s="22" t="str">
        <f t="shared" si="242"/>
        <v/>
      </c>
      <c r="AB1054" s="1">
        <f t="shared" si="243"/>
        <v>1030</v>
      </c>
      <c r="AC1054" t="str">
        <f t="shared" si="244"/>
        <v>ITM_SUP_M</v>
      </c>
      <c r="AD1054" s="125" t="str">
        <f>IF(ISNA(VLOOKUP(AA1054,'XEQM Shortlist'!J:J,1,0)),"//","")</f>
        <v/>
      </c>
      <c r="AF1054" s="88" t="str">
        <f t="shared" si="245"/>
        <v/>
      </c>
      <c r="AG1054" t="b">
        <f t="shared" si="246"/>
        <v>1</v>
      </c>
    </row>
    <row r="1055" spans="1:33">
      <c r="A1055" s="45">
        <f t="shared" si="239"/>
        <v>1055</v>
      </c>
      <c r="B1055" s="44">
        <f t="shared" si="247"/>
        <v>1031</v>
      </c>
      <c r="C1055" s="193" t="s">
        <v>3642</v>
      </c>
      <c r="D1055" s="193" t="s">
        <v>7</v>
      </c>
      <c r="E1055" s="188" t="s">
        <v>506</v>
      </c>
      <c r="F1055" s="188" t="s">
        <v>4878</v>
      </c>
      <c r="G1055" s="199">
        <v>0</v>
      </c>
      <c r="H1055" s="199">
        <v>0</v>
      </c>
      <c r="I1055" s="188" t="s">
        <v>1</v>
      </c>
      <c r="J1055" s="188" t="s">
        <v>1348</v>
      </c>
      <c r="K1055" s="195" t="s">
        <v>3656</v>
      </c>
      <c r="L1055" s="196" t="s">
        <v>4614</v>
      </c>
      <c r="M1055" s="196" t="s">
        <v>4672</v>
      </c>
      <c r="N1055" s="52" t="s">
        <v>2155</v>
      </c>
      <c r="O1055" s="52"/>
      <c r="P1055" s="254" t="s">
        <v>4806</v>
      </c>
      <c r="Q1055" s="13"/>
      <c r="R1055"/>
      <c r="S1055" t="str">
        <f t="shared" si="238"/>
        <v>NOT EQUAL</v>
      </c>
      <c r="T1055" s="41" t="str">
        <f>IF(ISNA(VLOOKUP(P1055,'NEW XEQM.c'!E:F,2,0)),"--","PRESENT")</f>
        <v>--</v>
      </c>
      <c r="U1055"/>
      <c r="V1055">
        <f t="shared" si="240"/>
        <v>182</v>
      </c>
      <c r="W1055" s="75" t="s">
        <v>2155</v>
      </c>
      <c r="X1055" s="54" t="s">
        <v>2155</v>
      </c>
      <c r="Y1055" s="54" t="s">
        <v>2155</v>
      </c>
      <c r="Z1055" s="22" t="str">
        <f t="shared" si="241"/>
        <v/>
      </c>
      <c r="AA1055" s="22" t="str">
        <f t="shared" si="242"/>
        <v/>
      </c>
      <c r="AB1055" s="1">
        <f t="shared" si="243"/>
        <v>1031</v>
      </c>
      <c r="AC1055" t="str">
        <f t="shared" si="244"/>
        <v>ITM_SUP_N</v>
      </c>
      <c r="AD1055" s="125" t="str">
        <f>IF(ISNA(VLOOKUP(AA1055,'XEQM Shortlist'!J:J,1,0)),"//","")</f>
        <v/>
      </c>
      <c r="AF1055" s="88" t="str">
        <f t="shared" si="245"/>
        <v/>
      </c>
      <c r="AG1055" t="b">
        <f t="shared" si="246"/>
        <v>1</v>
      </c>
    </row>
    <row r="1056" spans="1:33">
      <c r="A1056" s="45">
        <f t="shared" si="239"/>
        <v>1056</v>
      </c>
      <c r="B1056" s="44">
        <f t="shared" si="247"/>
        <v>1032</v>
      </c>
      <c r="C1056" s="193" t="s">
        <v>3642</v>
      </c>
      <c r="D1056" s="193" t="s">
        <v>7</v>
      </c>
      <c r="E1056" s="188" t="s">
        <v>506</v>
      </c>
      <c r="F1056" s="188" t="s">
        <v>4879</v>
      </c>
      <c r="G1056" s="199">
        <v>0</v>
      </c>
      <c r="H1056" s="199">
        <v>0</v>
      </c>
      <c r="I1056" s="188" t="s">
        <v>1</v>
      </c>
      <c r="J1056" s="188" t="s">
        <v>1348</v>
      </c>
      <c r="K1056" s="195" t="s">
        <v>3656</v>
      </c>
      <c r="L1056" s="196" t="s">
        <v>4614</v>
      </c>
      <c r="M1056" s="196" t="s">
        <v>4672</v>
      </c>
      <c r="N1056" s="52" t="s">
        <v>2155</v>
      </c>
      <c r="O1056" s="52"/>
      <c r="P1056" s="254" t="s">
        <v>4807</v>
      </c>
      <c r="Q1056" s="13"/>
      <c r="R1056"/>
      <c r="S1056" t="str">
        <f t="shared" si="238"/>
        <v>NOT EQUAL</v>
      </c>
      <c r="T1056" s="41" t="str">
        <f>IF(ISNA(VLOOKUP(P1056,'NEW XEQM.c'!E:F,2,0)),"--","PRESENT")</f>
        <v>--</v>
      </c>
      <c r="U1056"/>
      <c r="V1056">
        <f t="shared" si="240"/>
        <v>182</v>
      </c>
      <c r="W1056" s="75" t="s">
        <v>2155</v>
      </c>
      <c r="X1056" s="54" t="s">
        <v>2155</v>
      </c>
      <c r="Y1056" s="54" t="s">
        <v>2155</v>
      </c>
      <c r="Z1056" s="22" t="str">
        <f t="shared" si="241"/>
        <v/>
      </c>
      <c r="AA1056" s="22" t="str">
        <f t="shared" si="242"/>
        <v/>
      </c>
      <c r="AB1056" s="1">
        <f t="shared" si="243"/>
        <v>1032</v>
      </c>
      <c r="AC1056" t="str">
        <f t="shared" si="244"/>
        <v>ITM_SUP_O</v>
      </c>
      <c r="AD1056" s="125" t="str">
        <f>IF(ISNA(VLOOKUP(AA1056,'XEQM Shortlist'!J:J,1,0)),"//","")</f>
        <v/>
      </c>
      <c r="AF1056" s="88" t="str">
        <f t="shared" si="245"/>
        <v/>
      </c>
      <c r="AG1056" t="b">
        <f t="shared" si="246"/>
        <v>1</v>
      </c>
    </row>
    <row r="1057" spans="1:33">
      <c r="A1057" s="45">
        <f t="shared" si="239"/>
        <v>1057</v>
      </c>
      <c r="B1057" s="44">
        <f t="shared" si="247"/>
        <v>1033</v>
      </c>
      <c r="C1057" s="193" t="s">
        <v>3642</v>
      </c>
      <c r="D1057" s="193" t="s">
        <v>7</v>
      </c>
      <c r="E1057" s="188" t="s">
        <v>506</v>
      </c>
      <c r="F1057" s="188" t="s">
        <v>4880</v>
      </c>
      <c r="G1057" s="199">
        <v>0</v>
      </c>
      <c r="H1057" s="199">
        <v>0</v>
      </c>
      <c r="I1057" s="188" t="s">
        <v>1</v>
      </c>
      <c r="J1057" s="188" t="s">
        <v>1348</v>
      </c>
      <c r="K1057" s="195" t="s">
        <v>3656</v>
      </c>
      <c r="L1057" s="196" t="s">
        <v>4614</v>
      </c>
      <c r="M1057" s="196" t="s">
        <v>4672</v>
      </c>
      <c r="N1057" s="52" t="s">
        <v>2155</v>
      </c>
      <c r="O1057" s="52"/>
      <c r="P1057" s="254" t="s">
        <v>4808</v>
      </c>
      <c r="Q1057" s="13"/>
      <c r="R1057"/>
      <c r="S1057" t="str">
        <f t="shared" si="238"/>
        <v>NOT EQUAL</v>
      </c>
      <c r="T1057" s="41" t="str">
        <f>IF(ISNA(VLOOKUP(P1057,'NEW XEQM.c'!E:F,2,0)),"--","PRESENT")</f>
        <v>--</v>
      </c>
      <c r="U1057"/>
      <c r="V1057">
        <f t="shared" si="240"/>
        <v>182</v>
      </c>
      <c r="W1057" s="75" t="s">
        <v>2155</v>
      </c>
      <c r="X1057" s="54" t="s">
        <v>2155</v>
      </c>
      <c r="Y1057" s="54" t="s">
        <v>2155</v>
      </c>
      <c r="Z1057" s="22" t="str">
        <f t="shared" si="241"/>
        <v/>
      </c>
      <c r="AA1057" s="22" t="str">
        <f t="shared" si="242"/>
        <v/>
      </c>
      <c r="AB1057" s="1">
        <f t="shared" si="243"/>
        <v>1033</v>
      </c>
      <c r="AC1057" t="str">
        <f t="shared" si="244"/>
        <v>ITM_SUP_P</v>
      </c>
      <c r="AD1057" s="125" t="str">
        <f>IF(ISNA(VLOOKUP(AA1057,'XEQM Shortlist'!J:J,1,0)),"//","")</f>
        <v/>
      </c>
      <c r="AF1057" s="88" t="str">
        <f t="shared" si="245"/>
        <v/>
      </c>
      <c r="AG1057" t="b">
        <f t="shared" si="246"/>
        <v>1</v>
      </c>
    </row>
    <row r="1058" spans="1:33">
      <c r="A1058" s="45">
        <f t="shared" si="239"/>
        <v>1058</v>
      </c>
      <c r="B1058" s="44">
        <f t="shared" si="247"/>
        <v>1034</v>
      </c>
      <c r="C1058" s="193" t="s">
        <v>3642</v>
      </c>
      <c r="D1058" s="193" t="s">
        <v>7</v>
      </c>
      <c r="E1058" s="188" t="s">
        <v>506</v>
      </c>
      <c r="F1058" s="188" t="s">
        <v>4881</v>
      </c>
      <c r="G1058" s="199">
        <v>0</v>
      </c>
      <c r="H1058" s="199">
        <v>0</v>
      </c>
      <c r="I1058" s="188" t="s">
        <v>1</v>
      </c>
      <c r="J1058" s="188" t="s">
        <v>1348</v>
      </c>
      <c r="K1058" s="195" t="s">
        <v>3656</v>
      </c>
      <c r="L1058" s="196" t="s">
        <v>4614</v>
      </c>
      <c r="M1058" s="196" t="s">
        <v>4672</v>
      </c>
      <c r="N1058" s="52" t="s">
        <v>2155</v>
      </c>
      <c r="O1058" s="52"/>
      <c r="P1058" s="254" t="s">
        <v>4809</v>
      </c>
      <c r="Q1058" s="13"/>
      <c r="R1058"/>
      <c r="S1058" t="str">
        <f t="shared" si="238"/>
        <v>NOT EQUAL</v>
      </c>
      <c r="T1058" s="41" t="str">
        <f>IF(ISNA(VLOOKUP(P1058,'NEW XEQM.c'!E:F,2,0)),"--","PRESENT")</f>
        <v>--</v>
      </c>
      <c r="U1058"/>
      <c r="V1058">
        <f t="shared" si="240"/>
        <v>182</v>
      </c>
      <c r="W1058" s="75" t="s">
        <v>2155</v>
      </c>
      <c r="X1058" s="54" t="s">
        <v>2155</v>
      </c>
      <c r="Y1058" s="54" t="s">
        <v>2155</v>
      </c>
      <c r="Z1058" s="22" t="str">
        <f t="shared" si="241"/>
        <v/>
      </c>
      <c r="AA1058" s="22" t="str">
        <f t="shared" si="242"/>
        <v/>
      </c>
      <c r="AB1058" s="1">
        <f t="shared" si="243"/>
        <v>1034</v>
      </c>
      <c r="AC1058" t="str">
        <f t="shared" si="244"/>
        <v>ITM_SUP_Q</v>
      </c>
      <c r="AD1058" s="125" t="str">
        <f>IF(ISNA(VLOOKUP(AA1058,'XEQM Shortlist'!J:J,1,0)),"//","")</f>
        <v/>
      </c>
      <c r="AF1058" s="88" t="str">
        <f t="shared" si="245"/>
        <v/>
      </c>
      <c r="AG1058" t="b">
        <f t="shared" si="246"/>
        <v>1</v>
      </c>
    </row>
    <row r="1059" spans="1:33">
      <c r="A1059" s="45">
        <f t="shared" si="239"/>
        <v>1059</v>
      </c>
      <c r="B1059" s="44">
        <f t="shared" si="247"/>
        <v>1035</v>
      </c>
      <c r="C1059" s="193" t="s">
        <v>3642</v>
      </c>
      <c r="D1059" s="193" t="s">
        <v>7</v>
      </c>
      <c r="E1059" s="188" t="s">
        <v>506</v>
      </c>
      <c r="F1059" s="188" t="s">
        <v>4882</v>
      </c>
      <c r="G1059" s="199">
        <v>0</v>
      </c>
      <c r="H1059" s="199">
        <v>0</v>
      </c>
      <c r="I1059" s="188" t="s">
        <v>1</v>
      </c>
      <c r="J1059" s="188" t="s">
        <v>1348</v>
      </c>
      <c r="K1059" s="195" t="s">
        <v>3656</v>
      </c>
      <c r="L1059" s="196" t="s">
        <v>4614</v>
      </c>
      <c r="M1059" s="196" t="s">
        <v>4672</v>
      </c>
      <c r="N1059" s="52" t="s">
        <v>2155</v>
      </c>
      <c r="O1059" s="52"/>
      <c r="P1059" s="254" t="s">
        <v>4810</v>
      </c>
      <c r="Q1059" s="13"/>
      <c r="R1059"/>
      <c r="S1059" t="str">
        <f t="shared" si="238"/>
        <v>NOT EQUAL</v>
      </c>
      <c r="T1059" s="41" t="str">
        <f>IF(ISNA(VLOOKUP(P1059,'NEW XEQM.c'!E:F,2,0)),"--","PRESENT")</f>
        <v>--</v>
      </c>
      <c r="U1059"/>
      <c r="V1059">
        <f t="shared" si="240"/>
        <v>182</v>
      </c>
      <c r="W1059" s="75" t="s">
        <v>2155</v>
      </c>
      <c r="X1059" s="54" t="s">
        <v>2155</v>
      </c>
      <c r="Y1059" s="54" t="s">
        <v>2155</v>
      </c>
      <c r="Z1059" s="22" t="str">
        <f t="shared" si="241"/>
        <v/>
      </c>
      <c r="AA1059" s="22" t="str">
        <f t="shared" si="242"/>
        <v/>
      </c>
      <c r="AB1059" s="1">
        <f t="shared" si="243"/>
        <v>1035</v>
      </c>
      <c r="AC1059" t="str">
        <f t="shared" si="244"/>
        <v>ITM_SUP_R</v>
      </c>
      <c r="AD1059" s="125" t="str">
        <f>IF(ISNA(VLOOKUP(AA1059,'XEQM Shortlist'!J:J,1,0)),"//","")</f>
        <v/>
      </c>
      <c r="AF1059" s="88" t="str">
        <f t="shared" si="245"/>
        <v/>
      </c>
      <c r="AG1059" t="b">
        <f t="shared" si="246"/>
        <v>1</v>
      </c>
    </row>
    <row r="1060" spans="1:33">
      <c r="A1060" s="45">
        <f t="shared" si="239"/>
        <v>1060</v>
      </c>
      <c r="B1060" s="44">
        <f t="shared" si="247"/>
        <v>1036</v>
      </c>
      <c r="C1060" s="193" t="s">
        <v>3642</v>
      </c>
      <c r="D1060" s="193" t="s">
        <v>7</v>
      </c>
      <c r="E1060" s="188" t="s">
        <v>506</v>
      </c>
      <c r="F1060" s="188" t="s">
        <v>4883</v>
      </c>
      <c r="G1060" s="199">
        <v>0</v>
      </c>
      <c r="H1060" s="199">
        <v>0</v>
      </c>
      <c r="I1060" s="188" t="s">
        <v>1</v>
      </c>
      <c r="J1060" s="188" t="s">
        <v>1348</v>
      </c>
      <c r="K1060" s="195" t="s">
        <v>3656</v>
      </c>
      <c r="L1060" s="196" t="s">
        <v>4614</v>
      </c>
      <c r="M1060" s="196" t="s">
        <v>4672</v>
      </c>
      <c r="N1060" s="52" t="s">
        <v>2155</v>
      </c>
      <c r="O1060" s="52"/>
      <c r="P1060" s="254" t="s">
        <v>4811</v>
      </c>
      <c r="Q1060" s="13"/>
      <c r="R1060"/>
      <c r="S1060" t="str">
        <f t="shared" si="238"/>
        <v>NOT EQUAL</v>
      </c>
      <c r="T1060" s="41" t="str">
        <f>IF(ISNA(VLOOKUP(P1060,'NEW XEQM.c'!E:F,2,0)),"--","PRESENT")</f>
        <v>--</v>
      </c>
      <c r="U1060"/>
      <c r="V1060">
        <f t="shared" si="240"/>
        <v>182</v>
      </c>
      <c r="W1060" s="75" t="s">
        <v>2155</v>
      </c>
      <c r="X1060" s="54" t="s">
        <v>2155</v>
      </c>
      <c r="Y1060" s="54" t="s">
        <v>2155</v>
      </c>
      <c r="Z1060" s="22" t="str">
        <f t="shared" si="241"/>
        <v/>
      </c>
      <c r="AA1060" s="22" t="str">
        <f t="shared" si="242"/>
        <v/>
      </c>
      <c r="AB1060" s="1">
        <f t="shared" si="243"/>
        <v>1036</v>
      </c>
      <c r="AC1060" t="str">
        <f t="shared" si="244"/>
        <v>ITM_SUP_S</v>
      </c>
      <c r="AD1060" s="125" t="str">
        <f>IF(ISNA(VLOOKUP(AA1060,'XEQM Shortlist'!J:J,1,0)),"//","")</f>
        <v/>
      </c>
      <c r="AF1060" s="88" t="str">
        <f t="shared" si="245"/>
        <v/>
      </c>
      <c r="AG1060" t="b">
        <f t="shared" si="246"/>
        <v>1</v>
      </c>
    </row>
    <row r="1061" spans="1:33">
      <c r="A1061" s="45">
        <f t="shared" si="239"/>
        <v>1061</v>
      </c>
      <c r="B1061" s="44">
        <f t="shared" si="247"/>
        <v>1037</v>
      </c>
      <c r="C1061" s="193" t="s">
        <v>3643</v>
      </c>
      <c r="D1061" s="193" t="s">
        <v>2985</v>
      </c>
      <c r="E1061" s="188" t="s">
        <v>506</v>
      </c>
      <c r="F1061" s="188" t="s">
        <v>4884</v>
      </c>
      <c r="G1061" s="199">
        <v>0</v>
      </c>
      <c r="H1061" s="199">
        <v>0</v>
      </c>
      <c r="I1061" s="188" t="s">
        <v>1</v>
      </c>
      <c r="J1061" s="188" t="s">
        <v>1348</v>
      </c>
      <c r="K1061" s="195" t="s">
        <v>3656</v>
      </c>
      <c r="L1061" s="196" t="s">
        <v>4614</v>
      </c>
      <c r="M1061" s="196" t="s">
        <v>4672</v>
      </c>
      <c r="N1061" s="52" t="s">
        <v>2155</v>
      </c>
      <c r="O1061" s="52"/>
      <c r="P1061" s="254" t="s">
        <v>2985</v>
      </c>
      <c r="Q1061" s="13"/>
      <c r="R1061"/>
      <c r="S1061" t="str">
        <f t="shared" si="238"/>
        <v>NOT EQUAL</v>
      </c>
      <c r="T1061" s="41" t="str">
        <f>IF(ISNA(VLOOKUP(P1061,'NEW XEQM.c'!E:F,2,0)),"--","PRESENT")</f>
        <v>--</v>
      </c>
      <c r="U1061"/>
      <c r="V1061">
        <f t="shared" si="240"/>
        <v>182</v>
      </c>
      <c r="W1061" s="75" t="s">
        <v>2155</v>
      </c>
      <c r="X1061" s="54" t="s">
        <v>2155</v>
      </c>
      <c r="Y1061" s="54" t="s">
        <v>2155</v>
      </c>
      <c r="Z1061" s="22" t="str">
        <f t="shared" si="241"/>
        <v/>
      </c>
      <c r="AA1061" s="22" t="str">
        <f t="shared" si="242"/>
        <v/>
      </c>
      <c r="AB1061" s="1">
        <f t="shared" si="243"/>
        <v>1037</v>
      </c>
      <c r="AC1061" t="str">
        <f t="shared" si="244"/>
        <v>ITM_SUP_T</v>
      </c>
      <c r="AD1061" s="125" t="str">
        <f>IF(ISNA(VLOOKUP(AA1061,'XEQM Shortlist'!J:J,1,0)),"//","")</f>
        <v/>
      </c>
      <c r="AF1061" s="88" t="str">
        <f t="shared" si="245"/>
        <v/>
      </c>
      <c r="AG1061" t="b">
        <f t="shared" si="246"/>
        <v>1</v>
      </c>
    </row>
    <row r="1062" spans="1:33">
      <c r="A1062" s="45">
        <f t="shared" si="239"/>
        <v>1062</v>
      </c>
      <c r="B1062" s="44">
        <f t="shared" si="247"/>
        <v>1038</v>
      </c>
      <c r="C1062" s="193" t="s">
        <v>3642</v>
      </c>
      <c r="D1062" s="193" t="s">
        <v>7</v>
      </c>
      <c r="E1062" s="188" t="s">
        <v>506</v>
      </c>
      <c r="F1062" s="188" t="s">
        <v>4885</v>
      </c>
      <c r="G1062" s="199">
        <v>0</v>
      </c>
      <c r="H1062" s="199">
        <v>0</v>
      </c>
      <c r="I1062" s="188" t="s">
        <v>1</v>
      </c>
      <c r="J1062" s="188" t="s">
        <v>1348</v>
      </c>
      <c r="K1062" s="195" t="s">
        <v>3656</v>
      </c>
      <c r="L1062" s="196" t="s">
        <v>4614</v>
      </c>
      <c r="M1062" s="196" t="s">
        <v>4672</v>
      </c>
      <c r="N1062" s="52" t="s">
        <v>2155</v>
      </c>
      <c r="O1062" s="52"/>
      <c r="P1062" s="254" t="s">
        <v>4812</v>
      </c>
      <c r="Q1062" s="13"/>
      <c r="R1062"/>
      <c r="S1062" t="str">
        <f t="shared" si="238"/>
        <v>NOT EQUAL</v>
      </c>
      <c r="T1062" s="41" t="str">
        <f>IF(ISNA(VLOOKUP(P1062,'NEW XEQM.c'!E:F,2,0)),"--","PRESENT")</f>
        <v>--</v>
      </c>
      <c r="U1062"/>
      <c r="V1062">
        <f t="shared" si="240"/>
        <v>182</v>
      </c>
      <c r="W1062" s="75" t="s">
        <v>2155</v>
      </c>
      <c r="X1062" s="54" t="s">
        <v>2155</v>
      </c>
      <c r="Y1062" s="54" t="s">
        <v>2155</v>
      </c>
      <c r="Z1062" s="22" t="str">
        <f t="shared" si="241"/>
        <v/>
      </c>
      <c r="AA1062" s="22" t="str">
        <f t="shared" si="242"/>
        <v/>
      </c>
      <c r="AB1062" s="1">
        <f t="shared" si="243"/>
        <v>1038</v>
      </c>
      <c r="AC1062" t="str">
        <f t="shared" si="244"/>
        <v>ITM_SUP_U</v>
      </c>
      <c r="AD1062" s="125" t="str">
        <f>IF(ISNA(VLOOKUP(AA1062,'XEQM Shortlist'!J:J,1,0)),"//","")</f>
        <v/>
      </c>
      <c r="AF1062" s="88" t="str">
        <f t="shared" si="245"/>
        <v/>
      </c>
      <c r="AG1062" t="b">
        <f t="shared" si="246"/>
        <v>1</v>
      </c>
    </row>
    <row r="1063" spans="1:33">
      <c r="A1063" s="45">
        <f t="shared" si="239"/>
        <v>1063</v>
      </c>
      <c r="B1063" s="44">
        <f t="shared" si="247"/>
        <v>1039</v>
      </c>
      <c r="C1063" s="193" t="s">
        <v>3642</v>
      </c>
      <c r="D1063" s="193" t="s">
        <v>7</v>
      </c>
      <c r="E1063" s="188" t="s">
        <v>506</v>
      </c>
      <c r="F1063" s="188" t="s">
        <v>4886</v>
      </c>
      <c r="G1063" s="199">
        <v>0</v>
      </c>
      <c r="H1063" s="199">
        <v>0</v>
      </c>
      <c r="I1063" s="188" t="s">
        <v>1</v>
      </c>
      <c r="J1063" s="188" t="s">
        <v>1348</v>
      </c>
      <c r="K1063" s="195" t="s">
        <v>3656</v>
      </c>
      <c r="L1063" s="196" t="s">
        <v>4614</v>
      </c>
      <c r="M1063" s="196" t="s">
        <v>4672</v>
      </c>
      <c r="N1063" s="52" t="s">
        <v>2155</v>
      </c>
      <c r="O1063" s="52"/>
      <c r="P1063" s="254" t="s">
        <v>4813</v>
      </c>
      <c r="Q1063" s="13"/>
      <c r="R1063"/>
      <c r="S1063" t="str">
        <f t="shared" ref="S1063:S1126" si="248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40"/>
        <v>182</v>
      </c>
      <c r="W1063" s="75" t="s">
        <v>2155</v>
      </c>
      <c r="X1063" s="54" t="s">
        <v>2155</v>
      </c>
      <c r="Y1063" s="54" t="s">
        <v>2155</v>
      </c>
      <c r="Z1063" s="22" t="str">
        <f t="shared" si="241"/>
        <v/>
      </c>
      <c r="AA1063" s="22" t="str">
        <f t="shared" si="242"/>
        <v/>
      </c>
      <c r="AB1063" s="1">
        <f t="shared" si="243"/>
        <v>1039</v>
      </c>
      <c r="AC1063" t="str">
        <f t="shared" si="244"/>
        <v>ITM_SUP_V</v>
      </c>
      <c r="AD1063" s="125" t="str">
        <f>IF(ISNA(VLOOKUP(AA1063,'XEQM Shortlist'!J:J,1,0)),"//","")</f>
        <v/>
      </c>
      <c r="AF1063" s="88" t="str">
        <f t="shared" si="245"/>
        <v/>
      </c>
      <c r="AG1063" t="b">
        <f t="shared" si="246"/>
        <v>1</v>
      </c>
    </row>
    <row r="1064" spans="1:33">
      <c r="A1064" s="45">
        <f t="shared" si="239"/>
        <v>1064</v>
      </c>
      <c r="B1064" s="44">
        <f t="shared" si="247"/>
        <v>1040</v>
      </c>
      <c r="C1064" s="193" t="s">
        <v>3642</v>
      </c>
      <c r="D1064" s="193" t="s">
        <v>7</v>
      </c>
      <c r="E1064" s="188" t="s">
        <v>506</v>
      </c>
      <c r="F1064" s="188" t="s">
        <v>4887</v>
      </c>
      <c r="G1064" s="199">
        <v>0</v>
      </c>
      <c r="H1064" s="199">
        <v>0</v>
      </c>
      <c r="I1064" s="188" t="s">
        <v>1</v>
      </c>
      <c r="J1064" s="188" t="s">
        <v>1348</v>
      </c>
      <c r="K1064" s="195" t="s">
        <v>3656</v>
      </c>
      <c r="L1064" s="196" t="s">
        <v>4614</v>
      </c>
      <c r="M1064" s="196" t="s">
        <v>4672</v>
      </c>
      <c r="N1064" s="52" t="s">
        <v>2155</v>
      </c>
      <c r="O1064" s="52"/>
      <c r="P1064" s="254" t="s">
        <v>4814</v>
      </c>
      <c r="Q1064" s="13"/>
      <c r="R1064"/>
      <c r="S1064" t="str">
        <f t="shared" si="248"/>
        <v>NOT EQUAL</v>
      </c>
      <c r="T1064" s="41" t="str">
        <f>IF(ISNA(VLOOKUP(P1064,'NEW XEQM.c'!E:F,2,0)),"--","PRESENT")</f>
        <v>--</v>
      </c>
      <c r="U1064"/>
      <c r="V1064">
        <f t="shared" si="240"/>
        <v>182</v>
      </c>
      <c r="W1064" s="75" t="s">
        <v>2155</v>
      </c>
      <c r="X1064" s="54" t="s">
        <v>2155</v>
      </c>
      <c r="Y1064" s="54" t="s">
        <v>2155</v>
      </c>
      <c r="Z1064" s="22" t="str">
        <f t="shared" si="241"/>
        <v/>
      </c>
      <c r="AA1064" s="22" t="str">
        <f t="shared" si="242"/>
        <v/>
      </c>
      <c r="AB1064" s="1">
        <f t="shared" si="243"/>
        <v>1040</v>
      </c>
      <c r="AC1064" t="str">
        <f t="shared" si="244"/>
        <v>ITM_SUP_W</v>
      </c>
      <c r="AD1064" s="125" t="str">
        <f>IF(ISNA(VLOOKUP(AA1064,'XEQM Shortlist'!J:J,1,0)),"//","")</f>
        <v/>
      </c>
      <c r="AF1064" s="88" t="str">
        <f t="shared" si="245"/>
        <v/>
      </c>
      <c r="AG1064" t="b">
        <f t="shared" si="246"/>
        <v>1</v>
      </c>
    </row>
    <row r="1065" spans="1:33">
      <c r="A1065" s="45">
        <f t="shared" si="239"/>
        <v>1065</v>
      </c>
      <c r="B1065" s="44">
        <f t="shared" si="247"/>
        <v>1041</v>
      </c>
      <c r="C1065" s="193" t="s">
        <v>3642</v>
      </c>
      <c r="D1065" s="193" t="s">
        <v>7</v>
      </c>
      <c r="E1065" s="188" t="s">
        <v>506</v>
      </c>
      <c r="F1065" s="188" t="s">
        <v>4888</v>
      </c>
      <c r="G1065" s="199">
        <v>0</v>
      </c>
      <c r="H1065" s="199">
        <v>0</v>
      </c>
      <c r="I1065" s="188" t="s">
        <v>1</v>
      </c>
      <c r="J1065" s="188" t="s">
        <v>1348</v>
      </c>
      <c r="K1065" s="195" t="s">
        <v>3656</v>
      </c>
      <c r="L1065" s="196" t="s">
        <v>4614</v>
      </c>
      <c r="M1065" s="196" t="s">
        <v>4672</v>
      </c>
      <c r="N1065" s="52" t="s">
        <v>2155</v>
      </c>
      <c r="O1065" s="52"/>
      <c r="P1065" s="254" t="s">
        <v>4815</v>
      </c>
      <c r="Q1065" s="13"/>
      <c r="R1065"/>
      <c r="S1065" t="str">
        <f t="shared" si="248"/>
        <v>NOT EQUAL</v>
      </c>
      <c r="T1065" s="41" t="str">
        <f>IF(ISNA(VLOOKUP(P1065,'NEW XEQM.c'!E:F,2,0)),"--","PRESENT")</f>
        <v>--</v>
      </c>
      <c r="U1065"/>
      <c r="V1065">
        <f t="shared" si="240"/>
        <v>182</v>
      </c>
      <c r="W1065" s="75" t="s">
        <v>2155</v>
      </c>
      <c r="X1065" s="54" t="s">
        <v>2155</v>
      </c>
      <c r="Y1065" s="54" t="s">
        <v>2155</v>
      </c>
      <c r="Z1065" s="22" t="str">
        <f t="shared" si="241"/>
        <v/>
      </c>
      <c r="AA1065" s="22" t="str">
        <f t="shared" si="242"/>
        <v/>
      </c>
      <c r="AB1065" s="1">
        <f t="shared" si="243"/>
        <v>1041</v>
      </c>
      <c r="AC1065" t="str">
        <f t="shared" si="244"/>
        <v>ITM_SUP_X</v>
      </c>
      <c r="AD1065" s="125" t="str">
        <f>IF(ISNA(VLOOKUP(AA1065,'XEQM Shortlist'!J:J,1,0)),"//","")</f>
        <v/>
      </c>
      <c r="AF1065" s="88" t="str">
        <f t="shared" si="245"/>
        <v/>
      </c>
      <c r="AG1065" t="b">
        <f t="shared" si="246"/>
        <v>1</v>
      </c>
    </row>
    <row r="1066" spans="1:33">
      <c r="A1066" s="45">
        <f t="shared" si="239"/>
        <v>1066</v>
      </c>
      <c r="B1066" s="44">
        <f t="shared" si="247"/>
        <v>1042</v>
      </c>
      <c r="C1066" s="193" t="s">
        <v>3642</v>
      </c>
      <c r="D1066" s="193" t="s">
        <v>7</v>
      </c>
      <c r="E1066" s="188" t="s">
        <v>506</v>
      </c>
      <c r="F1066" s="188" t="s">
        <v>4889</v>
      </c>
      <c r="G1066" s="199">
        <v>0</v>
      </c>
      <c r="H1066" s="199">
        <v>0</v>
      </c>
      <c r="I1066" s="188" t="s">
        <v>1</v>
      </c>
      <c r="J1066" s="188" t="s">
        <v>1348</v>
      </c>
      <c r="K1066" s="195" t="s">
        <v>3656</v>
      </c>
      <c r="L1066" s="196" t="s">
        <v>4614</v>
      </c>
      <c r="M1066" s="196" t="s">
        <v>4672</v>
      </c>
      <c r="N1066" s="52" t="s">
        <v>2155</v>
      </c>
      <c r="O1066" s="52"/>
      <c r="P1066" s="254" t="s">
        <v>4816</v>
      </c>
      <c r="Q1066" s="13"/>
      <c r="R1066"/>
      <c r="S1066" t="str">
        <f t="shared" si="248"/>
        <v>NOT EQUAL</v>
      </c>
      <c r="T1066" s="41" t="str">
        <f>IF(ISNA(VLOOKUP(P1066,'NEW XEQM.c'!E:F,2,0)),"--","PRESENT")</f>
        <v>--</v>
      </c>
      <c r="U1066"/>
      <c r="V1066">
        <f t="shared" si="240"/>
        <v>182</v>
      </c>
      <c r="W1066" s="75" t="s">
        <v>2155</v>
      </c>
      <c r="X1066" s="54" t="s">
        <v>2155</v>
      </c>
      <c r="Y1066" s="54" t="s">
        <v>2155</v>
      </c>
      <c r="Z1066" s="22" t="str">
        <f t="shared" si="241"/>
        <v/>
      </c>
      <c r="AA1066" s="22" t="str">
        <f t="shared" si="242"/>
        <v/>
      </c>
      <c r="AB1066" s="1">
        <f t="shared" si="243"/>
        <v>1042</v>
      </c>
      <c r="AC1066" t="str">
        <f t="shared" si="244"/>
        <v>ITM_SUP_Y</v>
      </c>
      <c r="AD1066" s="125" t="str">
        <f>IF(ISNA(VLOOKUP(AA1066,'XEQM Shortlist'!J:J,1,0)),"//","")</f>
        <v/>
      </c>
      <c r="AF1066" s="88" t="str">
        <f t="shared" si="245"/>
        <v/>
      </c>
      <c r="AG1066" t="b">
        <f t="shared" si="246"/>
        <v>1</v>
      </c>
    </row>
    <row r="1067" spans="1:33" s="17" customFormat="1">
      <c r="A1067" s="45">
        <f t="shared" si="239"/>
        <v>1067</v>
      </c>
      <c r="B1067" s="44">
        <f t="shared" si="247"/>
        <v>1043</v>
      </c>
      <c r="C1067" s="193" t="s">
        <v>3642</v>
      </c>
      <c r="D1067" s="193" t="s">
        <v>7</v>
      </c>
      <c r="E1067" s="188" t="s">
        <v>506</v>
      </c>
      <c r="F1067" s="189" t="s">
        <v>4890</v>
      </c>
      <c r="G1067" s="198">
        <v>0</v>
      </c>
      <c r="H1067" s="198">
        <v>0</v>
      </c>
      <c r="I1067" s="188" t="s">
        <v>1</v>
      </c>
      <c r="J1067" s="188" t="s">
        <v>1348</v>
      </c>
      <c r="K1067" s="195" t="s">
        <v>3656</v>
      </c>
      <c r="L1067" s="196" t="s">
        <v>4614</v>
      </c>
      <c r="M1067" s="196" t="s">
        <v>4672</v>
      </c>
      <c r="N1067" s="52" t="s">
        <v>2155</v>
      </c>
      <c r="P1067" s="254" t="s">
        <v>4817</v>
      </c>
      <c r="Q1067" s="13"/>
      <c r="R1067"/>
      <c r="S1067" t="str">
        <f t="shared" si="248"/>
        <v>NOT EQUAL</v>
      </c>
      <c r="T1067" s="41" t="str">
        <f>IF(ISNA(VLOOKUP(P1067,'NEW XEQM.c'!E:F,2,0)),"--","PRESENT")</f>
        <v>--</v>
      </c>
      <c r="U1067"/>
      <c r="V1067">
        <f t="shared" si="240"/>
        <v>182</v>
      </c>
      <c r="W1067" s="88" t="s">
        <v>2155</v>
      </c>
      <c r="X1067" s="92" t="s">
        <v>2155</v>
      </c>
      <c r="Y1067" s="92" t="s">
        <v>2155</v>
      </c>
      <c r="Z1067" s="22" t="str">
        <f t="shared" si="241"/>
        <v/>
      </c>
      <c r="AA1067" s="22" t="str">
        <f t="shared" si="242"/>
        <v/>
      </c>
      <c r="AB1067" s="1">
        <f t="shared" si="243"/>
        <v>1043</v>
      </c>
      <c r="AC1067" t="str">
        <f t="shared" si="244"/>
        <v>ITM_SUP_Z</v>
      </c>
      <c r="AD1067" s="125" t="str">
        <f>IF(ISNA(VLOOKUP(AA1067,'XEQM Shortlist'!J:J,1,0)),"//","")</f>
        <v/>
      </c>
      <c r="AE1067"/>
      <c r="AF1067" s="88" t="str">
        <f t="shared" si="245"/>
        <v/>
      </c>
      <c r="AG1067" t="b">
        <f t="shared" si="246"/>
        <v>1</v>
      </c>
    </row>
    <row r="1068" spans="1:33">
      <c r="A1068" s="45">
        <f t="shared" si="239"/>
        <v>1068</v>
      </c>
      <c r="B1068" s="44">
        <f t="shared" si="247"/>
        <v>1044</v>
      </c>
      <c r="C1068" s="193" t="s">
        <v>3642</v>
      </c>
      <c r="D1068" s="193" t="s">
        <v>7</v>
      </c>
      <c r="E1068" s="188" t="s">
        <v>506</v>
      </c>
      <c r="F1068" s="188" t="s">
        <v>4891</v>
      </c>
      <c r="G1068" s="197">
        <v>0</v>
      </c>
      <c r="H1068" s="197">
        <v>0</v>
      </c>
      <c r="I1068" s="188" t="s">
        <v>1</v>
      </c>
      <c r="J1068" s="188" t="s">
        <v>1348</v>
      </c>
      <c r="K1068" s="195" t="s">
        <v>3656</v>
      </c>
      <c r="L1068" s="196" t="s">
        <v>4614</v>
      </c>
      <c r="M1068" s="196" t="s">
        <v>4672</v>
      </c>
      <c r="N1068" s="52" t="s">
        <v>2155</v>
      </c>
      <c r="O1068" s="52"/>
      <c r="P1068" s="254" t="s">
        <v>3190</v>
      </c>
      <c r="Q1068" s="13"/>
      <c r="R1068"/>
      <c r="S1068" t="str">
        <f t="shared" si="248"/>
        <v>NOT EQUAL</v>
      </c>
      <c r="T1068" s="41" t="str">
        <f>IF(ISNA(VLOOKUP(P1068,'NEW XEQM.c'!E:F,2,0)),"--","PRESENT")</f>
        <v>--</v>
      </c>
      <c r="U1068"/>
      <c r="V1068">
        <f t="shared" si="240"/>
        <v>182</v>
      </c>
      <c r="W1068" s="75" t="s">
        <v>2155</v>
      </c>
      <c r="X1068" s="54" t="s">
        <v>2155</v>
      </c>
      <c r="Y1068" s="54" t="s">
        <v>2155</v>
      </c>
      <c r="Z1068" s="22" t="str">
        <f t="shared" si="241"/>
        <v/>
      </c>
      <c r="AA1068" s="22" t="str">
        <f t="shared" si="242"/>
        <v/>
      </c>
      <c r="AB1068" s="1">
        <f t="shared" si="243"/>
        <v>1044</v>
      </c>
      <c r="AC1068" t="str">
        <f t="shared" si="244"/>
        <v>ITM_SUP_a</v>
      </c>
      <c r="AD1068" s="125" t="str">
        <f>IF(ISNA(VLOOKUP(AA1068,'XEQM Shortlist'!J:J,1,0)),"//","")</f>
        <v/>
      </c>
      <c r="AF1068" s="88" t="str">
        <f t="shared" si="245"/>
        <v/>
      </c>
      <c r="AG1068" t="b">
        <f t="shared" si="246"/>
        <v>1</v>
      </c>
    </row>
    <row r="1069" spans="1:33">
      <c r="A1069" s="45">
        <f t="shared" si="239"/>
        <v>1069</v>
      </c>
      <c r="B1069" s="44">
        <f t="shared" si="247"/>
        <v>1045</v>
      </c>
      <c r="C1069" s="193" t="s">
        <v>3642</v>
      </c>
      <c r="D1069" s="193" t="s">
        <v>7</v>
      </c>
      <c r="E1069" s="188" t="s">
        <v>506</v>
      </c>
      <c r="F1069" s="188" t="s">
        <v>4892</v>
      </c>
      <c r="G1069" s="199">
        <v>0</v>
      </c>
      <c r="H1069" s="199">
        <v>0</v>
      </c>
      <c r="I1069" s="188" t="s">
        <v>1</v>
      </c>
      <c r="J1069" s="188" t="s">
        <v>1348</v>
      </c>
      <c r="K1069" s="195" t="s">
        <v>3656</v>
      </c>
      <c r="L1069" s="196" t="s">
        <v>4614</v>
      </c>
      <c r="M1069" s="196" t="s">
        <v>4672</v>
      </c>
      <c r="N1069" s="52" t="s">
        <v>2155</v>
      </c>
      <c r="O1069" s="52"/>
      <c r="P1069" s="254" t="s">
        <v>4818</v>
      </c>
      <c r="Q1069" s="13"/>
      <c r="R1069"/>
      <c r="S1069" t="str">
        <f t="shared" si="248"/>
        <v>NOT EQUAL</v>
      </c>
      <c r="T1069" s="41" t="str">
        <f>IF(ISNA(VLOOKUP(P1069,'NEW XEQM.c'!E:F,2,0)),"--","PRESENT")</f>
        <v>--</v>
      </c>
      <c r="U1069"/>
      <c r="V1069">
        <f t="shared" si="240"/>
        <v>182</v>
      </c>
      <c r="W1069" s="75" t="s">
        <v>2155</v>
      </c>
      <c r="X1069" s="54" t="s">
        <v>2155</v>
      </c>
      <c r="Y1069" s="54" t="s">
        <v>2155</v>
      </c>
      <c r="Z1069" s="22" t="str">
        <f t="shared" si="241"/>
        <v/>
      </c>
      <c r="AA1069" s="22" t="str">
        <f t="shared" si="242"/>
        <v/>
      </c>
      <c r="AB1069" s="1">
        <f t="shared" si="243"/>
        <v>1045</v>
      </c>
      <c r="AC1069" t="str">
        <f t="shared" si="244"/>
        <v>ITM_SUP_b</v>
      </c>
      <c r="AD1069" s="125" t="str">
        <f>IF(ISNA(VLOOKUP(AA1069,'XEQM Shortlist'!J:J,1,0)),"//","")</f>
        <v/>
      </c>
      <c r="AF1069" s="88" t="str">
        <f t="shared" si="245"/>
        <v/>
      </c>
      <c r="AG1069" t="b">
        <f t="shared" si="246"/>
        <v>1</v>
      </c>
    </row>
    <row r="1070" spans="1:33" s="17" customFormat="1">
      <c r="A1070" s="45">
        <f t="shared" si="239"/>
        <v>1070</v>
      </c>
      <c r="B1070" s="44">
        <f t="shared" si="247"/>
        <v>1046</v>
      </c>
      <c r="C1070" s="193" t="s">
        <v>3642</v>
      </c>
      <c r="D1070" s="193" t="s">
        <v>7</v>
      </c>
      <c r="E1070" s="188" t="s">
        <v>506</v>
      </c>
      <c r="F1070" s="189" t="s">
        <v>4893</v>
      </c>
      <c r="G1070" s="198">
        <v>0</v>
      </c>
      <c r="H1070" s="198">
        <v>0</v>
      </c>
      <c r="I1070" s="188" t="s">
        <v>1</v>
      </c>
      <c r="J1070" s="188" t="s">
        <v>1348</v>
      </c>
      <c r="K1070" s="195" t="s">
        <v>3656</v>
      </c>
      <c r="L1070" s="196" t="s">
        <v>4614</v>
      </c>
      <c r="M1070" s="196" t="s">
        <v>4672</v>
      </c>
      <c r="N1070" s="52" t="s">
        <v>2155</v>
      </c>
      <c r="P1070" s="254" t="s">
        <v>4819</v>
      </c>
      <c r="Q1070" s="13"/>
      <c r="R1070"/>
      <c r="S1070" t="str">
        <f t="shared" si="248"/>
        <v>NOT EQUAL</v>
      </c>
      <c r="T1070" s="41" t="str">
        <f>IF(ISNA(VLOOKUP(P1070,'NEW XEQM.c'!E:F,2,0)),"--","PRESENT")</f>
        <v>--</v>
      </c>
      <c r="U1070"/>
      <c r="V1070">
        <f t="shared" si="240"/>
        <v>182</v>
      </c>
      <c r="W1070" s="88" t="s">
        <v>2155</v>
      </c>
      <c r="X1070" s="92" t="s">
        <v>2155</v>
      </c>
      <c r="Y1070" s="92" t="s">
        <v>2155</v>
      </c>
      <c r="Z1070" s="22" t="str">
        <f t="shared" si="241"/>
        <v/>
      </c>
      <c r="AA1070" s="22" t="str">
        <f t="shared" si="242"/>
        <v/>
      </c>
      <c r="AB1070" s="1">
        <f t="shared" si="243"/>
        <v>1046</v>
      </c>
      <c r="AC1070" t="str">
        <f t="shared" si="244"/>
        <v>ITM_SUP_c</v>
      </c>
      <c r="AD1070" s="125" t="str">
        <f>IF(ISNA(VLOOKUP(AA1070,'XEQM Shortlist'!J:J,1,0)),"//","")</f>
        <v/>
      </c>
      <c r="AE1070"/>
      <c r="AF1070" s="88" t="str">
        <f t="shared" si="245"/>
        <v/>
      </c>
      <c r="AG1070" t="b">
        <f t="shared" si="246"/>
        <v>1</v>
      </c>
    </row>
    <row r="1071" spans="1:33">
      <c r="A1071" s="45">
        <f t="shared" si="239"/>
        <v>1071</v>
      </c>
      <c r="B1071" s="44">
        <f t="shared" si="247"/>
        <v>1047</v>
      </c>
      <c r="C1071" s="193" t="s">
        <v>3642</v>
      </c>
      <c r="D1071" s="193" t="s">
        <v>7</v>
      </c>
      <c r="E1071" s="188" t="s">
        <v>506</v>
      </c>
      <c r="F1071" s="188" t="s">
        <v>4894</v>
      </c>
      <c r="G1071" s="197">
        <v>0</v>
      </c>
      <c r="H1071" s="197">
        <v>0</v>
      </c>
      <c r="I1071" s="188" t="s">
        <v>1</v>
      </c>
      <c r="J1071" s="188" t="s">
        <v>1348</v>
      </c>
      <c r="K1071" s="195" t="s">
        <v>3656</v>
      </c>
      <c r="L1071" s="196" t="s">
        <v>4614</v>
      </c>
      <c r="M1071" s="196" t="s">
        <v>4672</v>
      </c>
      <c r="N1071" s="52" t="s">
        <v>2155</v>
      </c>
      <c r="O1071" s="52"/>
      <c r="P1071" s="254" t="s">
        <v>4820</v>
      </c>
      <c r="Q1071" s="13"/>
      <c r="R1071"/>
      <c r="S1071" t="str">
        <f t="shared" si="248"/>
        <v>NOT EQUAL</v>
      </c>
      <c r="T1071" s="41" t="str">
        <f>IF(ISNA(VLOOKUP(P1071,'NEW XEQM.c'!E:F,2,0)),"--","PRESENT")</f>
        <v>--</v>
      </c>
      <c r="U1071"/>
      <c r="V1071">
        <f t="shared" si="240"/>
        <v>182</v>
      </c>
      <c r="W1071" s="75" t="s">
        <v>2155</v>
      </c>
      <c r="X1071" s="54" t="s">
        <v>2155</v>
      </c>
      <c r="Y1071" s="54" t="s">
        <v>2155</v>
      </c>
      <c r="Z1071" s="22" t="str">
        <f t="shared" si="241"/>
        <v/>
      </c>
      <c r="AA1071" s="22" t="str">
        <f t="shared" si="242"/>
        <v/>
      </c>
      <c r="AB1071" s="1">
        <f t="shared" si="243"/>
        <v>1047</v>
      </c>
      <c r="AC1071" t="str">
        <f t="shared" si="244"/>
        <v>ITM_SUP_d</v>
      </c>
      <c r="AD1071" s="125" t="str">
        <f>IF(ISNA(VLOOKUP(AA1071,'XEQM Shortlist'!J:J,1,0)),"//","")</f>
        <v/>
      </c>
      <c r="AF1071" s="88" t="str">
        <f t="shared" si="245"/>
        <v/>
      </c>
      <c r="AG1071" t="b">
        <f t="shared" si="246"/>
        <v>1</v>
      </c>
    </row>
    <row r="1072" spans="1:33">
      <c r="A1072" s="45">
        <f t="shared" si="239"/>
        <v>1072</v>
      </c>
      <c r="B1072" s="44">
        <f t="shared" si="247"/>
        <v>1048</v>
      </c>
      <c r="C1072" s="193" t="s">
        <v>3642</v>
      </c>
      <c r="D1072" s="193" t="s">
        <v>7</v>
      </c>
      <c r="E1072" s="188" t="s">
        <v>506</v>
      </c>
      <c r="F1072" s="188" t="s">
        <v>4895</v>
      </c>
      <c r="G1072" s="199">
        <v>0</v>
      </c>
      <c r="H1072" s="199">
        <v>0</v>
      </c>
      <c r="I1072" s="188" t="s">
        <v>1</v>
      </c>
      <c r="J1072" s="188" t="s">
        <v>1348</v>
      </c>
      <c r="K1072" s="195" t="s">
        <v>3656</v>
      </c>
      <c r="L1072" s="196" t="s">
        <v>4614</v>
      </c>
      <c r="M1072" s="196" t="s">
        <v>4672</v>
      </c>
      <c r="N1072" s="52" t="s">
        <v>2155</v>
      </c>
      <c r="O1072" s="52"/>
      <c r="P1072" s="254" t="s">
        <v>4821</v>
      </c>
      <c r="Q1072" s="13"/>
      <c r="R1072"/>
      <c r="S1072" t="str">
        <f t="shared" si="248"/>
        <v>NOT EQUAL</v>
      </c>
      <c r="T1072" s="41" t="str">
        <f>IF(ISNA(VLOOKUP(P1072,'NEW XEQM.c'!E:F,2,0)),"--","PRESENT")</f>
        <v>--</v>
      </c>
      <c r="U1072"/>
      <c r="V1072">
        <f t="shared" si="240"/>
        <v>182</v>
      </c>
      <c r="W1072" s="75" t="s">
        <v>2155</v>
      </c>
      <c r="X1072" s="54" t="s">
        <v>2155</v>
      </c>
      <c r="Y1072" s="54" t="s">
        <v>2155</v>
      </c>
      <c r="Z1072" s="22" t="str">
        <f t="shared" si="241"/>
        <v/>
      </c>
      <c r="AA1072" s="22" t="str">
        <f t="shared" si="242"/>
        <v/>
      </c>
      <c r="AB1072" s="1">
        <f t="shared" si="243"/>
        <v>1048</v>
      </c>
      <c r="AC1072" t="str">
        <f t="shared" si="244"/>
        <v>ITM_SUP_e</v>
      </c>
      <c r="AD1072" s="125" t="str">
        <f>IF(ISNA(VLOOKUP(AA1072,'XEQM Shortlist'!J:J,1,0)),"//","")</f>
        <v/>
      </c>
      <c r="AF1072" s="88" t="str">
        <f t="shared" si="245"/>
        <v/>
      </c>
      <c r="AG1072" t="b">
        <f t="shared" si="246"/>
        <v>1</v>
      </c>
    </row>
    <row r="1073" spans="1:33">
      <c r="A1073" s="45">
        <f t="shared" si="239"/>
        <v>1073</v>
      </c>
      <c r="B1073" s="44">
        <f t="shared" si="247"/>
        <v>1049</v>
      </c>
      <c r="C1073" s="193" t="s">
        <v>3642</v>
      </c>
      <c r="D1073" s="193" t="s">
        <v>7</v>
      </c>
      <c r="E1073" s="188" t="s">
        <v>506</v>
      </c>
      <c r="F1073" s="188" t="s">
        <v>4896</v>
      </c>
      <c r="G1073" s="199">
        <v>0</v>
      </c>
      <c r="H1073" s="199">
        <v>0</v>
      </c>
      <c r="I1073" s="188" t="s">
        <v>1</v>
      </c>
      <c r="J1073" s="188" t="s">
        <v>1348</v>
      </c>
      <c r="K1073" s="195" t="s">
        <v>3656</v>
      </c>
      <c r="L1073" s="196" t="s">
        <v>4614</v>
      </c>
      <c r="M1073" s="196" t="s">
        <v>4672</v>
      </c>
      <c r="N1073" s="52" t="s">
        <v>2155</v>
      </c>
      <c r="O1073" s="52"/>
      <c r="P1073" s="254" t="s">
        <v>3191</v>
      </c>
      <c r="Q1073" s="13"/>
      <c r="R1073"/>
      <c r="S1073" t="str">
        <f t="shared" si="248"/>
        <v>NOT EQUAL</v>
      </c>
      <c r="T1073" s="41" t="str">
        <f>IF(ISNA(VLOOKUP(P1073,'NEW XEQM.c'!E:F,2,0)),"--","PRESENT")</f>
        <v>--</v>
      </c>
      <c r="U1073"/>
      <c r="V1073">
        <f t="shared" si="240"/>
        <v>182</v>
      </c>
      <c r="W1073" s="75" t="s">
        <v>2155</v>
      </c>
      <c r="X1073" s="54" t="s">
        <v>2155</v>
      </c>
      <c r="Y1073" s="54" t="s">
        <v>2155</v>
      </c>
      <c r="Z1073" s="22" t="str">
        <f t="shared" si="241"/>
        <v/>
      </c>
      <c r="AA1073" s="22" t="str">
        <f t="shared" si="242"/>
        <v/>
      </c>
      <c r="AB1073" s="1">
        <f t="shared" si="243"/>
        <v>1049</v>
      </c>
      <c r="AC1073" t="str">
        <f t="shared" si="244"/>
        <v>ITM_SUP_f</v>
      </c>
      <c r="AD1073" s="125" t="str">
        <f>IF(ISNA(VLOOKUP(AA1073,'XEQM Shortlist'!J:J,1,0)),"//","")</f>
        <v/>
      </c>
      <c r="AF1073" s="88" t="str">
        <f t="shared" si="245"/>
        <v/>
      </c>
      <c r="AG1073" t="b">
        <f t="shared" si="246"/>
        <v>1</v>
      </c>
    </row>
    <row r="1074" spans="1:33">
      <c r="A1074" s="45">
        <f t="shared" si="239"/>
        <v>1074</v>
      </c>
      <c r="B1074" s="44">
        <f t="shared" si="247"/>
        <v>1050</v>
      </c>
      <c r="C1074" s="193" t="s">
        <v>3642</v>
      </c>
      <c r="D1074" s="193" t="s">
        <v>7</v>
      </c>
      <c r="E1074" s="188" t="s">
        <v>506</v>
      </c>
      <c r="F1074" s="188" t="s">
        <v>4897</v>
      </c>
      <c r="G1074" s="199">
        <v>0</v>
      </c>
      <c r="H1074" s="199">
        <v>0</v>
      </c>
      <c r="I1074" s="188" t="s">
        <v>1</v>
      </c>
      <c r="J1074" s="188" t="s">
        <v>1348</v>
      </c>
      <c r="K1074" s="195" t="s">
        <v>3656</v>
      </c>
      <c r="L1074" s="196" t="s">
        <v>4614</v>
      </c>
      <c r="M1074" s="196" t="s">
        <v>4672</v>
      </c>
      <c r="N1074" s="52" t="s">
        <v>2155</v>
      </c>
      <c r="O1074" s="52"/>
      <c r="P1074" s="254" t="s">
        <v>3192</v>
      </c>
      <c r="Q1074" s="13"/>
      <c r="R1074"/>
      <c r="S1074" t="str">
        <f t="shared" si="248"/>
        <v>NOT EQUAL</v>
      </c>
      <c r="T1074" s="41" t="str">
        <f>IF(ISNA(VLOOKUP(P1074,'NEW XEQM.c'!E:F,2,0)),"--","PRESENT")</f>
        <v>--</v>
      </c>
      <c r="U1074"/>
      <c r="V1074">
        <f t="shared" si="240"/>
        <v>182</v>
      </c>
      <c r="W1074" s="75"/>
      <c r="X1074" s="54"/>
      <c r="Y1074" s="54"/>
      <c r="Z1074" s="22" t="str">
        <f t="shared" si="241"/>
        <v/>
      </c>
      <c r="AA1074" s="22" t="str">
        <f t="shared" si="242"/>
        <v/>
      </c>
      <c r="AB1074" s="1">
        <f t="shared" si="243"/>
        <v>1050</v>
      </c>
      <c r="AC1074" t="str">
        <f t="shared" si="244"/>
        <v>ITM_SUP_g</v>
      </c>
      <c r="AD1074" s="125" t="str">
        <f>IF(ISNA(VLOOKUP(AA1074,'XEQM Shortlist'!J:J,1,0)),"//","")</f>
        <v/>
      </c>
      <c r="AF1074" s="88" t="str">
        <f t="shared" si="245"/>
        <v/>
      </c>
      <c r="AG1074" t="b">
        <f t="shared" si="246"/>
        <v>1</v>
      </c>
    </row>
    <row r="1075" spans="1:33">
      <c r="A1075" s="45">
        <f t="shared" si="239"/>
        <v>1075</v>
      </c>
      <c r="B1075" s="44">
        <f t="shared" si="247"/>
        <v>1051</v>
      </c>
      <c r="C1075" s="193" t="s">
        <v>3642</v>
      </c>
      <c r="D1075" s="193" t="s">
        <v>7</v>
      </c>
      <c r="E1075" s="188" t="s">
        <v>506</v>
      </c>
      <c r="F1075" s="188" t="s">
        <v>4898</v>
      </c>
      <c r="G1075" s="199">
        <v>0</v>
      </c>
      <c r="H1075" s="199">
        <v>0</v>
      </c>
      <c r="I1075" s="188" t="s">
        <v>1</v>
      </c>
      <c r="J1075" s="188" t="s">
        <v>1348</v>
      </c>
      <c r="K1075" s="195" t="s">
        <v>3656</v>
      </c>
      <c r="L1075" s="196" t="s">
        <v>4614</v>
      </c>
      <c r="M1075" s="196" t="s">
        <v>4672</v>
      </c>
      <c r="N1075" s="52" t="s">
        <v>2155</v>
      </c>
      <c r="O1075" s="52"/>
      <c r="P1075" s="254" t="s">
        <v>3193</v>
      </c>
      <c r="Q1075" s="13"/>
      <c r="R1075"/>
      <c r="S1075" t="str">
        <f t="shared" si="248"/>
        <v>NOT EQUAL</v>
      </c>
      <c r="T1075" s="41" t="str">
        <f>IF(ISNA(VLOOKUP(P1075,'NEW XEQM.c'!E:F,2,0)),"--","PRESENT")</f>
        <v>--</v>
      </c>
      <c r="U1075"/>
      <c r="V1075">
        <f t="shared" si="240"/>
        <v>182</v>
      </c>
      <c r="W1075" s="75"/>
      <c r="X1075" s="54"/>
      <c r="Y1075" s="54"/>
      <c r="Z1075" s="22" t="str">
        <f t="shared" si="241"/>
        <v/>
      </c>
      <c r="AA1075" s="22" t="str">
        <f t="shared" si="242"/>
        <v/>
      </c>
      <c r="AB1075" s="1">
        <f t="shared" si="243"/>
        <v>1051</v>
      </c>
      <c r="AC1075" t="str">
        <f t="shared" si="244"/>
        <v>ITM_SUP_h</v>
      </c>
      <c r="AD1075" s="125" t="str">
        <f>IF(ISNA(VLOOKUP(AA1075,'XEQM Shortlist'!J:J,1,0)),"//","")</f>
        <v/>
      </c>
      <c r="AF1075" s="88" t="str">
        <f t="shared" si="245"/>
        <v/>
      </c>
      <c r="AG1075" t="b">
        <f t="shared" si="246"/>
        <v>1</v>
      </c>
    </row>
    <row r="1076" spans="1:33">
      <c r="A1076" s="45">
        <f t="shared" si="239"/>
        <v>1076</v>
      </c>
      <c r="B1076" s="44">
        <f t="shared" si="247"/>
        <v>1052</v>
      </c>
      <c r="C1076" s="193" t="s">
        <v>3642</v>
      </c>
      <c r="D1076" s="193" t="s">
        <v>7</v>
      </c>
      <c r="E1076" s="188" t="s">
        <v>506</v>
      </c>
      <c r="F1076" s="188" t="s">
        <v>4899</v>
      </c>
      <c r="G1076" s="199">
        <v>0</v>
      </c>
      <c r="H1076" s="199">
        <v>0</v>
      </c>
      <c r="I1076" s="188" t="s">
        <v>1</v>
      </c>
      <c r="J1076" s="188" t="s">
        <v>1348</v>
      </c>
      <c r="K1076" s="195" t="s">
        <v>3656</v>
      </c>
      <c r="L1076" s="196" t="s">
        <v>4614</v>
      </c>
      <c r="M1076" s="196" t="s">
        <v>4672</v>
      </c>
      <c r="N1076" s="52" t="s">
        <v>2155</v>
      </c>
      <c r="O1076" s="52"/>
      <c r="P1076" s="254" t="s">
        <v>4822</v>
      </c>
      <c r="Q1076" s="13"/>
      <c r="R1076"/>
      <c r="S1076" t="str">
        <f t="shared" si="248"/>
        <v>NOT EQUAL</v>
      </c>
      <c r="T1076" s="41" t="str">
        <f>IF(ISNA(VLOOKUP(P1076,'NEW XEQM.c'!E:F,2,0)),"--","PRESENT")</f>
        <v>--</v>
      </c>
      <c r="U1076"/>
      <c r="V1076">
        <f t="shared" si="240"/>
        <v>182</v>
      </c>
      <c r="W1076" s="75" t="s">
        <v>2155</v>
      </c>
      <c r="X1076" s="54" t="s">
        <v>2155</v>
      </c>
      <c r="Y1076" s="54" t="s">
        <v>2155</v>
      </c>
      <c r="Z1076" s="22" t="str">
        <f t="shared" si="241"/>
        <v/>
      </c>
      <c r="AA1076" s="22" t="str">
        <f t="shared" si="242"/>
        <v/>
      </c>
      <c r="AB1076" s="1">
        <f t="shared" si="243"/>
        <v>1052</v>
      </c>
      <c r="AC1076" t="str">
        <f t="shared" si="244"/>
        <v>ITM_SUP_i</v>
      </c>
      <c r="AD1076" s="125" t="str">
        <f>IF(ISNA(VLOOKUP(AA1076,'XEQM Shortlist'!J:J,1,0)),"//","")</f>
        <v/>
      </c>
      <c r="AF1076" s="88" t="str">
        <f t="shared" si="245"/>
        <v/>
      </c>
      <c r="AG1076" t="b">
        <f t="shared" si="246"/>
        <v>1</v>
      </c>
    </row>
    <row r="1077" spans="1:33">
      <c r="A1077" s="45">
        <f t="shared" si="239"/>
        <v>1077</v>
      </c>
      <c r="B1077" s="44">
        <f t="shared" si="247"/>
        <v>1053</v>
      </c>
      <c r="C1077" s="193" t="s">
        <v>3642</v>
      </c>
      <c r="D1077" s="193" t="s">
        <v>7</v>
      </c>
      <c r="E1077" s="188" t="s">
        <v>506</v>
      </c>
      <c r="F1077" s="188" t="s">
        <v>4900</v>
      </c>
      <c r="G1077" s="199">
        <v>0</v>
      </c>
      <c r="H1077" s="199">
        <v>0</v>
      </c>
      <c r="I1077" s="188" t="s">
        <v>1</v>
      </c>
      <c r="J1077" s="188" t="s">
        <v>1348</v>
      </c>
      <c r="K1077" s="195" t="s">
        <v>3656</v>
      </c>
      <c r="L1077" s="196" t="s">
        <v>4614</v>
      </c>
      <c r="M1077" s="196" t="s">
        <v>4672</v>
      </c>
      <c r="N1077" s="52" t="s">
        <v>2155</v>
      </c>
      <c r="O1077" s="52"/>
      <c r="P1077" s="254" t="s">
        <v>4823</v>
      </c>
      <c r="Q1077" s="13"/>
      <c r="R1077"/>
      <c r="S1077" t="str">
        <f t="shared" si="248"/>
        <v>NOT EQUAL</v>
      </c>
      <c r="T1077" s="41" t="str">
        <f>IF(ISNA(VLOOKUP(P1077,'NEW XEQM.c'!E:F,2,0)),"--","PRESENT")</f>
        <v>--</v>
      </c>
      <c r="U1077"/>
      <c r="V1077">
        <f t="shared" si="240"/>
        <v>182</v>
      </c>
      <c r="W1077" s="75"/>
      <c r="X1077" s="54"/>
      <c r="Y1077" s="54"/>
      <c r="Z1077" s="22" t="str">
        <f t="shared" si="241"/>
        <v/>
      </c>
      <c r="AA1077" s="22" t="str">
        <f t="shared" si="242"/>
        <v/>
      </c>
      <c r="AB1077" s="1">
        <f t="shared" si="243"/>
        <v>1053</v>
      </c>
      <c r="AC1077" t="str">
        <f t="shared" si="244"/>
        <v>ITM_SUP_j</v>
      </c>
      <c r="AD1077" s="125" t="str">
        <f>IF(ISNA(VLOOKUP(AA1077,'XEQM Shortlist'!J:J,1,0)),"//","")</f>
        <v/>
      </c>
      <c r="AF1077" s="88" t="str">
        <f t="shared" si="245"/>
        <v/>
      </c>
      <c r="AG1077" t="b">
        <f t="shared" si="246"/>
        <v>1</v>
      </c>
    </row>
    <row r="1078" spans="1:33">
      <c r="A1078" s="45">
        <f t="shared" si="239"/>
        <v>1078</v>
      </c>
      <c r="B1078" s="44">
        <f t="shared" si="247"/>
        <v>1054</v>
      </c>
      <c r="C1078" s="193" t="s">
        <v>3642</v>
      </c>
      <c r="D1078" s="193" t="s">
        <v>7</v>
      </c>
      <c r="E1078" s="188" t="s">
        <v>506</v>
      </c>
      <c r="F1078" s="188" t="s">
        <v>4901</v>
      </c>
      <c r="G1078" s="199">
        <v>0</v>
      </c>
      <c r="H1078" s="199">
        <v>0</v>
      </c>
      <c r="I1078" s="188" t="s">
        <v>1</v>
      </c>
      <c r="J1078" s="188" t="s">
        <v>1348</v>
      </c>
      <c r="K1078" s="195" t="s">
        <v>3656</v>
      </c>
      <c r="L1078" s="196" t="s">
        <v>4614</v>
      </c>
      <c r="M1078" s="196" t="s">
        <v>4672</v>
      </c>
      <c r="N1078" s="52" t="s">
        <v>2155</v>
      </c>
      <c r="O1078" s="52"/>
      <c r="P1078" s="254" t="s">
        <v>4824</v>
      </c>
      <c r="Q1078" s="13"/>
      <c r="R1078"/>
      <c r="S1078" t="str">
        <f t="shared" si="248"/>
        <v>NOT EQUAL</v>
      </c>
      <c r="T1078" s="41" t="str">
        <f>IF(ISNA(VLOOKUP(P1078,'NEW XEQM.c'!E:F,2,0)),"--","PRESENT")</f>
        <v>--</v>
      </c>
      <c r="U1078"/>
      <c r="V1078">
        <f t="shared" si="240"/>
        <v>182</v>
      </c>
      <c r="W1078" s="75" t="s">
        <v>2155</v>
      </c>
      <c r="X1078" s="54" t="s">
        <v>2155</v>
      </c>
      <c r="Y1078" s="54" t="s">
        <v>2155</v>
      </c>
      <c r="Z1078" s="22" t="str">
        <f t="shared" si="241"/>
        <v/>
      </c>
      <c r="AA1078" s="22" t="str">
        <f t="shared" si="242"/>
        <v/>
      </c>
      <c r="AB1078" s="1">
        <f t="shared" si="243"/>
        <v>1054</v>
      </c>
      <c r="AC1078" t="str">
        <f t="shared" si="244"/>
        <v>ITM_SUP_k</v>
      </c>
      <c r="AD1078" s="125" t="str">
        <f>IF(ISNA(VLOOKUP(AA1078,'XEQM Shortlist'!J:J,1,0)),"//","")</f>
        <v/>
      </c>
      <c r="AF1078" s="88" t="str">
        <f t="shared" si="245"/>
        <v/>
      </c>
      <c r="AG1078" t="b">
        <f t="shared" si="246"/>
        <v>1</v>
      </c>
    </row>
    <row r="1079" spans="1:33">
      <c r="A1079" s="45">
        <f t="shared" si="239"/>
        <v>1079</v>
      </c>
      <c r="B1079" s="44">
        <f t="shared" si="247"/>
        <v>1055</v>
      </c>
      <c r="C1079" s="193" t="s">
        <v>3642</v>
      </c>
      <c r="D1079" s="193" t="s">
        <v>7</v>
      </c>
      <c r="E1079" s="188" t="s">
        <v>506</v>
      </c>
      <c r="F1079" s="188" t="s">
        <v>4902</v>
      </c>
      <c r="G1079" s="199">
        <v>0</v>
      </c>
      <c r="H1079" s="199">
        <v>0</v>
      </c>
      <c r="I1079" s="188" t="s">
        <v>1</v>
      </c>
      <c r="J1079" s="188" t="s">
        <v>1348</v>
      </c>
      <c r="K1079" s="195" t="s">
        <v>3656</v>
      </c>
      <c r="L1079" s="196" t="s">
        <v>4614</v>
      </c>
      <c r="M1079" s="196" t="s">
        <v>4672</v>
      </c>
      <c r="N1079" s="52" t="s">
        <v>2155</v>
      </c>
      <c r="O1079" s="52"/>
      <c r="P1079" s="254" t="s">
        <v>4825</v>
      </c>
      <c r="Q1079" s="13"/>
      <c r="R1079"/>
      <c r="S1079" t="str">
        <f t="shared" si="248"/>
        <v>NOT EQUAL</v>
      </c>
      <c r="T1079" s="41" t="str">
        <f>IF(ISNA(VLOOKUP(P1079,'NEW XEQM.c'!E:F,2,0)),"--","PRESENT")</f>
        <v>--</v>
      </c>
      <c r="U1079"/>
      <c r="V1079">
        <f t="shared" si="240"/>
        <v>182</v>
      </c>
      <c r="W1079" s="75" t="s">
        <v>2155</v>
      </c>
      <c r="X1079" s="54" t="s">
        <v>2155</v>
      </c>
      <c r="Y1079" s="54" t="s">
        <v>2155</v>
      </c>
      <c r="Z1079" s="22" t="str">
        <f t="shared" si="241"/>
        <v/>
      </c>
      <c r="AA1079" s="22" t="str">
        <f t="shared" si="242"/>
        <v/>
      </c>
      <c r="AB1079" s="1">
        <f t="shared" si="243"/>
        <v>1055</v>
      </c>
      <c r="AC1079" t="str">
        <f t="shared" si="244"/>
        <v>ITM_SUP_l</v>
      </c>
      <c r="AD1079" s="125" t="str">
        <f>IF(ISNA(VLOOKUP(AA1079,'XEQM Shortlist'!J:J,1,0)),"//","")</f>
        <v/>
      </c>
      <c r="AF1079" s="88" t="str">
        <f t="shared" si="245"/>
        <v/>
      </c>
      <c r="AG1079" t="b">
        <f t="shared" si="246"/>
        <v>1</v>
      </c>
    </row>
    <row r="1080" spans="1:33">
      <c r="A1080" s="45">
        <f t="shared" si="239"/>
        <v>1080</v>
      </c>
      <c r="B1080" s="44">
        <f t="shared" si="247"/>
        <v>1056</v>
      </c>
      <c r="C1080" s="193" t="s">
        <v>3642</v>
      </c>
      <c r="D1080" s="193" t="s">
        <v>7</v>
      </c>
      <c r="E1080" s="188" t="s">
        <v>506</v>
      </c>
      <c r="F1080" s="188" t="s">
        <v>4903</v>
      </c>
      <c r="G1080" s="199">
        <v>0</v>
      </c>
      <c r="H1080" s="199">
        <v>0</v>
      </c>
      <c r="I1080" s="188" t="s">
        <v>1</v>
      </c>
      <c r="J1080" s="188" t="s">
        <v>1348</v>
      </c>
      <c r="K1080" s="195" t="s">
        <v>3656</v>
      </c>
      <c r="L1080" s="196" t="s">
        <v>4614</v>
      </c>
      <c r="M1080" s="196" t="s">
        <v>4672</v>
      </c>
      <c r="N1080" s="52" t="s">
        <v>2155</v>
      </c>
      <c r="O1080" s="52"/>
      <c r="P1080" s="254" t="s">
        <v>4826</v>
      </c>
      <c r="Q1080" s="13"/>
      <c r="R1080"/>
      <c r="S1080" t="str">
        <f t="shared" si="248"/>
        <v>NOT EQUAL</v>
      </c>
      <c r="T1080" s="41" t="str">
        <f>IF(ISNA(VLOOKUP(P1080,'NEW XEQM.c'!E:F,2,0)),"--","PRESENT")</f>
        <v>--</v>
      </c>
      <c r="U1080"/>
      <c r="V1080">
        <f t="shared" si="240"/>
        <v>182</v>
      </c>
      <c r="W1080" s="75" t="s">
        <v>2155</v>
      </c>
      <c r="X1080" s="54" t="s">
        <v>2155</v>
      </c>
      <c r="Y1080" s="54" t="s">
        <v>2155</v>
      </c>
      <c r="Z1080" s="22" t="str">
        <f t="shared" si="241"/>
        <v/>
      </c>
      <c r="AA1080" s="22" t="str">
        <f t="shared" si="242"/>
        <v/>
      </c>
      <c r="AB1080" s="1">
        <f t="shared" si="243"/>
        <v>1056</v>
      </c>
      <c r="AC1080" t="str">
        <f t="shared" si="244"/>
        <v>ITM_SUP_m</v>
      </c>
      <c r="AD1080" s="125" t="str">
        <f>IF(ISNA(VLOOKUP(AA1080,'XEQM Shortlist'!J:J,1,0)),"//","")</f>
        <v/>
      </c>
      <c r="AF1080" s="88" t="str">
        <f t="shared" si="245"/>
        <v/>
      </c>
      <c r="AG1080" t="b">
        <f t="shared" si="246"/>
        <v>1</v>
      </c>
    </row>
    <row r="1081" spans="1:33">
      <c r="A1081" s="45">
        <f t="shared" si="239"/>
        <v>1081</v>
      </c>
      <c r="B1081" s="44">
        <f t="shared" si="247"/>
        <v>1057</v>
      </c>
      <c r="C1081" s="193" t="s">
        <v>3642</v>
      </c>
      <c r="D1081" s="193" t="s">
        <v>7</v>
      </c>
      <c r="E1081" s="188" t="s">
        <v>506</v>
      </c>
      <c r="F1081" s="188" t="s">
        <v>4904</v>
      </c>
      <c r="G1081" s="199">
        <v>0</v>
      </c>
      <c r="H1081" s="199">
        <v>0</v>
      </c>
      <c r="I1081" s="188" t="s">
        <v>1</v>
      </c>
      <c r="J1081" s="188" t="s">
        <v>1348</v>
      </c>
      <c r="K1081" s="195" t="s">
        <v>3656</v>
      </c>
      <c r="L1081" s="196" t="s">
        <v>4614</v>
      </c>
      <c r="M1081" s="196" t="s">
        <v>4672</v>
      </c>
      <c r="N1081" s="52" t="s">
        <v>2155</v>
      </c>
      <c r="O1081" s="52"/>
      <c r="P1081" s="254" t="s">
        <v>4827</v>
      </c>
      <c r="Q1081" s="13"/>
      <c r="R1081"/>
      <c r="S1081" t="str">
        <f t="shared" si="248"/>
        <v>NOT EQUAL</v>
      </c>
      <c r="T1081" s="41" t="str">
        <f>IF(ISNA(VLOOKUP(P1081,'NEW XEQM.c'!E:F,2,0)),"--","PRESENT")</f>
        <v>--</v>
      </c>
      <c r="U1081"/>
      <c r="V1081">
        <f t="shared" si="240"/>
        <v>182</v>
      </c>
      <c r="W1081" s="75" t="s">
        <v>2155</v>
      </c>
      <c r="X1081" s="54" t="s">
        <v>2155</v>
      </c>
      <c r="Y1081" s="54" t="s">
        <v>2155</v>
      </c>
      <c r="Z1081" s="22" t="str">
        <f t="shared" si="241"/>
        <v/>
      </c>
      <c r="AA1081" s="22" t="str">
        <f t="shared" si="242"/>
        <v/>
      </c>
      <c r="AB1081" s="1">
        <f t="shared" si="243"/>
        <v>1057</v>
      </c>
      <c r="AC1081" t="str">
        <f t="shared" si="244"/>
        <v>ITM_SUP_n</v>
      </c>
      <c r="AD1081" s="125" t="str">
        <f>IF(ISNA(VLOOKUP(AA1081,'XEQM Shortlist'!J:J,1,0)),"//","")</f>
        <v/>
      </c>
      <c r="AF1081" s="88" t="str">
        <f t="shared" si="245"/>
        <v/>
      </c>
      <c r="AG1081" t="b">
        <f t="shared" si="246"/>
        <v>1</v>
      </c>
    </row>
    <row r="1082" spans="1:33">
      <c r="A1082" s="45">
        <f t="shared" si="239"/>
        <v>1082</v>
      </c>
      <c r="B1082" s="44">
        <f t="shared" si="247"/>
        <v>1058</v>
      </c>
      <c r="C1082" s="193" t="s">
        <v>3642</v>
      </c>
      <c r="D1082" s="193" t="s">
        <v>7</v>
      </c>
      <c r="E1082" s="188" t="s">
        <v>506</v>
      </c>
      <c r="F1082" s="188" t="s">
        <v>4905</v>
      </c>
      <c r="G1082" s="199">
        <v>0</v>
      </c>
      <c r="H1082" s="199">
        <v>0</v>
      </c>
      <c r="I1082" s="188" t="s">
        <v>1</v>
      </c>
      <c r="J1082" s="188" t="s">
        <v>1348</v>
      </c>
      <c r="K1082" s="195" t="s">
        <v>3656</v>
      </c>
      <c r="L1082" s="196" t="s">
        <v>4614</v>
      </c>
      <c r="M1082" s="196" t="s">
        <v>4672</v>
      </c>
      <c r="N1082" s="52" t="s">
        <v>2155</v>
      </c>
      <c r="O1082" s="52"/>
      <c r="P1082" s="254" t="s">
        <v>4828</v>
      </c>
      <c r="Q1082" s="13"/>
      <c r="R1082"/>
      <c r="S1082" t="str">
        <f t="shared" si="248"/>
        <v>NOT EQUAL</v>
      </c>
      <c r="T1082" s="41" t="str">
        <f>IF(ISNA(VLOOKUP(P1082,'NEW XEQM.c'!E:F,2,0)),"--","PRESENT")</f>
        <v>--</v>
      </c>
      <c r="U1082"/>
      <c r="V1082">
        <f t="shared" si="240"/>
        <v>182</v>
      </c>
      <c r="W1082" s="75" t="s">
        <v>2155</v>
      </c>
      <c r="X1082" s="54" t="s">
        <v>2155</v>
      </c>
      <c r="Y1082" s="54" t="s">
        <v>2155</v>
      </c>
      <c r="Z1082" s="22" t="str">
        <f t="shared" si="241"/>
        <v/>
      </c>
      <c r="AA1082" s="22" t="str">
        <f t="shared" si="242"/>
        <v/>
      </c>
      <c r="AB1082" s="1">
        <f t="shared" si="243"/>
        <v>1058</v>
      </c>
      <c r="AC1082" t="str">
        <f t="shared" si="244"/>
        <v>ITM_SUP_o</v>
      </c>
      <c r="AD1082" s="125" t="str">
        <f>IF(ISNA(VLOOKUP(AA1082,'XEQM Shortlist'!J:J,1,0)),"//","")</f>
        <v/>
      </c>
      <c r="AF1082" s="88" t="str">
        <f t="shared" si="245"/>
        <v/>
      </c>
      <c r="AG1082" t="b">
        <f t="shared" si="246"/>
        <v>1</v>
      </c>
    </row>
    <row r="1083" spans="1:33">
      <c r="A1083" s="45">
        <f t="shared" si="239"/>
        <v>1083</v>
      </c>
      <c r="B1083" s="44">
        <f t="shared" si="247"/>
        <v>1059</v>
      </c>
      <c r="C1083" s="193" t="s">
        <v>3642</v>
      </c>
      <c r="D1083" s="193" t="s">
        <v>7</v>
      </c>
      <c r="E1083" s="188" t="s">
        <v>506</v>
      </c>
      <c r="F1083" s="188" t="s">
        <v>4906</v>
      </c>
      <c r="G1083" s="199">
        <v>0</v>
      </c>
      <c r="H1083" s="199">
        <v>0</v>
      </c>
      <c r="I1083" s="188" t="s">
        <v>1</v>
      </c>
      <c r="J1083" s="188" t="s">
        <v>1348</v>
      </c>
      <c r="K1083" s="195" t="s">
        <v>3656</v>
      </c>
      <c r="L1083" s="196" t="s">
        <v>4614</v>
      </c>
      <c r="M1083" s="196" t="s">
        <v>4672</v>
      </c>
      <c r="N1083" s="52" t="s">
        <v>2155</v>
      </c>
      <c r="O1083" s="52"/>
      <c r="P1083" s="254" t="s">
        <v>4829</v>
      </c>
      <c r="Q1083" s="13"/>
      <c r="R1083"/>
      <c r="S1083" t="str">
        <f t="shared" si="248"/>
        <v>NOT EQUAL</v>
      </c>
      <c r="T1083" s="41" t="str">
        <f>IF(ISNA(VLOOKUP(P1083,'NEW XEQM.c'!E:F,2,0)),"--","PRESENT")</f>
        <v>--</v>
      </c>
      <c r="U1083"/>
      <c r="V1083">
        <f t="shared" si="240"/>
        <v>182</v>
      </c>
      <c r="W1083" s="75" t="s">
        <v>2155</v>
      </c>
      <c r="X1083" s="54" t="s">
        <v>2155</v>
      </c>
      <c r="Y1083" s="54" t="s">
        <v>2155</v>
      </c>
      <c r="Z1083" s="22" t="str">
        <f t="shared" si="241"/>
        <v/>
      </c>
      <c r="AA1083" s="22" t="str">
        <f t="shared" si="242"/>
        <v/>
      </c>
      <c r="AB1083" s="1">
        <f t="shared" si="243"/>
        <v>1059</v>
      </c>
      <c r="AC1083" t="str">
        <f t="shared" si="244"/>
        <v>ITM_SUP_p</v>
      </c>
      <c r="AD1083" s="125" t="str">
        <f>IF(ISNA(VLOOKUP(AA1083,'XEQM Shortlist'!J:J,1,0)),"//","")</f>
        <v/>
      </c>
      <c r="AF1083" s="88" t="str">
        <f t="shared" si="245"/>
        <v/>
      </c>
      <c r="AG1083" t="b">
        <f t="shared" si="246"/>
        <v>1</v>
      </c>
    </row>
    <row r="1084" spans="1:33">
      <c r="A1084" s="45">
        <f t="shared" si="239"/>
        <v>1084</v>
      </c>
      <c r="B1084" s="44">
        <f t="shared" si="247"/>
        <v>1060</v>
      </c>
      <c r="C1084" s="193" t="s">
        <v>3642</v>
      </c>
      <c r="D1084" s="193" t="s">
        <v>7</v>
      </c>
      <c r="E1084" s="188" t="s">
        <v>506</v>
      </c>
      <c r="F1084" s="188" t="s">
        <v>4907</v>
      </c>
      <c r="G1084" s="199">
        <v>0</v>
      </c>
      <c r="H1084" s="199">
        <v>0</v>
      </c>
      <c r="I1084" s="188" t="s">
        <v>1</v>
      </c>
      <c r="J1084" s="188" t="s">
        <v>1348</v>
      </c>
      <c r="K1084" s="195" t="s">
        <v>3656</v>
      </c>
      <c r="L1084" s="196" t="s">
        <v>4614</v>
      </c>
      <c r="M1084" s="196" t="s">
        <v>4672</v>
      </c>
      <c r="N1084" s="52" t="s">
        <v>2155</v>
      </c>
      <c r="O1084" s="52"/>
      <c r="P1084" s="254" t="s">
        <v>4830</v>
      </c>
      <c r="Q1084" s="13"/>
      <c r="R1084"/>
      <c r="S1084" t="str">
        <f t="shared" si="248"/>
        <v>NOT EQUAL</v>
      </c>
      <c r="T1084" s="41" t="str">
        <f>IF(ISNA(VLOOKUP(P1084,'NEW XEQM.c'!E:F,2,0)),"--","PRESENT")</f>
        <v>--</v>
      </c>
      <c r="U1084"/>
      <c r="V1084">
        <f t="shared" si="240"/>
        <v>182</v>
      </c>
      <c r="W1084" s="75" t="s">
        <v>2155</v>
      </c>
      <c r="X1084" s="54" t="s">
        <v>2155</v>
      </c>
      <c r="Y1084" s="54" t="s">
        <v>2155</v>
      </c>
      <c r="Z1084" s="22" t="str">
        <f t="shared" si="241"/>
        <v/>
      </c>
      <c r="AA1084" s="22" t="str">
        <f t="shared" si="242"/>
        <v/>
      </c>
      <c r="AB1084" s="1">
        <f t="shared" si="243"/>
        <v>1060</v>
      </c>
      <c r="AC1084" t="str">
        <f t="shared" si="244"/>
        <v>ITM_SUP_q</v>
      </c>
      <c r="AD1084" s="125" t="str">
        <f>IF(ISNA(VLOOKUP(AA1084,'XEQM Shortlist'!J:J,1,0)),"//","")</f>
        <v/>
      </c>
      <c r="AF1084" s="88" t="str">
        <f t="shared" si="245"/>
        <v/>
      </c>
      <c r="AG1084" t="b">
        <f t="shared" si="246"/>
        <v>1</v>
      </c>
    </row>
    <row r="1085" spans="1:33">
      <c r="A1085" s="45">
        <f t="shared" si="239"/>
        <v>1085</v>
      </c>
      <c r="B1085" s="44">
        <f t="shared" si="247"/>
        <v>1061</v>
      </c>
      <c r="C1085" s="193" t="s">
        <v>3642</v>
      </c>
      <c r="D1085" s="193" t="s">
        <v>7</v>
      </c>
      <c r="E1085" s="188" t="s">
        <v>506</v>
      </c>
      <c r="F1085" s="188" t="s">
        <v>4908</v>
      </c>
      <c r="G1085" s="199">
        <v>0</v>
      </c>
      <c r="H1085" s="199">
        <v>0</v>
      </c>
      <c r="I1085" s="188" t="s">
        <v>1</v>
      </c>
      <c r="J1085" s="188" t="s">
        <v>1348</v>
      </c>
      <c r="K1085" s="195" t="s">
        <v>3656</v>
      </c>
      <c r="L1085" s="196" t="s">
        <v>4614</v>
      </c>
      <c r="M1085" s="196" t="s">
        <v>4672</v>
      </c>
      <c r="N1085" s="52" t="s">
        <v>2155</v>
      </c>
      <c r="O1085" s="52"/>
      <c r="P1085" s="254" t="s">
        <v>3194</v>
      </c>
      <c r="Q1085" s="13"/>
      <c r="R1085"/>
      <c r="S1085" t="str">
        <f t="shared" si="248"/>
        <v>NOT EQUAL</v>
      </c>
      <c r="T1085" s="41" t="str">
        <f>IF(ISNA(VLOOKUP(P1085,'NEW XEQM.c'!E:F,2,0)),"--","PRESENT")</f>
        <v>--</v>
      </c>
      <c r="U1085"/>
      <c r="V1085">
        <f t="shared" si="240"/>
        <v>182</v>
      </c>
      <c r="W1085" s="75" t="s">
        <v>2155</v>
      </c>
      <c r="X1085" s="54" t="s">
        <v>2155</v>
      </c>
      <c r="Y1085" s="54" t="s">
        <v>2155</v>
      </c>
      <c r="Z1085" s="22" t="str">
        <f t="shared" si="241"/>
        <v/>
      </c>
      <c r="AA1085" s="22" t="str">
        <f t="shared" si="242"/>
        <v/>
      </c>
      <c r="AB1085" s="1">
        <f t="shared" si="243"/>
        <v>1061</v>
      </c>
      <c r="AC1085" t="str">
        <f t="shared" si="244"/>
        <v>ITM_SUP_r</v>
      </c>
      <c r="AD1085" s="125" t="str">
        <f>IF(ISNA(VLOOKUP(AA1085,'XEQM Shortlist'!J:J,1,0)),"//","")</f>
        <v/>
      </c>
      <c r="AF1085" s="88" t="str">
        <f t="shared" si="245"/>
        <v/>
      </c>
      <c r="AG1085" t="b">
        <f t="shared" si="246"/>
        <v>1</v>
      </c>
    </row>
    <row r="1086" spans="1:33">
      <c r="A1086" s="45">
        <f t="shared" si="239"/>
        <v>1086</v>
      </c>
      <c r="B1086" s="44">
        <f t="shared" si="247"/>
        <v>1062</v>
      </c>
      <c r="C1086" s="193" t="s">
        <v>3642</v>
      </c>
      <c r="D1086" s="193" t="s">
        <v>7</v>
      </c>
      <c r="E1086" s="188" t="s">
        <v>506</v>
      </c>
      <c r="F1086" s="188" t="s">
        <v>4909</v>
      </c>
      <c r="G1086" s="199">
        <v>0</v>
      </c>
      <c r="H1086" s="199">
        <v>0</v>
      </c>
      <c r="I1086" s="188" t="s">
        <v>1</v>
      </c>
      <c r="J1086" s="188" t="s">
        <v>1348</v>
      </c>
      <c r="K1086" s="195" t="s">
        <v>3656</v>
      </c>
      <c r="L1086" s="196" t="s">
        <v>4614</v>
      </c>
      <c r="M1086" s="196" t="s">
        <v>4672</v>
      </c>
      <c r="N1086" s="52" t="s">
        <v>2155</v>
      </c>
      <c r="O1086" s="52"/>
      <c r="P1086" s="254" t="s">
        <v>4831</v>
      </c>
      <c r="Q1086" s="13"/>
      <c r="R1086"/>
      <c r="S1086" t="str">
        <f t="shared" si="248"/>
        <v>NOT EQUAL</v>
      </c>
      <c r="T1086" s="41" t="str">
        <f>IF(ISNA(VLOOKUP(P1086,'NEW XEQM.c'!E:F,2,0)),"--","PRESENT")</f>
        <v>--</v>
      </c>
      <c r="U1086"/>
      <c r="V1086">
        <f t="shared" si="240"/>
        <v>182</v>
      </c>
      <c r="W1086" s="75" t="s">
        <v>2155</v>
      </c>
      <c r="X1086" s="54" t="s">
        <v>2155</v>
      </c>
      <c r="Y1086" s="54" t="s">
        <v>2155</v>
      </c>
      <c r="Z1086" s="22" t="str">
        <f t="shared" si="241"/>
        <v/>
      </c>
      <c r="AA1086" s="22" t="str">
        <f t="shared" si="242"/>
        <v/>
      </c>
      <c r="AB1086" s="1">
        <f t="shared" si="243"/>
        <v>1062</v>
      </c>
      <c r="AC1086" t="str">
        <f t="shared" si="244"/>
        <v>ITM_SUP_s</v>
      </c>
      <c r="AD1086" s="125" t="str">
        <f>IF(ISNA(VLOOKUP(AA1086,'XEQM Shortlist'!J:J,1,0)),"//","")</f>
        <v/>
      </c>
      <c r="AF1086" s="88" t="str">
        <f t="shared" si="245"/>
        <v/>
      </c>
      <c r="AG1086" t="b">
        <f t="shared" si="246"/>
        <v>1</v>
      </c>
    </row>
    <row r="1087" spans="1:33">
      <c r="A1087" s="45">
        <f t="shared" ref="A1087:A1150" si="249">IF(B1087=INT(B1087),ROW(),"")</f>
        <v>1087</v>
      </c>
      <c r="B1087" s="44">
        <f t="shared" si="247"/>
        <v>1063</v>
      </c>
      <c r="C1087" s="193" t="s">
        <v>3642</v>
      </c>
      <c r="D1087" s="193" t="s">
        <v>7</v>
      </c>
      <c r="E1087" s="188" t="s">
        <v>506</v>
      </c>
      <c r="F1087" s="188" t="s">
        <v>4910</v>
      </c>
      <c r="G1087" s="199">
        <v>0</v>
      </c>
      <c r="H1087" s="199">
        <v>0</v>
      </c>
      <c r="I1087" s="188" t="s">
        <v>1</v>
      </c>
      <c r="J1087" s="188" t="s">
        <v>1348</v>
      </c>
      <c r="K1087" s="195" t="s">
        <v>3656</v>
      </c>
      <c r="L1087" s="196" t="s">
        <v>4614</v>
      </c>
      <c r="M1087" s="196" t="s">
        <v>4672</v>
      </c>
      <c r="N1087" s="52" t="s">
        <v>2155</v>
      </c>
      <c r="O1087" s="52"/>
      <c r="P1087" s="254" t="s">
        <v>4832</v>
      </c>
      <c r="Q1087" s="13"/>
      <c r="R1087"/>
      <c r="S1087" t="str">
        <f t="shared" si="248"/>
        <v>NOT EQUAL</v>
      </c>
      <c r="T1087" s="41" t="str">
        <f>IF(ISNA(VLOOKUP(P1087,'NEW XEQM.c'!E:F,2,0)),"--","PRESENT")</f>
        <v>--</v>
      </c>
      <c r="U1087"/>
      <c r="V1087">
        <f t="shared" ref="V1087:V1150" si="250">IF(AA1087&lt;&gt;"",V1086+1,V1086)</f>
        <v>182</v>
      </c>
      <c r="W1087" s="75" t="s">
        <v>2155</v>
      </c>
      <c r="X1087" s="54" t="s">
        <v>2155</v>
      </c>
      <c r="Y1087" s="54" t="s">
        <v>2155</v>
      </c>
      <c r="Z1087" s="22" t="str">
        <f t="shared" ref="Z1087:Z1150" si="251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52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53">B1087</f>
        <v>1063</v>
      </c>
      <c r="AC1087" t="str">
        <f t="shared" ref="AC1087:AC1150" si="254">P1087</f>
        <v>ITM_SUP_t</v>
      </c>
      <c r="AD1087" s="125" t="str">
        <f>IF(ISNA(VLOOKUP(AA1087,'XEQM Shortlist'!J:J,1,0)),"//","")</f>
        <v/>
      </c>
      <c r="AF1087" s="88" t="str">
        <f t="shared" ref="AF1087:AF1150" si="255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56">AA1087=AF1087</f>
        <v>1</v>
      </c>
    </row>
    <row r="1088" spans="1:33">
      <c r="A1088" s="45">
        <f t="shared" si="249"/>
        <v>1088</v>
      </c>
      <c r="B1088" s="44">
        <f t="shared" si="247"/>
        <v>1064</v>
      </c>
      <c r="C1088" s="193" t="s">
        <v>3642</v>
      </c>
      <c r="D1088" s="193" t="s">
        <v>7</v>
      </c>
      <c r="E1088" s="188" t="s">
        <v>506</v>
      </c>
      <c r="F1088" s="188" t="s">
        <v>4911</v>
      </c>
      <c r="G1088" s="199">
        <v>0</v>
      </c>
      <c r="H1088" s="199">
        <v>0</v>
      </c>
      <c r="I1088" s="188" t="s">
        <v>1</v>
      </c>
      <c r="J1088" s="188" t="s">
        <v>1348</v>
      </c>
      <c r="K1088" s="195" t="s">
        <v>3656</v>
      </c>
      <c r="L1088" s="196" t="s">
        <v>4614</v>
      </c>
      <c r="M1088" s="196" t="s">
        <v>4672</v>
      </c>
      <c r="N1088" s="52" t="s">
        <v>2155</v>
      </c>
      <c r="O1088" s="52"/>
      <c r="P1088" s="254" t="s">
        <v>4833</v>
      </c>
      <c r="Q1088" s="13"/>
      <c r="R1088"/>
      <c r="S1088" t="str">
        <f t="shared" si="248"/>
        <v>NOT EQUAL</v>
      </c>
      <c r="T1088" s="41" t="str">
        <f>IF(ISNA(VLOOKUP(P1088,'NEW XEQM.c'!E:F,2,0)),"--","PRESENT")</f>
        <v>--</v>
      </c>
      <c r="U1088"/>
      <c r="V1088">
        <f t="shared" si="250"/>
        <v>182</v>
      </c>
      <c r="W1088" s="75" t="s">
        <v>2155</v>
      </c>
      <c r="X1088" s="54" t="s">
        <v>2155</v>
      </c>
      <c r="Y1088" s="54" t="s">
        <v>2155</v>
      </c>
      <c r="Z1088" s="22" t="str">
        <f t="shared" si="251"/>
        <v/>
      </c>
      <c r="AA1088" s="22" t="str">
        <f t="shared" si="252"/>
        <v/>
      </c>
      <c r="AB1088" s="1">
        <f t="shared" si="253"/>
        <v>1064</v>
      </c>
      <c r="AC1088" t="str">
        <f t="shared" si="254"/>
        <v>ITM_SUP_u</v>
      </c>
      <c r="AD1088" s="125" t="str">
        <f>IF(ISNA(VLOOKUP(AA1088,'XEQM Shortlist'!J:J,1,0)),"//","")</f>
        <v/>
      </c>
      <c r="AF1088" s="88" t="str">
        <f t="shared" si="255"/>
        <v/>
      </c>
      <c r="AG1088" t="b">
        <f t="shared" si="256"/>
        <v>1</v>
      </c>
    </row>
    <row r="1089" spans="1:33">
      <c r="A1089" s="45">
        <f t="shared" si="249"/>
        <v>1089</v>
      </c>
      <c r="B1089" s="44">
        <f t="shared" si="247"/>
        <v>1065</v>
      </c>
      <c r="C1089" s="193" t="s">
        <v>3642</v>
      </c>
      <c r="D1089" s="193" t="s">
        <v>7</v>
      </c>
      <c r="E1089" s="188" t="s">
        <v>506</v>
      </c>
      <c r="F1089" s="188" t="s">
        <v>4912</v>
      </c>
      <c r="G1089" s="199">
        <v>0</v>
      </c>
      <c r="H1089" s="199">
        <v>0</v>
      </c>
      <c r="I1089" s="188" t="s">
        <v>1</v>
      </c>
      <c r="J1089" s="188" t="s">
        <v>1348</v>
      </c>
      <c r="K1089" s="195" t="s">
        <v>3656</v>
      </c>
      <c r="L1089" s="196" t="s">
        <v>4614</v>
      </c>
      <c r="M1089" s="196" t="s">
        <v>4672</v>
      </c>
      <c r="N1089" s="52" t="s">
        <v>2155</v>
      </c>
      <c r="O1089" s="52"/>
      <c r="P1089" s="254" t="s">
        <v>4834</v>
      </c>
      <c r="Q1089" s="13"/>
      <c r="R1089"/>
      <c r="S1089" t="str">
        <f t="shared" si="248"/>
        <v>NOT EQUAL</v>
      </c>
      <c r="T1089" s="41" t="str">
        <f>IF(ISNA(VLOOKUP(P1089,'NEW XEQM.c'!E:F,2,0)),"--","PRESENT")</f>
        <v>--</v>
      </c>
      <c r="U1089"/>
      <c r="V1089">
        <f t="shared" si="250"/>
        <v>182</v>
      </c>
      <c r="W1089" s="75" t="s">
        <v>2155</v>
      </c>
      <c r="X1089" s="54" t="s">
        <v>2155</v>
      </c>
      <c r="Y1089" s="54" t="s">
        <v>2155</v>
      </c>
      <c r="Z1089" s="22" t="str">
        <f t="shared" si="251"/>
        <v/>
      </c>
      <c r="AA1089" s="22" t="str">
        <f t="shared" si="252"/>
        <v/>
      </c>
      <c r="AB1089" s="1">
        <f t="shared" si="253"/>
        <v>1065</v>
      </c>
      <c r="AC1089" t="str">
        <f t="shared" si="254"/>
        <v>ITM_SUP_v</v>
      </c>
      <c r="AD1089" s="125" t="str">
        <f>IF(ISNA(VLOOKUP(AA1089,'XEQM Shortlist'!J:J,1,0)),"//","")</f>
        <v/>
      </c>
      <c r="AF1089" s="88" t="str">
        <f t="shared" si="255"/>
        <v/>
      </c>
      <c r="AG1089" t="b">
        <f t="shared" si="256"/>
        <v>1</v>
      </c>
    </row>
    <row r="1090" spans="1:33">
      <c r="A1090" s="45">
        <f t="shared" si="249"/>
        <v>1090</v>
      </c>
      <c r="B1090" s="44">
        <f t="shared" si="247"/>
        <v>1066</v>
      </c>
      <c r="C1090" s="193" t="s">
        <v>3642</v>
      </c>
      <c r="D1090" s="193" t="s">
        <v>7</v>
      </c>
      <c r="E1090" s="188" t="s">
        <v>506</v>
      </c>
      <c r="F1090" s="188" t="s">
        <v>4913</v>
      </c>
      <c r="G1090" s="199">
        <v>0</v>
      </c>
      <c r="H1090" s="199">
        <v>0</v>
      </c>
      <c r="I1090" s="188" t="s">
        <v>1</v>
      </c>
      <c r="J1090" s="188" t="s">
        <v>1348</v>
      </c>
      <c r="K1090" s="195" t="s">
        <v>3656</v>
      </c>
      <c r="L1090" s="196" t="s">
        <v>4614</v>
      </c>
      <c r="M1090" s="196" t="s">
        <v>4672</v>
      </c>
      <c r="N1090" s="52" t="s">
        <v>2155</v>
      </c>
      <c r="O1090" s="52"/>
      <c r="P1090" s="254" t="s">
        <v>4835</v>
      </c>
      <c r="Q1090" s="13"/>
      <c r="R1090"/>
      <c r="S1090" t="str">
        <f t="shared" si="248"/>
        <v>NOT EQUAL</v>
      </c>
      <c r="T1090" s="41" t="str">
        <f>IF(ISNA(VLOOKUP(P1090,'NEW XEQM.c'!E:F,2,0)),"--","PRESENT")</f>
        <v>--</v>
      </c>
      <c r="U1090"/>
      <c r="V1090">
        <f t="shared" si="250"/>
        <v>182</v>
      </c>
      <c r="W1090" s="75" t="s">
        <v>2155</v>
      </c>
      <c r="X1090" s="54" t="s">
        <v>2155</v>
      </c>
      <c r="Y1090" s="54" t="s">
        <v>2155</v>
      </c>
      <c r="Z1090" s="22" t="str">
        <f t="shared" si="251"/>
        <v/>
      </c>
      <c r="AA1090" s="22" t="str">
        <f t="shared" si="252"/>
        <v/>
      </c>
      <c r="AB1090" s="1">
        <f t="shared" si="253"/>
        <v>1066</v>
      </c>
      <c r="AC1090" t="str">
        <f t="shared" si="254"/>
        <v>ITM_SUP_w</v>
      </c>
      <c r="AD1090" s="125" t="str">
        <f>IF(ISNA(VLOOKUP(AA1090,'XEQM Shortlist'!J:J,1,0)),"//","")</f>
        <v/>
      </c>
      <c r="AF1090" s="88" t="str">
        <f t="shared" si="255"/>
        <v/>
      </c>
      <c r="AG1090" t="b">
        <f t="shared" si="256"/>
        <v>1</v>
      </c>
    </row>
    <row r="1091" spans="1:33">
      <c r="A1091" s="45">
        <f t="shared" si="249"/>
        <v>1091</v>
      </c>
      <c r="B1091" s="44">
        <f t="shared" si="247"/>
        <v>1067</v>
      </c>
      <c r="C1091" s="193" t="s">
        <v>3642</v>
      </c>
      <c r="D1091" s="193" t="s">
        <v>7</v>
      </c>
      <c r="E1091" s="188" t="s">
        <v>506</v>
      </c>
      <c r="F1091" s="188" t="s">
        <v>4914</v>
      </c>
      <c r="G1091" s="199">
        <v>0</v>
      </c>
      <c r="H1091" s="199">
        <v>0</v>
      </c>
      <c r="I1091" s="188" t="s">
        <v>1</v>
      </c>
      <c r="J1091" s="188" t="s">
        <v>1348</v>
      </c>
      <c r="K1091" s="195" t="s">
        <v>3656</v>
      </c>
      <c r="L1091" s="196" t="s">
        <v>4614</v>
      </c>
      <c r="M1091" s="196" t="s">
        <v>4672</v>
      </c>
      <c r="N1091" s="52" t="s">
        <v>2155</v>
      </c>
      <c r="O1091" s="52"/>
      <c r="P1091" s="254" t="s">
        <v>3195</v>
      </c>
      <c r="Q1091" s="13"/>
      <c r="R1091"/>
      <c r="S1091" t="str">
        <f t="shared" si="248"/>
        <v>NOT EQUAL</v>
      </c>
      <c r="T1091" s="41" t="str">
        <f>IF(ISNA(VLOOKUP(P1091,'NEW XEQM.c'!E:F,2,0)),"--","PRESENT")</f>
        <v>--</v>
      </c>
      <c r="U1091"/>
      <c r="V1091">
        <f t="shared" si="250"/>
        <v>182</v>
      </c>
      <c r="W1091" s="75" t="s">
        <v>2155</v>
      </c>
      <c r="X1091" s="54" t="s">
        <v>2155</v>
      </c>
      <c r="Y1091" s="54" t="s">
        <v>2155</v>
      </c>
      <c r="Z1091" s="22" t="str">
        <f t="shared" si="251"/>
        <v/>
      </c>
      <c r="AA1091" s="22" t="str">
        <f t="shared" si="252"/>
        <v/>
      </c>
      <c r="AB1091" s="1">
        <f t="shared" si="253"/>
        <v>1067</v>
      </c>
      <c r="AC1091" t="str">
        <f t="shared" si="254"/>
        <v>ITM_SUP_x</v>
      </c>
      <c r="AD1091" s="125" t="str">
        <f>IF(ISNA(VLOOKUP(AA1091,'XEQM Shortlist'!J:J,1,0)),"//","")</f>
        <v/>
      </c>
      <c r="AF1091" s="88" t="str">
        <f t="shared" si="255"/>
        <v/>
      </c>
      <c r="AG1091" t="b">
        <f t="shared" si="256"/>
        <v>1</v>
      </c>
    </row>
    <row r="1092" spans="1:33" s="17" customFormat="1">
      <c r="A1092" s="45">
        <f t="shared" si="249"/>
        <v>1092</v>
      </c>
      <c r="B1092" s="44">
        <f t="shared" ref="B1092:B1155" si="257">IF(AND(MID(C1092,2,1)&lt;&gt;"/",MID(C1092,1,1)="/"),INT(B1091)+1,B1091+0.01)</f>
        <v>1068</v>
      </c>
      <c r="C1092" s="193" t="s">
        <v>3642</v>
      </c>
      <c r="D1092" s="193" t="s">
        <v>7</v>
      </c>
      <c r="E1092" s="188" t="s">
        <v>506</v>
      </c>
      <c r="F1092" s="189" t="s">
        <v>4915</v>
      </c>
      <c r="G1092" s="198">
        <v>0</v>
      </c>
      <c r="H1092" s="198">
        <v>0</v>
      </c>
      <c r="I1092" s="188" t="s">
        <v>1</v>
      </c>
      <c r="J1092" s="188" t="s">
        <v>1348</v>
      </c>
      <c r="K1092" s="195" t="s">
        <v>3656</v>
      </c>
      <c r="L1092" s="196" t="s">
        <v>4614</v>
      </c>
      <c r="M1092" s="196" t="s">
        <v>4672</v>
      </c>
      <c r="N1092" s="52" t="s">
        <v>2155</v>
      </c>
      <c r="P1092" s="254" t="s">
        <v>4836</v>
      </c>
      <c r="Q1092" s="13"/>
      <c r="R1092"/>
      <c r="S1092" t="str">
        <f t="shared" si="248"/>
        <v>NOT EQUAL</v>
      </c>
      <c r="T1092" s="41" t="str">
        <f>IF(ISNA(VLOOKUP(P1092,'NEW XEQM.c'!E:F,2,0)),"--","PRESENT")</f>
        <v>--</v>
      </c>
      <c r="U1092"/>
      <c r="V1092">
        <f t="shared" si="250"/>
        <v>182</v>
      </c>
      <c r="W1092" s="88" t="s">
        <v>2155</v>
      </c>
      <c r="X1092" s="92" t="s">
        <v>2155</v>
      </c>
      <c r="Y1092" s="92" t="s">
        <v>2155</v>
      </c>
      <c r="Z1092" s="22" t="str">
        <f t="shared" si="251"/>
        <v/>
      </c>
      <c r="AA1092" s="22" t="str">
        <f t="shared" si="252"/>
        <v/>
      </c>
      <c r="AB1092" s="1">
        <f t="shared" si="253"/>
        <v>1068</v>
      </c>
      <c r="AC1092" t="str">
        <f t="shared" si="254"/>
        <v>ITM_SUP_y</v>
      </c>
      <c r="AD1092" s="125" t="str">
        <f>IF(ISNA(VLOOKUP(AA1092,'XEQM Shortlist'!J:J,1,0)),"//","")</f>
        <v/>
      </c>
      <c r="AE1092"/>
      <c r="AF1092" s="88" t="str">
        <f t="shared" si="255"/>
        <v/>
      </c>
      <c r="AG1092" t="b">
        <f t="shared" si="256"/>
        <v>1</v>
      </c>
    </row>
    <row r="1093" spans="1:33" s="17" customFormat="1">
      <c r="A1093" s="45">
        <f t="shared" si="249"/>
        <v>1093</v>
      </c>
      <c r="B1093" s="44">
        <f t="shared" si="257"/>
        <v>1069</v>
      </c>
      <c r="C1093" s="193" t="s">
        <v>3642</v>
      </c>
      <c r="D1093" s="193" t="s">
        <v>7</v>
      </c>
      <c r="E1093" s="188" t="s">
        <v>506</v>
      </c>
      <c r="F1093" s="189" t="s">
        <v>4916</v>
      </c>
      <c r="G1093" s="198">
        <v>0</v>
      </c>
      <c r="H1093" s="198">
        <v>0</v>
      </c>
      <c r="I1093" s="188" t="s">
        <v>1</v>
      </c>
      <c r="J1093" s="188" t="s">
        <v>1348</v>
      </c>
      <c r="K1093" s="195" t="s">
        <v>3656</v>
      </c>
      <c r="L1093" s="196" t="s">
        <v>4614</v>
      </c>
      <c r="M1093" s="196" t="s">
        <v>4672</v>
      </c>
      <c r="N1093" s="52" t="s">
        <v>2155</v>
      </c>
      <c r="P1093" s="254" t="s">
        <v>4837</v>
      </c>
      <c r="Q1093" s="13"/>
      <c r="R1093"/>
      <c r="S1093" t="str">
        <f t="shared" si="248"/>
        <v>NOT EQUAL</v>
      </c>
      <c r="T1093" s="41" t="str">
        <f>IF(ISNA(VLOOKUP(P1093,'NEW XEQM.c'!E:F,2,0)),"--","PRESENT")</f>
        <v>--</v>
      </c>
      <c r="U1093"/>
      <c r="V1093">
        <f t="shared" si="250"/>
        <v>182</v>
      </c>
      <c r="W1093" s="88" t="s">
        <v>2155</v>
      </c>
      <c r="X1093" s="92" t="s">
        <v>2155</v>
      </c>
      <c r="Y1093" s="92" t="s">
        <v>2155</v>
      </c>
      <c r="Z1093" s="22" t="str">
        <f t="shared" si="251"/>
        <v/>
      </c>
      <c r="AA1093" s="22" t="str">
        <f t="shared" si="252"/>
        <v/>
      </c>
      <c r="AB1093" s="1">
        <f t="shared" si="253"/>
        <v>1069</v>
      </c>
      <c r="AC1093" t="str">
        <f t="shared" si="254"/>
        <v>ITM_SUP_z</v>
      </c>
      <c r="AD1093" s="125" t="str">
        <f>IF(ISNA(VLOOKUP(AA1093,'XEQM Shortlist'!J:J,1,0)),"//","")</f>
        <v/>
      </c>
      <c r="AE1093"/>
      <c r="AF1093" s="88" t="str">
        <f t="shared" si="255"/>
        <v/>
      </c>
      <c r="AG1093" t="b">
        <f t="shared" si="256"/>
        <v>1</v>
      </c>
    </row>
    <row r="1094" spans="1:33">
      <c r="A1094" s="45">
        <f t="shared" si="249"/>
        <v>1094</v>
      </c>
      <c r="B1094" s="44">
        <f t="shared" si="257"/>
        <v>1070</v>
      </c>
      <c r="C1094" s="193" t="s">
        <v>3642</v>
      </c>
      <c r="D1094" s="193" t="s">
        <v>7</v>
      </c>
      <c r="E1094" s="188" t="s">
        <v>506</v>
      </c>
      <c r="F1094" s="188" t="s">
        <v>4917</v>
      </c>
      <c r="G1094" s="197">
        <v>0</v>
      </c>
      <c r="H1094" s="197">
        <v>0</v>
      </c>
      <c r="I1094" s="188" t="s">
        <v>1</v>
      </c>
      <c r="J1094" s="188" t="s">
        <v>1348</v>
      </c>
      <c r="K1094" s="195" t="s">
        <v>3656</v>
      </c>
      <c r="L1094" s="196" t="s">
        <v>4614</v>
      </c>
      <c r="M1094" s="196" t="s">
        <v>4672</v>
      </c>
      <c r="N1094" s="52" t="s">
        <v>2155</v>
      </c>
      <c r="O1094" s="52"/>
      <c r="P1094" s="254" t="s">
        <v>3113</v>
      </c>
      <c r="Q1094" s="13"/>
      <c r="R1094"/>
      <c r="S1094" t="str">
        <f t="shared" si="248"/>
        <v>NOT EQUAL</v>
      </c>
      <c r="T1094" s="41" t="str">
        <f>IF(ISNA(VLOOKUP(P1094,'NEW XEQM.c'!E:F,2,0)),"--","PRESENT")</f>
        <v>--</v>
      </c>
      <c r="U1094"/>
      <c r="V1094">
        <f t="shared" si="250"/>
        <v>182</v>
      </c>
      <c r="W1094" s="75" t="s">
        <v>2155</v>
      </c>
      <c r="X1094" s="54" t="s">
        <v>2155</v>
      </c>
      <c r="Y1094" s="54" t="s">
        <v>2155</v>
      </c>
      <c r="Z1094" s="22" t="str">
        <f t="shared" si="251"/>
        <v/>
      </c>
      <c r="AA1094" s="22" t="str">
        <f t="shared" si="252"/>
        <v/>
      </c>
      <c r="AB1094" s="1">
        <f t="shared" si="253"/>
        <v>1070</v>
      </c>
      <c r="AC1094" t="str">
        <f t="shared" si="254"/>
        <v>ITM_SUB_alpha</v>
      </c>
      <c r="AD1094" s="125" t="str">
        <f>IF(ISNA(VLOOKUP(AA1094,'XEQM Shortlist'!J:J,1,0)),"//","")</f>
        <v/>
      </c>
      <c r="AF1094" s="88" t="str">
        <f t="shared" si="255"/>
        <v/>
      </c>
      <c r="AG1094" t="b">
        <f t="shared" si="256"/>
        <v>1</v>
      </c>
    </row>
    <row r="1095" spans="1:33" s="17" customFormat="1">
      <c r="A1095" s="45">
        <f t="shared" si="249"/>
        <v>1095</v>
      </c>
      <c r="B1095" s="44">
        <f t="shared" si="257"/>
        <v>1071</v>
      </c>
      <c r="C1095" s="193" t="s">
        <v>3642</v>
      </c>
      <c r="D1095" s="193" t="s">
        <v>7</v>
      </c>
      <c r="E1095" s="188" t="s">
        <v>506</v>
      </c>
      <c r="F1095" s="189" t="s">
        <v>4918</v>
      </c>
      <c r="G1095" s="198">
        <v>0</v>
      </c>
      <c r="H1095" s="198">
        <v>0</v>
      </c>
      <c r="I1095" s="188" t="s">
        <v>1</v>
      </c>
      <c r="J1095" s="188" t="s">
        <v>1348</v>
      </c>
      <c r="K1095" s="195" t="s">
        <v>3656</v>
      </c>
      <c r="L1095" s="196" t="s">
        <v>4614</v>
      </c>
      <c r="M1095" s="196" t="s">
        <v>4672</v>
      </c>
      <c r="N1095" s="52" t="s">
        <v>2155</v>
      </c>
      <c r="P1095" s="254" t="s">
        <v>3114</v>
      </c>
      <c r="Q1095" s="13"/>
      <c r="R1095"/>
      <c r="S1095" t="str">
        <f t="shared" si="248"/>
        <v>NOT EQUAL</v>
      </c>
      <c r="T1095" s="41" t="str">
        <f>IF(ISNA(VLOOKUP(P1095,'NEW XEQM.c'!E:F,2,0)),"--","PRESENT")</f>
        <v>--</v>
      </c>
      <c r="U1095"/>
      <c r="V1095">
        <f t="shared" si="250"/>
        <v>182</v>
      </c>
      <c r="W1095" s="88" t="s">
        <v>2155</v>
      </c>
      <c r="X1095" s="92" t="s">
        <v>2155</v>
      </c>
      <c r="Y1095" s="92" t="s">
        <v>2155</v>
      </c>
      <c r="Z1095" s="22" t="str">
        <f t="shared" si="251"/>
        <v/>
      </c>
      <c r="AA1095" s="22" t="str">
        <f t="shared" si="252"/>
        <v/>
      </c>
      <c r="AB1095" s="1">
        <f t="shared" si="253"/>
        <v>1071</v>
      </c>
      <c r="AC1095" t="str">
        <f t="shared" si="254"/>
        <v>ITM_SUB_delta</v>
      </c>
      <c r="AD1095" s="125" t="str">
        <f>IF(ISNA(VLOOKUP(AA1095,'XEQM Shortlist'!J:J,1,0)),"//","")</f>
        <v/>
      </c>
      <c r="AE1095"/>
      <c r="AF1095" s="88" t="str">
        <f t="shared" si="255"/>
        <v/>
      </c>
      <c r="AG1095" t="b">
        <f t="shared" si="256"/>
        <v>1</v>
      </c>
    </row>
    <row r="1096" spans="1:33" s="17" customFormat="1">
      <c r="A1096" s="45">
        <f t="shared" si="249"/>
        <v>1096</v>
      </c>
      <c r="B1096" s="44">
        <f t="shared" si="257"/>
        <v>1072</v>
      </c>
      <c r="C1096" s="193" t="s">
        <v>3642</v>
      </c>
      <c r="D1096" s="193" t="s">
        <v>7</v>
      </c>
      <c r="E1096" s="188" t="s">
        <v>506</v>
      </c>
      <c r="F1096" s="189" t="s">
        <v>4919</v>
      </c>
      <c r="G1096" s="198">
        <v>0</v>
      </c>
      <c r="H1096" s="198">
        <v>0</v>
      </c>
      <c r="I1096" s="188" t="s">
        <v>1</v>
      </c>
      <c r="J1096" s="188" t="s">
        <v>1348</v>
      </c>
      <c r="K1096" s="195" t="s">
        <v>3656</v>
      </c>
      <c r="L1096" s="196" t="s">
        <v>4614</v>
      </c>
      <c r="M1096" s="196" t="s">
        <v>4672</v>
      </c>
      <c r="N1096" s="52" t="s">
        <v>2155</v>
      </c>
      <c r="P1096" s="254" t="s">
        <v>3115</v>
      </c>
      <c r="Q1096" s="13"/>
      <c r="R1096"/>
      <c r="S1096" t="str">
        <f t="shared" si="248"/>
        <v>NOT EQUAL</v>
      </c>
      <c r="T1096" s="41" t="str">
        <f>IF(ISNA(VLOOKUP(P1096,'NEW XEQM.c'!E:F,2,0)),"--","PRESENT")</f>
        <v>--</v>
      </c>
      <c r="U1096"/>
      <c r="V1096">
        <f t="shared" si="250"/>
        <v>182</v>
      </c>
      <c r="W1096" s="88" t="s">
        <v>2155</v>
      </c>
      <c r="X1096" s="92" t="s">
        <v>2155</v>
      </c>
      <c r="Y1096" s="92" t="s">
        <v>2155</v>
      </c>
      <c r="Z1096" s="22" t="str">
        <f t="shared" si="251"/>
        <v/>
      </c>
      <c r="AA1096" s="22" t="str">
        <f t="shared" si="252"/>
        <v/>
      </c>
      <c r="AB1096" s="1">
        <f t="shared" si="253"/>
        <v>1072</v>
      </c>
      <c r="AC1096" t="str">
        <f t="shared" si="254"/>
        <v>ITM_SUB_mu</v>
      </c>
      <c r="AD1096" s="125" t="str">
        <f>IF(ISNA(VLOOKUP(AA1096,'XEQM Shortlist'!J:J,1,0)),"//","")</f>
        <v/>
      </c>
      <c r="AE1096"/>
      <c r="AF1096" s="88" t="str">
        <f t="shared" si="255"/>
        <v/>
      </c>
      <c r="AG1096" t="b">
        <f t="shared" si="256"/>
        <v>1</v>
      </c>
    </row>
    <row r="1097" spans="1:33">
      <c r="A1097" s="45">
        <f t="shared" si="249"/>
        <v>1097</v>
      </c>
      <c r="B1097" s="44">
        <f t="shared" si="257"/>
        <v>1073</v>
      </c>
      <c r="C1097" s="193" t="s">
        <v>3643</v>
      </c>
      <c r="D1097" s="193" t="s">
        <v>2978</v>
      </c>
      <c r="E1097" s="188" t="s">
        <v>506</v>
      </c>
      <c r="F1097" s="188" t="s">
        <v>4920</v>
      </c>
      <c r="G1097" s="197">
        <v>0</v>
      </c>
      <c r="H1097" s="197">
        <v>0</v>
      </c>
      <c r="I1097" s="188" t="s">
        <v>1</v>
      </c>
      <c r="J1097" s="188" t="s">
        <v>1348</v>
      </c>
      <c r="K1097" s="195" t="s">
        <v>3656</v>
      </c>
      <c r="L1097" s="196" t="s">
        <v>4614</v>
      </c>
      <c r="M1097" s="196" t="s">
        <v>4672</v>
      </c>
      <c r="N1097" s="52" t="s">
        <v>2155</v>
      </c>
      <c r="O1097" s="52"/>
      <c r="P1097" s="254" t="s">
        <v>2978</v>
      </c>
      <c r="Q1097" s="13"/>
      <c r="R1097"/>
      <c r="S1097" t="str">
        <f t="shared" si="248"/>
        <v>NOT EQUAL</v>
      </c>
      <c r="T1097" s="41" t="str">
        <f>IF(ISNA(VLOOKUP(P1097,'NEW XEQM.c'!E:F,2,0)),"--","PRESENT")</f>
        <v>--</v>
      </c>
      <c r="U1097"/>
      <c r="V1097">
        <f t="shared" si="250"/>
        <v>182</v>
      </c>
      <c r="W1097" s="75" t="s">
        <v>2155</v>
      </c>
      <c r="X1097" s="54" t="s">
        <v>2155</v>
      </c>
      <c r="Y1097" s="54" t="s">
        <v>2155</v>
      </c>
      <c r="Z1097" s="22" t="str">
        <f t="shared" si="251"/>
        <v/>
      </c>
      <c r="AA1097" s="22" t="str">
        <f t="shared" si="252"/>
        <v/>
      </c>
      <c r="AB1097" s="1">
        <f t="shared" si="253"/>
        <v>1073</v>
      </c>
      <c r="AC1097" t="str">
        <f t="shared" si="254"/>
        <v>ITM_SUB_SUN</v>
      </c>
      <c r="AD1097" s="125" t="str">
        <f>IF(ISNA(VLOOKUP(AA1097,'XEQM Shortlist'!J:J,1,0)),"//","")</f>
        <v/>
      </c>
      <c r="AF1097" s="88" t="str">
        <f t="shared" si="255"/>
        <v/>
      </c>
      <c r="AG1097" t="b">
        <f t="shared" si="256"/>
        <v>1</v>
      </c>
    </row>
    <row r="1098" spans="1:33">
      <c r="A1098" s="45">
        <f t="shared" si="249"/>
        <v>1098</v>
      </c>
      <c r="B1098" s="44">
        <f t="shared" si="257"/>
        <v>1074</v>
      </c>
      <c r="C1098" s="193" t="s">
        <v>3643</v>
      </c>
      <c r="D1098" s="193" t="s">
        <v>2979</v>
      </c>
      <c r="E1098" s="188" t="s">
        <v>506</v>
      </c>
      <c r="F1098" s="188" t="s">
        <v>4921</v>
      </c>
      <c r="G1098" s="199">
        <v>0</v>
      </c>
      <c r="H1098" s="199">
        <v>0</v>
      </c>
      <c r="I1098" s="188" t="s">
        <v>1</v>
      </c>
      <c r="J1098" s="188" t="s">
        <v>1348</v>
      </c>
      <c r="K1098" s="195" t="s">
        <v>3656</v>
      </c>
      <c r="L1098" s="196" t="s">
        <v>4614</v>
      </c>
      <c r="M1098" s="196" t="s">
        <v>4672</v>
      </c>
      <c r="N1098" s="52" t="s">
        <v>2155</v>
      </c>
      <c r="O1098" s="52"/>
      <c r="P1098" s="254" t="s">
        <v>2979</v>
      </c>
      <c r="Q1098" s="13"/>
      <c r="R1098"/>
      <c r="S1098" t="str">
        <f t="shared" si="248"/>
        <v>NOT EQUAL</v>
      </c>
      <c r="T1098" s="41" t="str">
        <f>IF(ISNA(VLOOKUP(P1098,'NEW XEQM.c'!E:F,2,0)),"--","PRESENT")</f>
        <v>--</v>
      </c>
      <c r="U1098"/>
      <c r="V1098">
        <f t="shared" si="250"/>
        <v>182</v>
      </c>
      <c r="W1098" s="75" t="s">
        <v>2155</v>
      </c>
      <c r="X1098" s="54" t="s">
        <v>2155</v>
      </c>
      <c r="Y1098" s="54" t="s">
        <v>2155</v>
      </c>
      <c r="Z1098" s="22" t="str">
        <f t="shared" si="251"/>
        <v/>
      </c>
      <c r="AA1098" s="22" t="str">
        <f t="shared" si="252"/>
        <v/>
      </c>
      <c r="AB1098" s="1">
        <f t="shared" si="253"/>
        <v>1074</v>
      </c>
      <c r="AC1098" t="str">
        <f t="shared" si="254"/>
        <v>ITM_SUB_EARTH</v>
      </c>
      <c r="AD1098" s="125" t="str">
        <f>IF(ISNA(VLOOKUP(AA1098,'XEQM Shortlist'!J:J,1,0)),"//","")</f>
        <v/>
      </c>
      <c r="AF1098" s="88" t="str">
        <f t="shared" si="255"/>
        <v/>
      </c>
      <c r="AG1098" t="b">
        <f t="shared" si="256"/>
        <v>1</v>
      </c>
    </row>
    <row r="1099" spans="1:33">
      <c r="A1099" s="45">
        <f t="shared" si="249"/>
        <v>1099</v>
      </c>
      <c r="B1099" s="44">
        <f t="shared" si="257"/>
        <v>1075</v>
      </c>
      <c r="C1099" s="193" t="s">
        <v>3642</v>
      </c>
      <c r="D1099" s="193" t="s">
        <v>7</v>
      </c>
      <c r="E1099" s="188" t="s">
        <v>506</v>
      </c>
      <c r="F1099" s="188" t="s">
        <v>4922</v>
      </c>
      <c r="G1099" s="199">
        <v>0</v>
      </c>
      <c r="H1099" s="199">
        <v>0</v>
      </c>
      <c r="I1099" s="188" t="s">
        <v>1</v>
      </c>
      <c r="J1099" s="188" t="s">
        <v>1348</v>
      </c>
      <c r="K1099" s="195" t="s">
        <v>3656</v>
      </c>
      <c r="L1099" s="196" t="s">
        <v>4614</v>
      </c>
      <c r="M1099" s="196" t="s">
        <v>4672</v>
      </c>
      <c r="N1099" s="52" t="s">
        <v>2155</v>
      </c>
      <c r="O1099" s="52"/>
      <c r="P1099" s="254" t="s">
        <v>3116</v>
      </c>
      <c r="Q1099" s="13"/>
      <c r="R1099"/>
      <c r="S1099" t="str">
        <f t="shared" si="248"/>
        <v>NOT EQUAL</v>
      </c>
      <c r="T1099" s="41" t="str">
        <f>IF(ISNA(VLOOKUP(P1099,'NEW XEQM.c'!E:F,2,0)),"--","PRESENT")</f>
        <v>--</v>
      </c>
      <c r="U1099"/>
      <c r="V1099">
        <f t="shared" si="250"/>
        <v>182</v>
      </c>
      <c r="W1099" s="75" t="s">
        <v>2155</v>
      </c>
      <c r="X1099" s="54" t="s">
        <v>2155</v>
      </c>
      <c r="Y1099" s="54" t="s">
        <v>2155</v>
      </c>
      <c r="Z1099" s="22" t="str">
        <f t="shared" si="251"/>
        <v/>
      </c>
      <c r="AA1099" s="22" t="str">
        <f t="shared" si="252"/>
        <v/>
      </c>
      <c r="AB1099" s="1">
        <f t="shared" si="253"/>
        <v>1075</v>
      </c>
      <c r="AC1099" t="str">
        <f t="shared" si="254"/>
        <v>ITM_SUB_PLUS</v>
      </c>
      <c r="AD1099" s="125" t="str">
        <f>IF(ISNA(VLOOKUP(AA1099,'XEQM Shortlist'!J:J,1,0)),"//","")</f>
        <v/>
      </c>
      <c r="AF1099" s="88" t="str">
        <f t="shared" si="255"/>
        <v/>
      </c>
      <c r="AG1099" t="b">
        <f t="shared" si="256"/>
        <v>1</v>
      </c>
    </row>
    <row r="1100" spans="1:33">
      <c r="A1100" s="45">
        <f t="shared" si="249"/>
        <v>1100</v>
      </c>
      <c r="B1100" s="44">
        <f t="shared" si="257"/>
        <v>1076</v>
      </c>
      <c r="C1100" s="193" t="s">
        <v>3642</v>
      </c>
      <c r="D1100" s="193" t="s">
        <v>7</v>
      </c>
      <c r="E1100" s="188" t="s">
        <v>506</v>
      </c>
      <c r="F1100" s="188" t="s">
        <v>4923</v>
      </c>
      <c r="G1100" s="199">
        <v>0</v>
      </c>
      <c r="H1100" s="199">
        <v>0</v>
      </c>
      <c r="I1100" s="188" t="s">
        <v>1</v>
      </c>
      <c r="J1100" s="188" t="s">
        <v>1348</v>
      </c>
      <c r="K1100" s="195" t="s">
        <v>3656</v>
      </c>
      <c r="L1100" s="196" t="s">
        <v>4614</v>
      </c>
      <c r="M1100" s="196" t="s">
        <v>4672</v>
      </c>
      <c r="N1100" s="52" t="s">
        <v>2155</v>
      </c>
      <c r="O1100" s="52"/>
      <c r="P1100" s="254" t="s">
        <v>3117</v>
      </c>
      <c r="Q1100" s="13"/>
      <c r="R1100"/>
      <c r="S1100" t="str">
        <f t="shared" si="248"/>
        <v>NOT EQUAL</v>
      </c>
      <c r="T1100" s="41" t="str">
        <f>IF(ISNA(VLOOKUP(P1100,'NEW XEQM.c'!E:F,2,0)),"--","PRESENT")</f>
        <v>--</v>
      </c>
      <c r="U1100"/>
      <c r="V1100">
        <f t="shared" si="250"/>
        <v>182</v>
      </c>
      <c r="W1100" s="75" t="s">
        <v>2155</v>
      </c>
      <c r="X1100" s="54" t="s">
        <v>2155</v>
      </c>
      <c r="Y1100" s="54" t="s">
        <v>2155</v>
      </c>
      <c r="Z1100" s="22" t="str">
        <f t="shared" si="251"/>
        <v/>
      </c>
      <c r="AA1100" s="22" t="str">
        <f t="shared" si="252"/>
        <v/>
      </c>
      <c r="AB1100" s="1">
        <f t="shared" si="253"/>
        <v>1076</v>
      </c>
      <c r="AC1100" t="str">
        <f t="shared" si="254"/>
        <v>ITM_SUB_MINUS</v>
      </c>
      <c r="AD1100" s="125" t="str">
        <f>IF(ISNA(VLOOKUP(AA1100,'XEQM Shortlist'!J:J,1,0)),"//","")</f>
        <v/>
      </c>
      <c r="AF1100" s="88" t="str">
        <f t="shared" si="255"/>
        <v/>
      </c>
      <c r="AG1100" t="b">
        <f t="shared" si="256"/>
        <v>1</v>
      </c>
    </row>
    <row r="1101" spans="1:33">
      <c r="A1101" s="45">
        <f t="shared" si="249"/>
        <v>1101</v>
      </c>
      <c r="B1101" s="44">
        <f t="shared" si="257"/>
        <v>1077</v>
      </c>
      <c r="C1101" s="193" t="s">
        <v>3643</v>
      </c>
      <c r="D1101" s="193" t="s">
        <v>2980</v>
      </c>
      <c r="E1101" s="188" t="s">
        <v>506</v>
      </c>
      <c r="F1101" s="188" t="s">
        <v>4924</v>
      </c>
      <c r="G1101" s="199">
        <v>0</v>
      </c>
      <c r="H1101" s="199">
        <v>0</v>
      </c>
      <c r="I1101" s="188" t="s">
        <v>1</v>
      </c>
      <c r="J1101" s="188" t="s">
        <v>1348</v>
      </c>
      <c r="K1101" s="195" t="s">
        <v>3656</v>
      </c>
      <c r="L1101" s="196" t="s">
        <v>4614</v>
      </c>
      <c r="M1101" s="196" t="s">
        <v>4672</v>
      </c>
      <c r="N1101" s="52" t="s">
        <v>2155</v>
      </c>
      <c r="O1101" s="52"/>
      <c r="P1101" s="254" t="s">
        <v>2980</v>
      </c>
      <c r="Q1101" s="13"/>
      <c r="R1101"/>
      <c r="S1101" t="str">
        <f t="shared" si="248"/>
        <v>NOT EQUAL</v>
      </c>
      <c r="T1101" s="41" t="str">
        <f>IF(ISNA(VLOOKUP(P1101,'NEW XEQM.c'!E:F,2,0)),"--","PRESENT")</f>
        <v>--</v>
      </c>
      <c r="U1101"/>
      <c r="V1101">
        <f t="shared" si="250"/>
        <v>182</v>
      </c>
      <c r="W1101" s="75" t="s">
        <v>2155</v>
      </c>
      <c r="X1101" s="54" t="s">
        <v>2155</v>
      </c>
      <c r="Y1101" s="54" t="s">
        <v>2155</v>
      </c>
      <c r="Z1101" s="22" t="str">
        <f t="shared" si="251"/>
        <v/>
      </c>
      <c r="AA1101" s="22" t="str">
        <f t="shared" si="252"/>
        <v/>
      </c>
      <c r="AB1101" s="1">
        <f t="shared" si="253"/>
        <v>1077</v>
      </c>
      <c r="AC1101" t="str">
        <f t="shared" si="254"/>
        <v>ITM_SUB_INFINITY</v>
      </c>
      <c r="AD1101" s="125" t="str">
        <f>IF(ISNA(VLOOKUP(AA1101,'XEQM Shortlist'!J:J,1,0)),"//","")</f>
        <v/>
      </c>
      <c r="AF1101" s="88" t="str">
        <f t="shared" si="255"/>
        <v/>
      </c>
      <c r="AG1101" t="b">
        <f t="shared" si="256"/>
        <v>1</v>
      </c>
    </row>
    <row r="1102" spans="1:33">
      <c r="A1102" s="45">
        <f t="shared" si="249"/>
        <v>1102</v>
      </c>
      <c r="B1102" s="44">
        <f t="shared" si="257"/>
        <v>1078</v>
      </c>
      <c r="C1102" s="193" t="s">
        <v>3642</v>
      </c>
      <c r="D1102" s="193" t="s">
        <v>7</v>
      </c>
      <c r="E1102" s="188" t="s">
        <v>506</v>
      </c>
      <c r="F1102" s="188" t="s">
        <v>4925</v>
      </c>
      <c r="G1102" s="199">
        <v>0</v>
      </c>
      <c r="H1102" s="199">
        <v>0</v>
      </c>
      <c r="I1102" s="188" t="s">
        <v>1</v>
      </c>
      <c r="J1102" s="188" t="s">
        <v>1348</v>
      </c>
      <c r="K1102" s="195" t="s">
        <v>3656</v>
      </c>
      <c r="L1102" s="196" t="s">
        <v>4614</v>
      </c>
      <c r="M1102" s="196" t="s">
        <v>4672</v>
      </c>
      <c r="N1102" s="52" t="s">
        <v>2155</v>
      </c>
      <c r="O1102" s="52"/>
      <c r="P1102" s="254" t="s">
        <v>3128</v>
      </c>
      <c r="Q1102" s="13"/>
      <c r="R1102"/>
      <c r="S1102" t="str">
        <f t="shared" si="248"/>
        <v>NOT EQUAL</v>
      </c>
      <c r="T1102" s="41" t="str">
        <f>IF(ISNA(VLOOKUP(P1102,'NEW XEQM.c'!E:F,2,0)),"--","PRESENT")</f>
        <v>--</v>
      </c>
      <c r="U1102"/>
      <c r="V1102">
        <f t="shared" si="250"/>
        <v>182</v>
      </c>
      <c r="W1102" s="75" t="s">
        <v>2155</v>
      </c>
      <c r="X1102" s="54" t="s">
        <v>2155</v>
      </c>
      <c r="Y1102" s="54" t="s">
        <v>2155</v>
      </c>
      <c r="Z1102" s="22" t="str">
        <f t="shared" si="251"/>
        <v/>
      </c>
      <c r="AA1102" s="22" t="str">
        <f t="shared" si="252"/>
        <v/>
      </c>
      <c r="AB1102" s="1">
        <f t="shared" si="253"/>
        <v>1078</v>
      </c>
      <c r="AC1102" t="str">
        <f t="shared" si="254"/>
        <v>ITM_SUB_10</v>
      </c>
      <c r="AD1102" s="125" t="str">
        <f>IF(ISNA(VLOOKUP(AA1102,'XEQM Shortlist'!J:J,1,0)),"//","")</f>
        <v/>
      </c>
      <c r="AF1102" s="88" t="str">
        <f t="shared" si="255"/>
        <v/>
      </c>
      <c r="AG1102" t="b">
        <f t="shared" si="256"/>
        <v>1</v>
      </c>
    </row>
    <row r="1103" spans="1:33">
      <c r="A1103" s="45">
        <f t="shared" si="249"/>
        <v>1103</v>
      </c>
      <c r="B1103" s="44">
        <f t="shared" si="257"/>
        <v>1079</v>
      </c>
      <c r="C1103" s="193" t="s">
        <v>3643</v>
      </c>
      <c r="D1103" s="193" t="s">
        <v>2981</v>
      </c>
      <c r="E1103" s="188" t="s">
        <v>506</v>
      </c>
      <c r="F1103" s="188" t="s">
        <v>700</v>
      </c>
      <c r="G1103" s="199">
        <v>0</v>
      </c>
      <c r="H1103" s="199">
        <v>0</v>
      </c>
      <c r="I1103" s="188" t="s">
        <v>1</v>
      </c>
      <c r="J1103" s="188" t="s">
        <v>1348</v>
      </c>
      <c r="K1103" s="195" t="s">
        <v>3656</v>
      </c>
      <c r="L1103" s="196" t="s">
        <v>4614</v>
      </c>
      <c r="M1103" s="196" t="s">
        <v>4672</v>
      </c>
      <c r="N1103" s="52" t="s">
        <v>2155</v>
      </c>
      <c r="O1103" s="52"/>
      <c r="P1103" s="254" t="s">
        <v>2981</v>
      </c>
      <c r="Q1103" s="13"/>
      <c r="R1103"/>
      <c r="S1103" t="str">
        <f t="shared" si="248"/>
        <v>NOT EQUAL</v>
      </c>
      <c r="T1103" s="41" t="str">
        <f>IF(ISNA(VLOOKUP(P1103,'NEW XEQM.c'!E:F,2,0)),"--","PRESENT")</f>
        <v>--</v>
      </c>
      <c r="U1103"/>
      <c r="V1103">
        <f t="shared" si="250"/>
        <v>182</v>
      </c>
      <c r="W1103" s="75" t="s">
        <v>2155</v>
      </c>
      <c r="X1103" s="54" t="s">
        <v>2155</v>
      </c>
      <c r="Y1103" s="54" t="s">
        <v>2155</v>
      </c>
      <c r="Z1103" s="22" t="str">
        <f t="shared" si="251"/>
        <v/>
      </c>
      <c r="AA1103" s="22" t="str">
        <f t="shared" si="252"/>
        <v/>
      </c>
      <c r="AB1103" s="1">
        <f t="shared" si="253"/>
        <v>1079</v>
      </c>
      <c r="AC1103" t="str">
        <f t="shared" si="254"/>
        <v>ITM_SUB_E_OUTLINE</v>
      </c>
      <c r="AD1103" s="125" t="str">
        <f>IF(ISNA(VLOOKUP(AA1103,'XEQM Shortlist'!J:J,1,0)),"//","")</f>
        <v/>
      </c>
      <c r="AF1103" s="88" t="str">
        <f t="shared" si="255"/>
        <v/>
      </c>
      <c r="AG1103" t="b">
        <f t="shared" si="256"/>
        <v>1</v>
      </c>
    </row>
    <row r="1104" spans="1:33">
      <c r="A1104" s="45">
        <f t="shared" si="249"/>
        <v>1104</v>
      </c>
      <c r="B1104" s="44">
        <f t="shared" si="257"/>
        <v>1080</v>
      </c>
      <c r="C1104" s="193" t="s">
        <v>3642</v>
      </c>
      <c r="D1104" s="193" t="s">
        <v>7</v>
      </c>
      <c r="E1104" s="188" t="s">
        <v>506</v>
      </c>
      <c r="F1104" s="188" t="s">
        <v>4926</v>
      </c>
      <c r="G1104" s="199">
        <v>0</v>
      </c>
      <c r="H1104" s="199">
        <v>0</v>
      </c>
      <c r="I1104" s="188" t="s">
        <v>1</v>
      </c>
      <c r="J1104" s="188" t="s">
        <v>1348</v>
      </c>
      <c r="K1104" s="195" t="s">
        <v>3656</v>
      </c>
      <c r="L1104" s="196" t="s">
        <v>4614</v>
      </c>
      <c r="M1104" s="196" t="s">
        <v>4672</v>
      </c>
      <c r="N1104" s="52" t="s">
        <v>2155</v>
      </c>
      <c r="O1104" s="52"/>
      <c r="P1104" s="254" t="s">
        <v>3118</v>
      </c>
      <c r="Q1104" s="13"/>
      <c r="R1104"/>
      <c r="S1104" t="str">
        <f t="shared" si="248"/>
        <v>NOT EQUAL</v>
      </c>
      <c r="T1104" s="41" t="str">
        <f>IF(ISNA(VLOOKUP(P1104,'NEW XEQM.c'!E:F,2,0)),"--","PRESENT")</f>
        <v>--</v>
      </c>
      <c r="U1104"/>
      <c r="V1104">
        <f t="shared" si="250"/>
        <v>182</v>
      </c>
      <c r="W1104" s="75" t="s">
        <v>2155</v>
      </c>
      <c r="X1104" s="54" t="s">
        <v>2155</v>
      </c>
      <c r="Y1104" s="54" t="s">
        <v>2155</v>
      </c>
      <c r="Z1104" s="22" t="str">
        <f t="shared" si="251"/>
        <v/>
      </c>
      <c r="AA1104" s="22" t="str">
        <f t="shared" si="252"/>
        <v/>
      </c>
      <c r="AB1104" s="1">
        <f t="shared" si="253"/>
        <v>1080</v>
      </c>
      <c r="AC1104" t="str">
        <f t="shared" si="254"/>
        <v>ITM_SUB_0</v>
      </c>
      <c r="AD1104" s="125" t="str">
        <f>IF(ISNA(VLOOKUP(AA1104,'XEQM Shortlist'!J:J,1,0)),"//","")</f>
        <v/>
      </c>
      <c r="AF1104" s="88" t="str">
        <f t="shared" si="255"/>
        <v/>
      </c>
      <c r="AG1104" t="b">
        <f t="shared" si="256"/>
        <v>1</v>
      </c>
    </row>
    <row r="1105" spans="1:33">
      <c r="A1105" s="45">
        <f t="shared" si="249"/>
        <v>1105</v>
      </c>
      <c r="B1105" s="44">
        <f t="shared" si="257"/>
        <v>1081</v>
      </c>
      <c r="C1105" s="193" t="s">
        <v>3642</v>
      </c>
      <c r="D1105" s="193" t="s">
        <v>7</v>
      </c>
      <c r="E1105" s="188" t="s">
        <v>506</v>
      </c>
      <c r="F1105" s="188" t="s">
        <v>4927</v>
      </c>
      <c r="G1105" s="199">
        <v>0</v>
      </c>
      <c r="H1105" s="199">
        <v>0</v>
      </c>
      <c r="I1105" s="188" t="s">
        <v>1</v>
      </c>
      <c r="J1105" s="188" t="s">
        <v>1348</v>
      </c>
      <c r="K1105" s="195" t="s">
        <v>3656</v>
      </c>
      <c r="L1105" s="196" t="s">
        <v>4614</v>
      </c>
      <c r="M1105" s="196" t="s">
        <v>4672</v>
      </c>
      <c r="N1105" s="52" t="s">
        <v>2155</v>
      </c>
      <c r="O1105" s="52"/>
      <c r="P1105" s="254" t="s">
        <v>3119</v>
      </c>
      <c r="Q1105" s="13"/>
      <c r="R1105"/>
      <c r="S1105" t="str">
        <f t="shared" si="248"/>
        <v>NOT EQUAL</v>
      </c>
      <c r="T1105" s="41" t="str">
        <f>IF(ISNA(VLOOKUP(P1105,'NEW XEQM.c'!E:F,2,0)),"--","PRESENT")</f>
        <v>--</v>
      </c>
      <c r="U1105"/>
      <c r="V1105">
        <f t="shared" si="250"/>
        <v>182</v>
      </c>
      <c r="W1105" s="75"/>
      <c r="X1105" s="54"/>
      <c r="Y1105" s="54"/>
      <c r="Z1105" s="22" t="str">
        <f t="shared" si="251"/>
        <v/>
      </c>
      <c r="AA1105" s="22" t="str">
        <f t="shared" si="252"/>
        <v/>
      </c>
      <c r="AB1105" s="1">
        <f t="shared" si="253"/>
        <v>1081</v>
      </c>
      <c r="AC1105" t="str">
        <f t="shared" si="254"/>
        <v>ITM_SUB_1</v>
      </c>
      <c r="AD1105" s="125" t="str">
        <f>IF(ISNA(VLOOKUP(AA1105,'XEQM Shortlist'!J:J,1,0)),"//","")</f>
        <v/>
      </c>
      <c r="AF1105" s="88" t="str">
        <f t="shared" si="255"/>
        <v/>
      </c>
      <c r="AG1105" t="b">
        <f t="shared" si="256"/>
        <v>1</v>
      </c>
    </row>
    <row r="1106" spans="1:33">
      <c r="A1106" s="45">
        <f t="shared" si="249"/>
        <v>1106</v>
      </c>
      <c r="B1106" s="44">
        <f t="shared" si="257"/>
        <v>1082</v>
      </c>
      <c r="C1106" s="193" t="s">
        <v>3642</v>
      </c>
      <c r="D1106" s="193" t="s">
        <v>7</v>
      </c>
      <c r="E1106" s="188" t="s">
        <v>506</v>
      </c>
      <c r="F1106" s="188" t="s">
        <v>4928</v>
      </c>
      <c r="G1106" s="199">
        <v>0</v>
      </c>
      <c r="H1106" s="199">
        <v>0</v>
      </c>
      <c r="I1106" s="188" t="s">
        <v>1</v>
      </c>
      <c r="J1106" s="188" t="s">
        <v>1348</v>
      </c>
      <c r="K1106" s="195" t="s">
        <v>3656</v>
      </c>
      <c r="L1106" s="196" t="s">
        <v>4614</v>
      </c>
      <c r="M1106" s="196" t="s">
        <v>4672</v>
      </c>
      <c r="N1106" s="52" t="s">
        <v>2155</v>
      </c>
      <c r="O1106" s="52"/>
      <c r="P1106" s="254" t="s">
        <v>3120</v>
      </c>
      <c r="Q1106" s="13"/>
      <c r="R1106"/>
      <c r="S1106" t="str">
        <f t="shared" si="248"/>
        <v>NOT EQUAL</v>
      </c>
      <c r="T1106" s="41" t="str">
        <f>IF(ISNA(VLOOKUP(P1106,'NEW XEQM.c'!E:F,2,0)),"--","PRESENT")</f>
        <v>--</v>
      </c>
      <c r="U1106"/>
      <c r="V1106">
        <f t="shared" si="250"/>
        <v>182</v>
      </c>
      <c r="W1106" s="75" t="s">
        <v>2155</v>
      </c>
      <c r="X1106" s="54" t="s">
        <v>2155</v>
      </c>
      <c r="Y1106" s="54" t="s">
        <v>2155</v>
      </c>
      <c r="Z1106" s="22" t="str">
        <f t="shared" si="251"/>
        <v/>
      </c>
      <c r="AA1106" s="22" t="str">
        <f t="shared" si="252"/>
        <v/>
      </c>
      <c r="AB1106" s="1">
        <f t="shared" si="253"/>
        <v>1082</v>
      </c>
      <c r="AC1106" t="str">
        <f t="shared" si="254"/>
        <v>ITM_SUB_2</v>
      </c>
      <c r="AD1106" s="125" t="str">
        <f>IF(ISNA(VLOOKUP(AA1106,'XEQM Shortlist'!J:J,1,0)),"//","")</f>
        <v/>
      </c>
      <c r="AF1106" s="88" t="str">
        <f t="shared" si="255"/>
        <v/>
      </c>
      <c r="AG1106" t="b">
        <f t="shared" si="256"/>
        <v>1</v>
      </c>
    </row>
    <row r="1107" spans="1:33">
      <c r="A1107" s="45">
        <f t="shared" si="249"/>
        <v>1107</v>
      </c>
      <c r="B1107" s="44">
        <f t="shared" si="257"/>
        <v>1083</v>
      </c>
      <c r="C1107" s="193" t="s">
        <v>3642</v>
      </c>
      <c r="D1107" s="193" t="s">
        <v>7</v>
      </c>
      <c r="E1107" s="188" t="s">
        <v>506</v>
      </c>
      <c r="F1107" s="188" t="s">
        <v>4929</v>
      </c>
      <c r="G1107" s="199">
        <v>0</v>
      </c>
      <c r="H1107" s="199">
        <v>0</v>
      </c>
      <c r="I1107" s="188" t="s">
        <v>1</v>
      </c>
      <c r="J1107" s="188" t="s">
        <v>1348</v>
      </c>
      <c r="K1107" s="195" t="s">
        <v>3656</v>
      </c>
      <c r="L1107" s="196" t="s">
        <v>4614</v>
      </c>
      <c r="M1107" s="196" t="s">
        <v>4672</v>
      </c>
      <c r="N1107" s="52" t="s">
        <v>2155</v>
      </c>
      <c r="O1107" s="52"/>
      <c r="P1107" s="254" t="s">
        <v>3121</v>
      </c>
      <c r="Q1107" s="13"/>
      <c r="R1107"/>
      <c r="S1107" t="str">
        <f t="shared" si="248"/>
        <v>NOT EQUAL</v>
      </c>
      <c r="T1107" s="41" t="str">
        <f>IF(ISNA(VLOOKUP(P1107,'NEW XEQM.c'!E:F,2,0)),"--","PRESENT")</f>
        <v>--</v>
      </c>
      <c r="U1107"/>
      <c r="V1107">
        <f t="shared" si="250"/>
        <v>182</v>
      </c>
      <c r="W1107" s="75" t="s">
        <v>2155</v>
      </c>
      <c r="X1107" s="54" t="s">
        <v>2155</v>
      </c>
      <c r="Y1107" s="54" t="s">
        <v>2155</v>
      </c>
      <c r="Z1107" s="22" t="str">
        <f t="shared" si="251"/>
        <v/>
      </c>
      <c r="AA1107" s="22" t="str">
        <f t="shared" si="252"/>
        <v/>
      </c>
      <c r="AB1107" s="1">
        <f t="shared" si="253"/>
        <v>1083</v>
      </c>
      <c r="AC1107" t="str">
        <f t="shared" si="254"/>
        <v>ITM_SUB_3</v>
      </c>
      <c r="AD1107" s="125" t="str">
        <f>IF(ISNA(VLOOKUP(AA1107,'XEQM Shortlist'!J:J,1,0)),"//","")</f>
        <v/>
      </c>
      <c r="AF1107" s="88" t="str">
        <f t="shared" si="255"/>
        <v/>
      </c>
      <c r="AG1107" t="b">
        <f t="shared" si="256"/>
        <v>1</v>
      </c>
    </row>
    <row r="1108" spans="1:33">
      <c r="A1108" s="45">
        <f t="shared" si="249"/>
        <v>1108</v>
      </c>
      <c r="B1108" s="44">
        <f t="shared" si="257"/>
        <v>1084</v>
      </c>
      <c r="C1108" s="193" t="s">
        <v>3642</v>
      </c>
      <c r="D1108" s="193" t="s">
        <v>7</v>
      </c>
      <c r="E1108" s="188" t="s">
        <v>506</v>
      </c>
      <c r="F1108" s="188" t="s">
        <v>4930</v>
      </c>
      <c r="G1108" s="199">
        <v>0</v>
      </c>
      <c r="H1108" s="199">
        <v>0</v>
      </c>
      <c r="I1108" s="188" t="s">
        <v>1</v>
      </c>
      <c r="J1108" s="188" t="s">
        <v>1348</v>
      </c>
      <c r="K1108" s="195" t="s">
        <v>3656</v>
      </c>
      <c r="L1108" s="196" t="s">
        <v>4614</v>
      </c>
      <c r="M1108" s="196" t="s">
        <v>4672</v>
      </c>
      <c r="N1108" s="52" t="s">
        <v>2155</v>
      </c>
      <c r="O1108" s="52"/>
      <c r="P1108" s="254" t="s">
        <v>3122</v>
      </c>
      <c r="Q1108" s="13"/>
      <c r="R1108"/>
      <c r="S1108" t="str">
        <f t="shared" si="248"/>
        <v>NOT EQUAL</v>
      </c>
      <c r="T1108" s="41" t="str">
        <f>IF(ISNA(VLOOKUP(P1108,'NEW XEQM.c'!E:F,2,0)),"--","PRESENT")</f>
        <v>--</v>
      </c>
      <c r="U1108"/>
      <c r="V1108">
        <f t="shared" si="250"/>
        <v>182</v>
      </c>
      <c r="W1108" s="75" t="s">
        <v>2155</v>
      </c>
      <c r="X1108" s="54" t="s">
        <v>2155</v>
      </c>
      <c r="Y1108" s="54" t="s">
        <v>2155</v>
      </c>
      <c r="Z1108" s="22" t="str">
        <f t="shared" si="251"/>
        <v/>
      </c>
      <c r="AA1108" s="22" t="str">
        <f t="shared" si="252"/>
        <v/>
      </c>
      <c r="AB1108" s="1">
        <f t="shared" si="253"/>
        <v>1084</v>
      </c>
      <c r="AC1108" t="str">
        <f t="shared" si="254"/>
        <v>ITM_SUB_4</v>
      </c>
      <c r="AD1108" s="125" t="str">
        <f>IF(ISNA(VLOOKUP(AA1108,'XEQM Shortlist'!J:J,1,0)),"//","")</f>
        <v/>
      </c>
      <c r="AF1108" s="88" t="str">
        <f t="shared" si="255"/>
        <v/>
      </c>
      <c r="AG1108" t="b">
        <f t="shared" si="256"/>
        <v>1</v>
      </c>
    </row>
    <row r="1109" spans="1:33">
      <c r="A1109" s="45">
        <f t="shared" si="249"/>
        <v>1109</v>
      </c>
      <c r="B1109" s="44">
        <f t="shared" si="257"/>
        <v>1085</v>
      </c>
      <c r="C1109" s="193" t="s">
        <v>3642</v>
      </c>
      <c r="D1109" s="193" t="s">
        <v>7</v>
      </c>
      <c r="E1109" s="188" t="s">
        <v>506</v>
      </c>
      <c r="F1109" s="188" t="s">
        <v>4931</v>
      </c>
      <c r="G1109" s="199">
        <v>0</v>
      </c>
      <c r="H1109" s="199">
        <v>0</v>
      </c>
      <c r="I1109" s="188" t="s">
        <v>1</v>
      </c>
      <c r="J1109" s="188" t="s">
        <v>1348</v>
      </c>
      <c r="K1109" s="195" t="s">
        <v>3656</v>
      </c>
      <c r="L1109" s="196" t="s">
        <v>4614</v>
      </c>
      <c r="M1109" s="196" t="s">
        <v>4672</v>
      </c>
      <c r="N1109" s="52" t="s">
        <v>2155</v>
      </c>
      <c r="O1109" s="52"/>
      <c r="P1109" s="254" t="s">
        <v>3123</v>
      </c>
      <c r="Q1109" s="13"/>
      <c r="R1109"/>
      <c r="S1109" t="str">
        <f t="shared" si="248"/>
        <v>NOT EQUAL</v>
      </c>
      <c r="T1109" s="41" t="str">
        <f>IF(ISNA(VLOOKUP(P1109,'NEW XEQM.c'!E:F,2,0)),"--","PRESENT")</f>
        <v>--</v>
      </c>
      <c r="U1109"/>
      <c r="V1109">
        <f t="shared" si="250"/>
        <v>182</v>
      </c>
      <c r="W1109" s="75"/>
      <c r="X1109" s="54"/>
      <c r="Y1109" s="54"/>
      <c r="Z1109" s="22" t="str">
        <f t="shared" si="251"/>
        <v/>
      </c>
      <c r="AA1109" s="22" t="str">
        <f t="shared" si="252"/>
        <v/>
      </c>
      <c r="AB1109" s="1">
        <f t="shared" si="253"/>
        <v>1085</v>
      </c>
      <c r="AC1109" t="str">
        <f t="shared" si="254"/>
        <v>ITM_SUB_5</v>
      </c>
      <c r="AD1109" s="125" t="str">
        <f>IF(ISNA(VLOOKUP(AA1109,'XEQM Shortlist'!J:J,1,0)),"//","")</f>
        <v/>
      </c>
      <c r="AF1109" s="88" t="str">
        <f t="shared" si="255"/>
        <v/>
      </c>
      <c r="AG1109" t="b">
        <f t="shared" si="256"/>
        <v>1</v>
      </c>
    </row>
    <row r="1110" spans="1:33">
      <c r="A1110" s="45">
        <f t="shared" si="249"/>
        <v>1110</v>
      </c>
      <c r="B1110" s="44">
        <f t="shared" si="257"/>
        <v>1086</v>
      </c>
      <c r="C1110" s="193" t="s">
        <v>3642</v>
      </c>
      <c r="D1110" s="193" t="s">
        <v>7</v>
      </c>
      <c r="E1110" s="188" t="s">
        <v>506</v>
      </c>
      <c r="F1110" s="188" t="s">
        <v>4932</v>
      </c>
      <c r="G1110" s="199">
        <v>0</v>
      </c>
      <c r="H1110" s="199">
        <v>0</v>
      </c>
      <c r="I1110" s="188" t="s">
        <v>1</v>
      </c>
      <c r="J1110" s="188" t="s">
        <v>1348</v>
      </c>
      <c r="K1110" s="195" t="s">
        <v>3656</v>
      </c>
      <c r="L1110" s="196" t="s">
        <v>4614</v>
      </c>
      <c r="M1110" s="196" t="s">
        <v>4672</v>
      </c>
      <c r="N1110" s="52" t="s">
        <v>2155</v>
      </c>
      <c r="O1110" s="52"/>
      <c r="P1110" s="254" t="s">
        <v>3124</v>
      </c>
      <c r="Q1110" s="13"/>
      <c r="R1110"/>
      <c r="S1110" t="str">
        <f t="shared" si="248"/>
        <v>NOT EQUAL</v>
      </c>
      <c r="T1110" s="41" t="str">
        <f>IF(ISNA(VLOOKUP(P1110,'NEW XEQM.c'!E:F,2,0)),"--","PRESENT")</f>
        <v>--</v>
      </c>
      <c r="U1110"/>
      <c r="V1110">
        <f t="shared" si="250"/>
        <v>182</v>
      </c>
      <c r="W1110" s="75"/>
      <c r="X1110" s="54"/>
      <c r="Y1110" s="54"/>
      <c r="Z1110" s="22" t="str">
        <f t="shared" si="251"/>
        <v/>
      </c>
      <c r="AA1110" s="22" t="str">
        <f t="shared" si="252"/>
        <v/>
      </c>
      <c r="AB1110" s="1">
        <f t="shared" si="253"/>
        <v>1086</v>
      </c>
      <c r="AC1110" t="str">
        <f t="shared" si="254"/>
        <v>ITM_SUB_6</v>
      </c>
      <c r="AD1110" s="125" t="str">
        <f>IF(ISNA(VLOOKUP(AA1110,'XEQM Shortlist'!J:J,1,0)),"//","")</f>
        <v/>
      </c>
      <c r="AF1110" s="88" t="str">
        <f t="shared" si="255"/>
        <v/>
      </c>
      <c r="AG1110" t="b">
        <f t="shared" si="256"/>
        <v>1</v>
      </c>
    </row>
    <row r="1111" spans="1:33">
      <c r="A1111" s="45">
        <f t="shared" si="249"/>
        <v>1111</v>
      </c>
      <c r="B1111" s="44">
        <f t="shared" si="257"/>
        <v>1087</v>
      </c>
      <c r="C1111" s="193" t="s">
        <v>3642</v>
      </c>
      <c r="D1111" s="193" t="s">
        <v>7</v>
      </c>
      <c r="E1111" s="188" t="s">
        <v>506</v>
      </c>
      <c r="F1111" s="188" t="s">
        <v>4933</v>
      </c>
      <c r="G1111" s="199">
        <v>0</v>
      </c>
      <c r="H1111" s="199">
        <v>0</v>
      </c>
      <c r="I1111" s="188" t="s">
        <v>1</v>
      </c>
      <c r="J1111" s="188" t="s">
        <v>1348</v>
      </c>
      <c r="K1111" s="195" t="s">
        <v>3656</v>
      </c>
      <c r="L1111" s="196" t="s">
        <v>4614</v>
      </c>
      <c r="M1111" s="196" t="s">
        <v>4672</v>
      </c>
      <c r="N1111" s="52" t="s">
        <v>2155</v>
      </c>
      <c r="O1111" s="52"/>
      <c r="P1111" s="254" t="s">
        <v>3125</v>
      </c>
      <c r="Q1111" s="13"/>
      <c r="R1111"/>
      <c r="S1111" t="str">
        <f t="shared" si="248"/>
        <v>NOT EQUAL</v>
      </c>
      <c r="T1111" s="41" t="str">
        <f>IF(ISNA(VLOOKUP(P1111,'NEW XEQM.c'!E:F,2,0)),"--","PRESENT")</f>
        <v>--</v>
      </c>
      <c r="U1111"/>
      <c r="V1111">
        <f t="shared" si="250"/>
        <v>182</v>
      </c>
      <c r="W1111" s="75"/>
      <c r="X1111" s="54"/>
      <c r="Y1111" s="54"/>
      <c r="Z1111" s="22" t="str">
        <f t="shared" si="251"/>
        <v/>
      </c>
      <c r="AA1111" s="22" t="str">
        <f t="shared" si="252"/>
        <v/>
      </c>
      <c r="AB1111" s="1">
        <f t="shared" si="253"/>
        <v>1087</v>
      </c>
      <c r="AC1111" t="str">
        <f t="shared" si="254"/>
        <v>ITM_SUB_7</v>
      </c>
      <c r="AD1111" s="125" t="str">
        <f>IF(ISNA(VLOOKUP(AA1111,'XEQM Shortlist'!J:J,1,0)),"//","")</f>
        <v/>
      </c>
      <c r="AF1111" s="88" t="str">
        <f t="shared" si="255"/>
        <v/>
      </c>
      <c r="AG1111" t="b">
        <f t="shared" si="256"/>
        <v>1</v>
      </c>
    </row>
    <row r="1112" spans="1:33">
      <c r="A1112" s="45">
        <f t="shared" si="249"/>
        <v>1112</v>
      </c>
      <c r="B1112" s="44">
        <f t="shared" si="257"/>
        <v>1088</v>
      </c>
      <c r="C1112" s="193" t="s">
        <v>3642</v>
      </c>
      <c r="D1112" s="193" t="s">
        <v>7</v>
      </c>
      <c r="E1112" s="188" t="s">
        <v>506</v>
      </c>
      <c r="F1112" s="188" t="s">
        <v>4934</v>
      </c>
      <c r="G1112" s="199">
        <v>0</v>
      </c>
      <c r="H1112" s="199">
        <v>0</v>
      </c>
      <c r="I1112" s="188" t="s">
        <v>1</v>
      </c>
      <c r="J1112" s="188" t="s">
        <v>1348</v>
      </c>
      <c r="K1112" s="195" t="s">
        <v>3656</v>
      </c>
      <c r="L1112" s="196" t="s">
        <v>4614</v>
      </c>
      <c r="M1112" s="196" t="s">
        <v>4672</v>
      </c>
      <c r="N1112" s="52" t="s">
        <v>2155</v>
      </c>
      <c r="O1112" s="52"/>
      <c r="P1112" s="254" t="s">
        <v>3126</v>
      </c>
      <c r="Q1112" s="13"/>
      <c r="R1112"/>
      <c r="S1112" t="str">
        <f t="shared" si="248"/>
        <v>NOT EQUAL</v>
      </c>
      <c r="T1112" s="41" t="str">
        <f>IF(ISNA(VLOOKUP(P1112,'NEW XEQM.c'!E:F,2,0)),"--","PRESENT")</f>
        <v>--</v>
      </c>
      <c r="U1112"/>
      <c r="V1112">
        <f t="shared" si="250"/>
        <v>182</v>
      </c>
      <c r="W1112" s="75"/>
      <c r="X1112" s="54"/>
      <c r="Y1112" s="54"/>
      <c r="Z1112" s="22" t="str">
        <f t="shared" si="251"/>
        <v/>
      </c>
      <c r="AA1112" s="22" t="str">
        <f t="shared" si="252"/>
        <v/>
      </c>
      <c r="AB1112" s="1">
        <f t="shared" si="253"/>
        <v>1088</v>
      </c>
      <c r="AC1112" t="str">
        <f t="shared" si="254"/>
        <v>ITM_SUB_8</v>
      </c>
      <c r="AD1112" s="125" t="str">
        <f>IF(ISNA(VLOOKUP(AA1112,'XEQM Shortlist'!J:J,1,0)),"//","")</f>
        <v/>
      </c>
      <c r="AF1112" s="88" t="str">
        <f t="shared" si="255"/>
        <v/>
      </c>
      <c r="AG1112" t="b">
        <f t="shared" si="256"/>
        <v>1</v>
      </c>
    </row>
    <row r="1113" spans="1:33">
      <c r="A1113" s="45">
        <f t="shared" si="249"/>
        <v>1113</v>
      </c>
      <c r="B1113" s="44">
        <f t="shared" si="257"/>
        <v>1089</v>
      </c>
      <c r="C1113" s="193" t="s">
        <v>3642</v>
      </c>
      <c r="D1113" s="193" t="s">
        <v>7</v>
      </c>
      <c r="E1113" s="188" t="s">
        <v>506</v>
      </c>
      <c r="F1113" s="188" t="s">
        <v>4935</v>
      </c>
      <c r="G1113" s="199">
        <v>0</v>
      </c>
      <c r="H1113" s="199">
        <v>0</v>
      </c>
      <c r="I1113" s="188" t="s">
        <v>1</v>
      </c>
      <c r="J1113" s="188" t="s">
        <v>1348</v>
      </c>
      <c r="K1113" s="195" t="s">
        <v>3656</v>
      </c>
      <c r="L1113" s="196" t="s">
        <v>4614</v>
      </c>
      <c r="M1113" s="196" t="s">
        <v>4672</v>
      </c>
      <c r="N1113" s="52" t="s">
        <v>2155</v>
      </c>
      <c r="O1113" s="52"/>
      <c r="P1113" s="254" t="s">
        <v>3127</v>
      </c>
      <c r="Q1113" s="13"/>
      <c r="R1113"/>
      <c r="S1113" t="str">
        <f t="shared" si="248"/>
        <v>NOT EQUAL</v>
      </c>
      <c r="T1113" s="41" t="str">
        <f>IF(ISNA(VLOOKUP(P1113,'NEW XEQM.c'!E:F,2,0)),"--","PRESENT")</f>
        <v>--</v>
      </c>
      <c r="U1113"/>
      <c r="V1113">
        <f t="shared" si="250"/>
        <v>182</v>
      </c>
      <c r="W1113" s="75"/>
      <c r="X1113" s="54"/>
      <c r="Y1113" s="54"/>
      <c r="Z1113" s="22" t="str">
        <f t="shared" si="251"/>
        <v/>
      </c>
      <c r="AA1113" s="22" t="str">
        <f t="shared" si="252"/>
        <v/>
      </c>
      <c r="AB1113" s="1">
        <f t="shared" si="253"/>
        <v>1089</v>
      </c>
      <c r="AC1113" t="str">
        <f t="shared" si="254"/>
        <v>ITM_SUB_9</v>
      </c>
      <c r="AD1113" s="125" t="str">
        <f>IF(ISNA(VLOOKUP(AA1113,'XEQM Shortlist'!J:J,1,0)),"//","")</f>
        <v/>
      </c>
      <c r="AF1113" s="88" t="str">
        <f t="shared" si="255"/>
        <v/>
      </c>
      <c r="AG1113" t="b">
        <f t="shared" si="256"/>
        <v>1</v>
      </c>
    </row>
    <row r="1114" spans="1:33">
      <c r="A1114" s="45">
        <f t="shared" si="249"/>
        <v>1114</v>
      </c>
      <c r="B1114" s="44">
        <f t="shared" si="257"/>
        <v>1090</v>
      </c>
      <c r="C1114" s="193" t="s">
        <v>3642</v>
      </c>
      <c r="D1114" s="193" t="s">
        <v>7</v>
      </c>
      <c r="E1114" s="188" t="s">
        <v>506</v>
      </c>
      <c r="F1114" s="188" t="s">
        <v>4936</v>
      </c>
      <c r="G1114" s="199">
        <v>0</v>
      </c>
      <c r="H1114" s="199">
        <v>0</v>
      </c>
      <c r="I1114" s="188" t="s">
        <v>1</v>
      </c>
      <c r="J1114" s="188" t="s">
        <v>1348</v>
      </c>
      <c r="K1114" s="195" t="s">
        <v>3656</v>
      </c>
      <c r="L1114" s="196" t="s">
        <v>4614</v>
      </c>
      <c r="M1114" s="196" t="s">
        <v>4672</v>
      </c>
      <c r="N1114" s="52" t="s">
        <v>2155</v>
      </c>
      <c r="O1114" s="52"/>
      <c r="P1114" s="254" t="s">
        <v>3129</v>
      </c>
      <c r="Q1114" s="13"/>
      <c r="R1114"/>
      <c r="S1114" t="str">
        <f t="shared" si="248"/>
        <v>NOT EQUAL</v>
      </c>
      <c r="T1114" s="41" t="str">
        <f>IF(ISNA(VLOOKUP(P1114,'NEW XEQM.c'!E:F,2,0)),"--","PRESENT")</f>
        <v>--</v>
      </c>
      <c r="U1114"/>
      <c r="V1114">
        <f t="shared" si="250"/>
        <v>182</v>
      </c>
      <c r="W1114" s="75"/>
      <c r="X1114" s="54"/>
      <c r="Y1114" s="54"/>
      <c r="Z1114" s="22" t="str">
        <f t="shared" si="251"/>
        <v/>
      </c>
      <c r="AA1114" s="22" t="str">
        <f t="shared" si="252"/>
        <v/>
      </c>
      <c r="AB1114" s="1">
        <f t="shared" si="253"/>
        <v>1090</v>
      </c>
      <c r="AC1114" t="str">
        <f t="shared" si="254"/>
        <v>ITM_SUB_A</v>
      </c>
      <c r="AD1114" s="125" t="str">
        <f>IF(ISNA(VLOOKUP(AA1114,'XEQM Shortlist'!J:J,1,0)),"//","")</f>
        <v/>
      </c>
      <c r="AF1114" s="88" t="str">
        <f t="shared" si="255"/>
        <v/>
      </c>
      <c r="AG1114" t="b">
        <f t="shared" si="256"/>
        <v>1</v>
      </c>
    </row>
    <row r="1115" spans="1:33">
      <c r="A1115" s="45">
        <f t="shared" si="249"/>
        <v>1115</v>
      </c>
      <c r="B1115" s="44">
        <f t="shared" si="257"/>
        <v>1091</v>
      </c>
      <c r="C1115" s="193" t="s">
        <v>3642</v>
      </c>
      <c r="D1115" s="193" t="s">
        <v>7</v>
      </c>
      <c r="E1115" s="188" t="s">
        <v>506</v>
      </c>
      <c r="F1115" s="188" t="s">
        <v>4937</v>
      </c>
      <c r="G1115" s="199">
        <v>0</v>
      </c>
      <c r="H1115" s="199">
        <v>0</v>
      </c>
      <c r="I1115" s="188" t="s">
        <v>1</v>
      </c>
      <c r="J1115" s="188" t="s">
        <v>1348</v>
      </c>
      <c r="K1115" s="195" t="s">
        <v>3656</v>
      </c>
      <c r="L1115" s="196" t="s">
        <v>4614</v>
      </c>
      <c r="M1115" s="196" t="s">
        <v>4672</v>
      </c>
      <c r="N1115" s="52" t="s">
        <v>2155</v>
      </c>
      <c r="O1115" s="52"/>
      <c r="P1115" s="254" t="s">
        <v>3130</v>
      </c>
      <c r="Q1115" s="13"/>
      <c r="R1115"/>
      <c r="S1115" t="str">
        <f t="shared" si="248"/>
        <v>NOT EQUAL</v>
      </c>
      <c r="T1115" s="41" t="str">
        <f>IF(ISNA(VLOOKUP(P1115,'NEW XEQM.c'!E:F,2,0)),"--","PRESENT")</f>
        <v>--</v>
      </c>
      <c r="U1115"/>
      <c r="V1115">
        <f t="shared" si="250"/>
        <v>182</v>
      </c>
      <c r="W1115" s="75"/>
      <c r="X1115" s="54"/>
      <c r="Y1115" s="54"/>
      <c r="Z1115" s="22" t="str">
        <f t="shared" si="251"/>
        <v/>
      </c>
      <c r="AA1115" s="22" t="str">
        <f t="shared" si="252"/>
        <v/>
      </c>
      <c r="AB1115" s="1">
        <f t="shared" si="253"/>
        <v>1091</v>
      </c>
      <c r="AC1115" t="str">
        <f t="shared" si="254"/>
        <v>ITM_SUB_B</v>
      </c>
      <c r="AD1115" s="125" t="str">
        <f>IF(ISNA(VLOOKUP(AA1115,'XEQM Shortlist'!J:J,1,0)),"//","")</f>
        <v/>
      </c>
      <c r="AF1115" s="88" t="str">
        <f t="shared" si="255"/>
        <v/>
      </c>
      <c r="AG1115" t="b">
        <f t="shared" si="256"/>
        <v>1</v>
      </c>
    </row>
    <row r="1116" spans="1:33">
      <c r="A1116" s="45">
        <f t="shared" si="249"/>
        <v>1116</v>
      </c>
      <c r="B1116" s="44">
        <f t="shared" si="257"/>
        <v>1092</v>
      </c>
      <c r="C1116" s="193" t="s">
        <v>3642</v>
      </c>
      <c r="D1116" s="193" t="s">
        <v>7</v>
      </c>
      <c r="E1116" s="188" t="s">
        <v>506</v>
      </c>
      <c r="F1116" s="188" t="s">
        <v>4938</v>
      </c>
      <c r="G1116" s="199">
        <v>0</v>
      </c>
      <c r="H1116" s="199">
        <v>0</v>
      </c>
      <c r="I1116" s="188" t="s">
        <v>1</v>
      </c>
      <c r="J1116" s="188" t="s">
        <v>1348</v>
      </c>
      <c r="K1116" s="195" t="s">
        <v>3656</v>
      </c>
      <c r="L1116" s="196" t="s">
        <v>4614</v>
      </c>
      <c r="M1116" s="196" t="s">
        <v>4672</v>
      </c>
      <c r="N1116" s="52" t="s">
        <v>2155</v>
      </c>
      <c r="O1116" s="52"/>
      <c r="P1116" s="254" t="s">
        <v>3131</v>
      </c>
      <c r="Q1116" s="13"/>
      <c r="R1116"/>
      <c r="S1116" t="str">
        <f t="shared" si="248"/>
        <v>NOT EQUAL</v>
      </c>
      <c r="T1116" s="41" t="str">
        <f>IF(ISNA(VLOOKUP(P1116,'NEW XEQM.c'!E:F,2,0)),"--","PRESENT")</f>
        <v>--</v>
      </c>
      <c r="U1116"/>
      <c r="V1116">
        <f t="shared" si="250"/>
        <v>182</v>
      </c>
      <c r="W1116" s="75"/>
      <c r="X1116" s="54"/>
      <c r="Y1116" s="54"/>
      <c r="Z1116" s="22" t="str">
        <f t="shared" si="251"/>
        <v/>
      </c>
      <c r="AA1116" s="22" t="str">
        <f t="shared" si="252"/>
        <v/>
      </c>
      <c r="AB1116" s="1">
        <f t="shared" si="253"/>
        <v>1092</v>
      </c>
      <c r="AC1116" t="str">
        <f t="shared" si="254"/>
        <v>ITM_SUB_C</v>
      </c>
      <c r="AD1116" s="125" t="str">
        <f>IF(ISNA(VLOOKUP(AA1116,'XEQM Shortlist'!J:J,1,0)),"//","")</f>
        <v/>
      </c>
      <c r="AF1116" s="88" t="str">
        <f t="shared" si="255"/>
        <v/>
      </c>
      <c r="AG1116" t="b">
        <f t="shared" si="256"/>
        <v>1</v>
      </c>
    </row>
    <row r="1117" spans="1:33">
      <c r="A1117" s="45">
        <f t="shared" si="249"/>
        <v>1117</v>
      </c>
      <c r="B1117" s="44">
        <f t="shared" si="257"/>
        <v>1093</v>
      </c>
      <c r="C1117" s="193" t="s">
        <v>3642</v>
      </c>
      <c r="D1117" s="193" t="s">
        <v>7</v>
      </c>
      <c r="E1117" s="188" t="s">
        <v>506</v>
      </c>
      <c r="F1117" s="188" t="s">
        <v>4939</v>
      </c>
      <c r="G1117" s="199">
        <v>0</v>
      </c>
      <c r="H1117" s="199">
        <v>0</v>
      </c>
      <c r="I1117" s="188" t="s">
        <v>1</v>
      </c>
      <c r="J1117" s="188" t="s">
        <v>1348</v>
      </c>
      <c r="K1117" s="195" t="s">
        <v>3656</v>
      </c>
      <c r="L1117" s="196" t="s">
        <v>4614</v>
      </c>
      <c r="M1117" s="196" t="s">
        <v>4672</v>
      </c>
      <c r="N1117" s="52" t="s">
        <v>2155</v>
      </c>
      <c r="O1117" s="52"/>
      <c r="P1117" s="254" t="s">
        <v>3132</v>
      </c>
      <c r="Q1117" s="13"/>
      <c r="R1117"/>
      <c r="S1117" t="str">
        <f t="shared" si="248"/>
        <v>NOT EQUAL</v>
      </c>
      <c r="T1117" s="41" t="str">
        <f>IF(ISNA(VLOOKUP(P1117,'NEW XEQM.c'!E:F,2,0)),"--","PRESENT")</f>
        <v>--</v>
      </c>
      <c r="U1117"/>
      <c r="V1117">
        <f t="shared" si="250"/>
        <v>182</v>
      </c>
      <c r="W1117" s="75"/>
      <c r="X1117" s="54"/>
      <c r="Y1117" s="54"/>
      <c r="Z1117" s="22" t="str">
        <f t="shared" si="251"/>
        <v/>
      </c>
      <c r="AA1117" s="22" t="str">
        <f t="shared" si="252"/>
        <v/>
      </c>
      <c r="AB1117" s="1">
        <f t="shared" si="253"/>
        <v>1093</v>
      </c>
      <c r="AC1117" t="str">
        <f t="shared" si="254"/>
        <v>ITM_SUB_D</v>
      </c>
      <c r="AD1117" s="125" t="str">
        <f>IF(ISNA(VLOOKUP(AA1117,'XEQM Shortlist'!J:J,1,0)),"//","")</f>
        <v/>
      </c>
      <c r="AF1117" s="88" t="str">
        <f t="shared" si="255"/>
        <v/>
      </c>
      <c r="AG1117" t="b">
        <f t="shared" si="256"/>
        <v>1</v>
      </c>
    </row>
    <row r="1118" spans="1:33">
      <c r="A1118" s="45">
        <f t="shared" si="249"/>
        <v>1118</v>
      </c>
      <c r="B1118" s="44">
        <f t="shared" si="257"/>
        <v>1094</v>
      </c>
      <c r="C1118" s="193" t="s">
        <v>3642</v>
      </c>
      <c r="D1118" s="193" t="s">
        <v>7</v>
      </c>
      <c r="E1118" s="188" t="s">
        <v>506</v>
      </c>
      <c r="F1118" s="188" t="s">
        <v>4940</v>
      </c>
      <c r="G1118" s="199">
        <v>0</v>
      </c>
      <c r="H1118" s="199">
        <v>0</v>
      </c>
      <c r="I1118" s="188" t="s">
        <v>1</v>
      </c>
      <c r="J1118" s="188" t="s">
        <v>1348</v>
      </c>
      <c r="K1118" s="195" t="s">
        <v>3656</v>
      </c>
      <c r="L1118" s="196" t="s">
        <v>4614</v>
      </c>
      <c r="M1118" s="196" t="s">
        <v>4672</v>
      </c>
      <c r="N1118" s="52" t="s">
        <v>2155</v>
      </c>
      <c r="O1118" s="52"/>
      <c r="P1118" s="254" t="s">
        <v>3133</v>
      </c>
      <c r="Q1118" s="13"/>
      <c r="R1118"/>
      <c r="S1118" t="str">
        <f t="shared" si="248"/>
        <v>NOT EQUAL</v>
      </c>
      <c r="T1118" s="41" t="str">
        <f>IF(ISNA(VLOOKUP(P1118,'NEW XEQM.c'!E:F,2,0)),"--","PRESENT")</f>
        <v>--</v>
      </c>
      <c r="U1118"/>
      <c r="V1118">
        <f t="shared" si="250"/>
        <v>182</v>
      </c>
      <c r="W1118" s="75"/>
      <c r="X1118" s="54"/>
      <c r="Y1118" s="54"/>
      <c r="Z1118" s="22" t="str">
        <f t="shared" si="251"/>
        <v/>
      </c>
      <c r="AA1118" s="22" t="str">
        <f t="shared" si="252"/>
        <v/>
      </c>
      <c r="AB1118" s="1">
        <f t="shared" si="253"/>
        <v>1094</v>
      </c>
      <c r="AC1118" t="str">
        <f t="shared" si="254"/>
        <v>ITM_SUB_E</v>
      </c>
      <c r="AD1118" s="125" t="str">
        <f>IF(ISNA(VLOOKUP(AA1118,'XEQM Shortlist'!J:J,1,0)),"//","")</f>
        <v/>
      </c>
      <c r="AF1118" s="88" t="str">
        <f t="shared" si="255"/>
        <v/>
      </c>
      <c r="AG1118" t="b">
        <f t="shared" si="256"/>
        <v>1</v>
      </c>
    </row>
    <row r="1119" spans="1:33">
      <c r="A1119" s="45">
        <f t="shared" si="249"/>
        <v>1119</v>
      </c>
      <c r="B1119" s="44">
        <f t="shared" si="257"/>
        <v>1095</v>
      </c>
      <c r="C1119" s="193" t="s">
        <v>3642</v>
      </c>
      <c r="D1119" s="193" t="s">
        <v>7</v>
      </c>
      <c r="E1119" s="188" t="s">
        <v>506</v>
      </c>
      <c r="F1119" s="188" t="s">
        <v>4941</v>
      </c>
      <c r="G1119" s="199">
        <v>0</v>
      </c>
      <c r="H1119" s="199">
        <v>0</v>
      </c>
      <c r="I1119" s="188" t="s">
        <v>1</v>
      </c>
      <c r="J1119" s="188" t="s">
        <v>1348</v>
      </c>
      <c r="K1119" s="195" t="s">
        <v>3656</v>
      </c>
      <c r="L1119" s="196" t="s">
        <v>4614</v>
      </c>
      <c r="M1119" s="196" t="s">
        <v>4672</v>
      </c>
      <c r="N1119" s="52" t="s">
        <v>2155</v>
      </c>
      <c r="O1119" s="52"/>
      <c r="P1119" s="254" t="s">
        <v>3134</v>
      </c>
      <c r="Q1119" s="13"/>
      <c r="R1119"/>
      <c r="S1119" t="str">
        <f t="shared" si="248"/>
        <v>NOT EQUAL</v>
      </c>
      <c r="T1119" s="41" t="str">
        <f>IF(ISNA(VLOOKUP(P1119,'NEW XEQM.c'!E:F,2,0)),"--","PRESENT")</f>
        <v>--</v>
      </c>
      <c r="U1119"/>
      <c r="V1119">
        <f t="shared" si="250"/>
        <v>182</v>
      </c>
      <c r="W1119" s="75"/>
      <c r="X1119" s="54"/>
      <c r="Y1119" s="54"/>
      <c r="Z1119" s="22" t="str">
        <f t="shared" si="251"/>
        <v/>
      </c>
      <c r="AA1119" s="22" t="str">
        <f t="shared" si="252"/>
        <v/>
      </c>
      <c r="AB1119" s="1">
        <f t="shared" si="253"/>
        <v>1095</v>
      </c>
      <c r="AC1119" t="str">
        <f t="shared" si="254"/>
        <v>ITM_SUB_F</v>
      </c>
      <c r="AD1119" s="125" t="str">
        <f>IF(ISNA(VLOOKUP(AA1119,'XEQM Shortlist'!J:J,1,0)),"//","")</f>
        <v/>
      </c>
      <c r="AF1119" s="88" t="str">
        <f t="shared" si="255"/>
        <v/>
      </c>
      <c r="AG1119" t="b">
        <f t="shared" si="256"/>
        <v>1</v>
      </c>
    </row>
    <row r="1120" spans="1:33">
      <c r="A1120" s="45">
        <f t="shared" si="249"/>
        <v>1120</v>
      </c>
      <c r="B1120" s="44">
        <f t="shared" si="257"/>
        <v>1096</v>
      </c>
      <c r="C1120" s="193" t="s">
        <v>3642</v>
      </c>
      <c r="D1120" s="193" t="s">
        <v>7</v>
      </c>
      <c r="E1120" s="188" t="s">
        <v>506</v>
      </c>
      <c r="F1120" s="188" t="s">
        <v>4942</v>
      </c>
      <c r="G1120" s="199">
        <v>0</v>
      </c>
      <c r="H1120" s="199">
        <v>0</v>
      </c>
      <c r="I1120" s="188" t="s">
        <v>1</v>
      </c>
      <c r="J1120" s="188" t="s">
        <v>1348</v>
      </c>
      <c r="K1120" s="195" t="s">
        <v>3656</v>
      </c>
      <c r="L1120" s="196" t="s">
        <v>4614</v>
      </c>
      <c r="M1120" s="196" t="s">
        <v>4672</v>
      </c>
      <c r="N1120" s="52" t="s">
        <v>2155</v>
      </c>
      <c r="O1120" s="52"/>
      <c r="P1120" s="254" t="s">
        <v>3135</v>
      </c>
      <c r="Q1120" s="13"/>
      <c r="R1120"/>
      <c r="S1120" t="str">
        <f t="shared" si="248"/>
        <v>NOT EQUAL</v>
      </c>
      <c r="T1120" s="41" t="str">
        <f>IF(ISNA(VLOOKUP(P1120,'NEW XEQM.c'!E:F,2,0)),"--","PRESENT")</f>
        <v>--</v>
      </c>
      <c r="U1120"/>
      <c r="V1120">
        <f t="shared" si="250"/>
        <v>182</v>
      </c>
      <c r="W1120" s="75"/>
      <c r="X1120" s="54"/>
      <c r="Y1120" s="54"/>
      <c r="Z1120" s="22" t="str">
        <f t="shared" si="251"/>
        <v/>
      </c>
      <c r="AA1120" s="22" t="str">
        <f t="shared" si="252"/>
        <v/>
      </c>
      <c r="AB1120" s="1">
        <f t="shared" si="253"/>
        <v>1096</v>
      </c>
      <c r="AC1120" t="str">
        <f t="shared" si="254"/>
        <v>ITM_SUB_G</v>
      </c>
      <c r="AD1120" s="125" t="str">
        <f>IF(ISNA(VLOOKUP(AA1120,'XEQM Shortlist'!J:J,1,0)),"//","")</f>
        <v/>
      </c>
      <c r="AF1120" s="88" t="str">
        <f t="shared" si="255"/>
        <v/>
      </c>
      <c r="AG1120" t="b">
        <f t="shared" si="256"/>
        <v>1</v>
      </c>
    </row>
    <row r="1121" spans="1:33">
      <c r="A1121" s="45">
        <f t="shared" si="249"/>
        <v>1121</v>
      </c>
      <c r="B1121" s="44">
        <f t="shared" si="257"/>
        <v>1097</v>
      </c>
      <c r="C1121" s="193" t="s">
        <v>3642</v>
      </c>
      <c r="D1121" s="193" t="s">
        <v>7</v>
      </c>
      <c r="E1121" s="188" t="s">
        <v>506</v>
      </c>
      <c r="F1121" s="188" t="s">
        <v>4943</v>
      </c>
      <c r="G1121" s="199">
        <v>0</v>
      </c>
      <c r="H1121" s="199">
        <v>0</v>
      </c>
      <c r="I1121" s="188" t="s">
        <v>1</v>
      </c>
      <c r="J1121" s="188" t="s">
        <v>1348</v>
      </c>
      <c r="K1121" s="195" t="s">
        <v>3656</v>
      </c>
      <c r="L1121" s="196" t="s">
        <v>4614</v>
      </c>
      <c r="M1121" s="196" t="s">
        <v>4672</v>
      </c>
      <c r="N1121" s="52" t="s">
        <v>2155</v>
      </c>
      <c r="O1121" s="52"/>
      <c r="P1121" s="254" t="s">
        <v>3136</v>
      </c>
      <c r="Q1121" s="13"/>
      <c r="R1121"/>
      <c r="S1121" t="str">
        <f t="shared" si="248"/>
        <v>NOT EQUAL</v>
      </c>
      <c r="T1121" s="41" t="str">
        <f>IF(ISNA(VLOOKUP(P1121,'NEW XEQM.c'!E:F,2,0)),"--","PRESENT")</f>
        <v>--</v>
      </c>
      <c r="U1121"/>
      <c r="V1121">
        <f t="shared" si="250"/>
        <v>182</v>
      </c>
      <c r="W1121" s="75"/>
      <c r="X1121" s="54"/>
      <c r="Y1121" s="54"/>
      <c r="Z1121" s="22" t="str">
        <f t="shared" si="251"/>
        <v/>
      </c>
      <c r="AA1121" s="22" t="str">
        <f t="shared" si="252"/>
        <v/>
      </c>
      <c r="AB1121" s="1">
        <f t="shared" si="253"/>
        <v>1097</v>
      </c>
      <c r="AC1121" t="str">
        <f t="shared" si="254"/>
        <v>ITM_SUB_H</v>
      </c>
      <c r="AD1121" s="125" t="str">
        <f>IF(ISNA(VLOOKUP(AA1121,'XEQM Shortlist'!J:J,1,0)),"//","")</f>
        <v/>
      </c>
      <c r="AF1121" s="88" t="str">
        <f t="shared" si="255"/>
        <v/>
      </c>
      <c r="AG1121" t="b">
        <f t="shared" si="256"/>
        <v>1</v>
      </c>
    </row>
    <row r="1122" spans="1:33">
      <c r="A1122" s="45">
        <f t="shared" si="249"/>
        <v>1122</v>
      </c>
      <c r="B1122" s="44">
        <f t="shared" si="257"/>
        <v>1098</v>
      </c>
      <c r="C1122" s="193" t="s">
        <v>3642</v>
      </c>
      <c r="D1122" s="193" t="s">
        <v>7</v>
      </c>
      <c r="E1122" s="188" t="s">
        <v>506</v>
      </c>
      <c r="F1122" s="188" t="s">
        <v>4944</v>
      </c>
      <c r="G1122" s="199">
        <v>0</v>
      </c>
      <c r="H1122" s="199">
        <v>0</v>
      </c>
      <c r="I1122" s="188" t="s">
        <v>1</v>
      </c>
      <c r="J1122" s="188" t="s">
        <v>1348</v>
      </c>
      <c r="K1122" s="195" t="s">
        <v>3656</v>
      </c>
      <c r="L1122" s="196" t="s">
        <v>4614</v>
      </c>
      <c r="M1122" s="196" t="s">
        <v>4672</v>
      </c>
      <c r="N1122" s="52" t="s">
        <v>2155</v>
      </c>
      <c r="O1122" s="52"/>
      <c r="P1122" s="254" t="s">
        <v>3137</v>
      </c>
      <c r="Q1122" s="13"/>
      <c r="R1122"/>
      <c r="S1122" t="str">
        <f t="shared" si="248"/>
        <v>NOT EQUAL</v>
      </c>
      <c r="T1122" s="41" t="str">
        <f>IF(ISNA(VLOOKUP(P1122,'NEW XEQM.c'!E:F,2,0)),"--","PRESENT")</f>
        <v>--</v>
      </c>
      <c r="U1122"/>
      <c r="V1122">
        <f t="shared" si="250"/>
        <v>182</v>
      </c>
      <c r="W1122" s="75"/>
      <c r="X1122" s="54"/>
      <c r="Y1122" s="54"/>
      <c r="Z1122" s="22" t="str">
        <f t="shared" si="251"/>
        <v/>
      </c>
      <c r="AA1122" s="22" t="str">
        <f t="shared" si="252"/>
        <v/>
      </c>
      <c r="AB1122" s="1">
        <f t="shared" si="253"/>
        <v>1098</v>
      </c>
      <c r="AC1122" t="str">
        <f t="shared" si="254"/>
        <v>ITM_SUB_I</v>
      </c>
      <c r="AD1122" s="125" t="str">
        <f>IF(ISNA(VLOOKUP(AA1122,'XEQM Shortlist'!J:J,1,0)),"//","")</f>
        <v/>
      </c>
      <c r="AF1122" s="88" t="str">
        <f t="shared" si="255"/>
        <v/>
      </c>
      <c r="AG1122" t="b">
        <f t="shared" si="256"/>
        <v>1</v>
      </c>
    </row>
    <row r="1123" spans="1:33">
      <c r="A1123" s="45">
        <f t="shared" si="249"/>
        <v>1123</v>
      </c>
      <c r="B1123" s="44">
        <f t="shared" si="257"/>
        <v>1099</v>
      </c>
      <c r="C1123" s="193" t="s">
        <v>3642</v>
      </c>
      <c r="D1123" s="193" t="s">
        <v>7</v>
      </c>
      <c r="E1123" s="188" t="s">
        <v>506</v>
      </c>
      <c r="F1123" s="188" t="s">
        <v>4945</v>
      </c>
      <c r="G1123" s="199">
        <v>0</v>
      </c>
      <c r="H1123" s="199">
        <v>0</v>
      </c>
      <c r="I1123" s="188" t="s">
        <v>1</v>
      </c>
      <c r="J1123" s="188" t="s">
        <v>1348</v>
      </c>
      <c r="K1123" s="195" t="s">
        <v>3656</v>
      </c>
      <c r="L1123" s="196" t="s">
        <v>4614</v>
      </c>
      <c r="M1123" s="196" t="s">
        <v>4672</v>
      </c>
      <c r="N1123" s="52" t="s">
        <v>2155</v>
      </c>
      <c r="O1123" s="52"/>
      <c r="P1123" s="254" t="s">
        <v>3138</v>
      </c>
      <c r="Q1123" s="13"/>
      <c r="R1123"/>
      <c r="S1123" t="str">
        <f t="shared" si="248"/>
        <v>NOT EQUAL</v>
      </c>
      <c r="T1123" s="41" t="str">
        <f>IF(ISNA(VLOOKUP(P1123,'NEW XEQM.c'!E:F,2,0)),"--","PRESENT")</f>
        <v>--</v>
      </c>
      <c r="U1123"/>
      <c r="V1123">
        <f t="shared" si="250"/>
        <v>182</v>
      </c>
      <c r="W1123" s="75"/>
      <c r="X1123" s="54"/>
      <c r="Y1123" s="54"/>
      <c r="Z1123" s="22" t="str">
        <f t="shared" si="251"/>
        <v/>
      </c>
      <c r="AA1123" s="22" t="str">
        <f t="shared" si="252"/>
        <v/>
      </c>
      <c r="AB1123" s="1">
        <f t="shared" si="253"/>
        <v>1099</v>
      </c>
      <c r="AC1123" t="str">
        <f t="shared" si="254"/>
        <v>ITM_SUB_J</v>
      </c>
      <c r="AD1123" s="125" t="str">
        <f>IF(ISNA(VLOOKUP(AA1123,'XEQM Shortlist'!J:J,1,0)),"//","")</f>
        <v/>
      </c>
      <c r="AF1123" s="88" t="str">
        <f t="shared" si="255"/>
        <v/>
      </c>
      <c r="AG1123" t="b">
        <f t="shared" si="256"/>
        <v>1</v>
      </c>
    </row>
    <row r="1124" spans="1:33">
      <c r="A1124" s="45">
        <f t="shared" si="249"/>
        <v>1124</v>
      </c>
      <c r="B1124" s="44">
        <f t="shared" si="257"/>
        <v>1100</v>
      </c>
      <c r="C1124" s="193" t="s">
        <v>3642</v>
      </c>
      <c r="D1124" s="193" t="s">
        <v>7</v>
      </c>
      <c r="E1124" s="188" t="s">
        <v>506</v>
      </c>
      <c r="F1124" s="188" t="s">
        <v>4946</v>
      </c>
      <c r="G1124" s="199">
        <v>0</v>
      </c>
      <c r="H1124" s="199">
        <v>0</v>
      </c>
      <c r="I1124" s="188" t="s">
        <v>1</v>
      </c>
      <c r="J1124" s="188" t="s">
        <v>1348</v>
      </c>
      <c r="K1124" s="195" t="s">
        <v>3656</v>
      </c>
      <c r="L1124" s="196" t="s">
        <v>4614</v>
      </c>
      <c r="M1124" s="196" t="s">
        <v>4672</v>
      </c>
      <c r="N1124" s="52" t="s">
        <v>2155</v>
      </c>
      <c r="O1124" s="52"/>
      <c r="P1124" s="254" t="s">
        <v>3139</v>
      </c>
      <c r="Q1124" s="13"/>
      <c r="R1124"/>
      <c r="S1124" t="str">
        <f t="shared" si="248"/>
        <v>NOT EQUAL</v>
      </c>
      <c r="T1124" s="41" t="str">
        <f>IF(ISNA(VLOOKUP(P1124,'NEW XEQM.c'!E:F,2,0)),"--","PRESENT")</f>
        <v>--</v>
      </c>
      <c r="U1124"/>
      <c r="V1124">
        <f t="shared" si="250"/>
        <v>182</v>
      </c>
      <c r="W1124" s="75"/>
      <c r="X1124" s="54"/>
      <c r="Y1124" s="54"/>
      <c r="Z1124" s="22" t="str">
        <f t="shared" si="251"/>
        <v/>
      </c>
      <c r="AA1124" s="22" t="str">
        <f t="shared" si="252"/>
        <v/>
      </c>
      <c r="AB1124" s="1">
        <f t="shared" si="253"/>
        <v>1100</v>
      </c>
      <c r="AC1124" t="str">
        <f t="shared" si="254"/>
        <v>ITM_SUB_K</v>
      </c>
      <c r="AD1124" s="125" t="str">
        <f>IF(ISNA(VLOOKUP(AA1124,'XEQM Shortlist'!J:J,1,0)),"//","")</f>
        <v/>
      </c>
      <c r="AF1124" s="88" t="str">
        <f t="shared" si="255"/>
        <v/>
      </c>
      <c r="AG1124" t="b">
        <f t="shared" si="256"/>
        <v>1</v>
      </c>
    </row>
    <row r="1125" spans="1:33">
      <c r="A1125" s="45">
        <f t="shared" si="249"/>
        <v>1125</v>
      </c>
      <c r="B1125" s="44">
        <f t="shared" si="257"/>
        <v>1101</v>
      </c>
      <c r="C1125" s="193" t="s">
        <v>3642</v>
      </c>
      <c r="D1125" s="193" t="s">
        <v>7</v>
      </c>
      <c r="E1125" s="188" t="s">
        <v>506</v>
      </c>
      <c r="F1125" s="188" t="s">
        <v>4947</v>
      </c>
      <c r="G1125" s="199">
        <v>0</v>
      </c>
      <c r="H1125" s="199">
        <v>0</v>
      </c>
      <c r="I1125" s="188" t="s">
        <v>1</v>
      </c>
      <c r="J1125" s="188" t="s">
        <v>1348</v>
      </c>
      <c r="K1125" s="195" t="s">
        <v>3656</v>
      </c>
      <c r="L1125" s="196" t="s">
        <v>4614</v>
      </c>
      <c r="M1125" s="196" t="s">
        <v>4672</v>
      </c>
      <c r="N1125" s="52" t="s">
        <v>2155</v>
      </c>
      <c r="O1125" s="52"/>
      <c r="P1125" s="254" t="s">
        <v>3140</v>
      </c>
      <c r="Q1125" s="13"/>
      <c r="R1125"/>
      <c r="S1125" t="str">
        <f t="shared" si="248"/>
        <v>NOT EQUAL</v>
      </c>
      <c r="T1125" s="41" t="str">
        <f>IF(ISNA(VLOOKUP(P1125,'NEW XEQM.c'!E:F,2,0)),"--","PRESENT")</f>
        <v>--</v>
      </c>
      <c r="U1125"/>
      <c r="V1125">
        <f t="shared" si="250"/>
        <v>182</v>
      </c>
      <c r="W1125" s="75"/>
      <c r="X1125" s="54"/>
      <c r="Y1125" s="54"/>
      <c r="Z1125" s="22" t="str">
        <f t="shared" si="251"/>
        <v/>
      </c>
      <c r="AA1125" s="22" t="str">
        <f t="shared" si="252"/>
        <v/>
      </c>
      <c r="AB1125" s="1">
        <f t="shared" si="253"/>
        <v>1101</v>
      </c>
      <c r="AC1125" t="str">
        <f t="shared" si="254"/>
        <v>ITM_SUB_L</v>
      </c>
      <c r="AD1125" s="125" t="str">
        <f>IF(ISNA(VLOOKUP(AA1125,'XEQM Shortlist'!J:J,1,0)),"//","")</f>
        <v/>
      </c>
      <c r="AF1125" s="88" t="str">
        <f t="shared" si="255"/>
        <v/>
      </c>
      <c r="AG1125" t="b">
        <f t="shared" si="256"/>
        <v>1</v>
      </c>
    </row>
    <row r="1126" spans="1:33">
      <c r="A1126" s="45">
        <f t="shared" si="249"/>
        <v>1126</v>
      </c>
      <c r="B1126" s="44">
        <f t="shared" si="257"/>
        <v>1102</v>
      </c>
      <c r="C1126" s="193" t="s">
        <v>3642</v>
      </c>
      <c r="D1126" s="193" t="s">
        <v>7</v>
      </c>
      <c r="E1126" s="188" t="s">
        <v>506</v>
      </c>
      <c r="F1126" s="188" t="s">
        <v>4948</v>
      </c>
      <c r="G1126" s="199">
        <v>0</v>
      </c>
      <c r="H1126" s="199">
        <v>0</v>
      </c>
      <c r="I1126" s="188" t="s">
        <v>1</v>
      </c>
      <c r="J1126" s="188" t="s">
        <v>1348</v>
      </c>
      <c r="K1126" s="195" t="s">
        <v>3656</v>
      </c>
      <c r="L1126" s="196" t="s">
        <v>4614</v>
      </c>
      <c r="M1126" s="196" t="s">
        <v>4672</v>
      </c>
      <c r="N1126" s="52" t="s">
        <v>2155</v>
      </c>
      <c r="O1126" s="52"/>
      <c r="P1126" s="254" t="s">
        <v>3141</v>
      </c>
      <c r="Q1126" s="13"/>
      <c r="R1126"/>
      <c r="S1126" t="str">
        <f t="shared" si="248"/>
        <v>NOT EQUAL</v>
      </c>
      <c r="T1126" s="41" t="str">
        <f>IF(ISNA(VLOOKUP(P1126,'NEW XEQM.c'!E:F,2,0)),"--","PRESENT")</f>
        <v>--</v>
      </c>
      <c r="U1126"/>
      <c r="V1126">
        <f t="shared" si="250"/>
        <v>182</v>
      </c>
      <c r="W1126" s="75"/>
      <c r="X1126" s="54"/>
      <c r="Y1126" s="54"/>
      <c r="Z1126" s="22" t="str">
        <f t="shared" si="251"/>
        <v/>
      </c>
      <c r="AA1126" s="22" t="str">
        <f t="shared" si="252"/>
        <v/>
      </c>
      <c r="AB1126" s="1">
        <f t="shared" si="253"/>
        <v>1102</v>
      </c>
      <c r="AC1126" t="str">
        <f t="shared" si="254"/>
        <v>ITM_SUB_M</v>
      </c>
      <c r="AD1126" s="125" t="str">
        <f>IF(ISNA(VLOOKUP(AA1126,'XEQM Shortlist'!J:J,1,0)),"//","")</f>
        <v/>
      </c>
      <c r="AF1126" s="88" t="str">
        <f t="shared" si="255"/>
        <v/>
      </c>
      <c r="AG1126" t="b">
        <f t="shared" si="256"/>
        <v>1</v>
      </c>
    </row>
    <row r="1127" spans="1:33">
      <c r="A1127" s="45">
        <f t="shared" si="249"/>
        <v>1127</v>
      </c>
      <c r="B1127" s="44">
        <f t="shared" si="257"/>
        <v>1103</v>
      </c>
      <c r="C1127" s="193" t="s">
        <v>3642</v>
      </c>
      <c r="D1127" s="193" t="s">
        <v>7</v>
      </c>
      <c r="E1127" s="188" t="s">
        <v>506</v>
      </c>
      <c r="F1127" s="188" t="s">
        <v>4949</v>
      </c>
      <c r="G1127" s="199">
        <v>0</v>
      </c>
      <c r="H1127" s="199">
        <v>0</v>
      </c>
      <c r="I1127" s="188" t="s">
        <v>1</v>
      </c>
      <c r="J1127" s="188" t="s">
        <v>1348</v>
      </c>
      <c r="K1127" s="195" t="s">
        <v>3656</v>
      </c>
      <c r="L1127" s="196" t="s">
        <v>4614</v>
      </c>
      <c r="M1127" s="196" t="s">
        <v>4672</v>
      </c>
      <c r="N1127" s="52" t="s">
        <v>2155</v>
      </c>
      <c r="O1127" s="52"/>
      <c r="P1127" s="254" t="s">
        <v>3142</v>
      </c>
      <c r="Q1127" s="13"/>
      <c r="R1127"/>
      <c r="S1127" t="str">
        <f t="shared" ref="S1127:S1190" si="258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50"/>
        <v>182</v>
      </c>
      <c r="W1127" s="75"/>
      <c r="X1127" s="54"/>
      <c r="Y1127" s="54"/>
      <c r="Z1127" s="22" t="str">
        <f t="shared" si="251"/>
        <v/>
      </c>
      <c r="AA1127" s="22" t="str">
        <f t="shared" si="252"/>
        <v/>
      </c>
      <c r="AB1127" s="1">
        <f t="shared" si="253"/>
        <v>1103</v>
      </c>
      <c r="AC1127" t="str">
        <f t="shared" si="254"/>
        <v>ITM_SUB_N</v>
      </c>
      <c r="AD1127" s="125" t="str">
        <f>IF(ISNA(VLOOKUP(AA1127,'XEQM Shortlist'!J:J,1,0)),"//","")</f>
        <v/>
      </c>
      <c r="AF1127" s="88" t="str">
        <f t="shared" si="255"/>
        <v/>
      </c>
      <c r="AG1127" t="b">
        <f t="shared" si="256"/>
        <v>1</v>
      </c>
    </row>
    <row r="1128" spans="1:33">
      <c r="A1128" s="45">
        <f t="shared" si="249"/>
        <v>1128</v>
      </c>
      <c r="B1128" s="44">
        <f t="shared" si="257"/>
        <v>1104</v>
      </c>
      <c r="C1128" s="193" t="s">
        <v>3642</v>
      </c>
      <c r="D1128" s="193" t="s">
        <v>7</v>
      </c>
      <c r="E1128" s="188" t="s">
        <v>506</v>
      </c>
      <c r="F1128" s="188" t="s">
        <v>4950</v>
      </c>
      <c r="G1128" s="199">
        <v>0</v>
      </c>
      <c r="H1128" s="199">
        <v>0</v>
      </c>
      <c r="I1128" s="188" t="s">
        <v>1</v>
      </c>
      <c r="J1128" s="188" t="s">
        <v>1348</v>
      </c>
      <c r="K1128" s="195" t="s">
        <v>3656</v>
      </c>
      <c r="L1128" s="196" t="s">
        <v>4614</v>
      </c>
      <c r="M1128" s="196" t="s">
        <v>4672</v>
      </c>
      <c r="N1128" s="52" t="s">
        <v>2155</v>
      </c>
      <c r="O1128" s="52"/>
      <c r="P1128" s="254" t="s">
        <v>3143</v>
      </c>
      <c r="Q1128" s="13"/>
      <c r="R1128"/>
      <c r="S1128" t="str">
        <f t="shared" si="258"/>
        <v>NOT EQUAL</v>
      </c>
      <c r="T1128" s="41" t="str">
        <f>IF(ISNA(VLOOKUP(P1128,'NEW XEQM.c'!E:F,2,0)),"--","PRESENT")</f>
        <v>--</v>
      </c>
      <c r="U1128"/>
      <c r="V1128">
        <f t="shared" si="250"/>
        <v>182</v>
      </c>
      <c r="W1128" s="75"/>
      <c r="X1128" s="54"/>
      <c r="Y1128" s="54"/>
      <c r="Z1128" s="22" t="str">
        <f t="shared" si="251"/>
        <v/>
      </c>
      <c r="AA1128" s="22" t="str">
        <f t="shared" si="252"/>
        <v/>
      </c>
      <c r="AB1128" s="1">
        <f t="shared" si="253"/>
        <v>1104</v>
      </c>
      <c r="AC1128" t="str">
        <f t="shared" si="254"/>
        <v>ITM_SUB_O</v>
      </c>
      <c r="AD1128" s="125" t="str">
        <f>IF(ISNA(VLOOKUP(AA1128,'XEQM Shortlist'!J:J,1,0)),"//","")</f>
        <v/>
      </c>
      <c r="AF1128" s="88" t="str">
        <f t="shared" si="255"/>
        <v/>
      </c>
      <c r="AG1128" t="b">
        <f t="shared" si="256"/>
        <v>1</v>
      </c>
    </row>
    <row r="1129" spans="1:33">
      <c r="A1129" s="45">
        <f t="shared" si="249"/>
        <v>1129</v>
      </c>
      <c r="B1129" s="44">
        <f t="shared" si="257"/>
        <v>1105</v>
      </c>
      <c r="C1129" s="193" t="s">
        <v>3642</v>
      </c>
      <c r="D1129" s="193" t="s">
        <v>7</v>
      </c>
      <c r="E1129" s="188" t="s">
        <v>506</v>
      </c>
      <c r="F1129" s="188" t="s">
        <v>4951</v>
      </c>
      <c r="G1129" s="199">
        <v>0</v>
      </c>
      <c r="H1129" s="199">
        <v>0</v>
      </c>
      <c r="I1129" s="188" t="s">
        <v>1</v>
      </c>
      <c r="J1129" s="188" t="s">
        <v>1348</v>
      </c>
      <c r="K1129" s="195" t="s">
        <v>3656</v>
      </c>
      <c r="L1129" s="196" t="s">
        <v>4614</v>
      </c>
      <c r="M1129" s="196" t="s">
        <v>4672</v>
      </c>
      <c r="N1129" s="52" t="s">
        <v>2155</v>
      </c>
      <c r="O1129" s="52"/>
      <c r="P1129" s="254" t="s">
        <v>3144</v>
      </c>
      <c r="Q1129" s="13"/>
      <c r="R1129"/>
      <c r="S1129" t="str">
        <f t="shared" si="258"/>
        <v>NOT EQUAL</v>
      </c>
      <c r="T1129" s="41" t="str">
        <f>IF(ISNA(VLOOKUP(P1129,'NEW XEQM.c'!E:F,2,0)),"--","PRESENT")</f>
        <v>--</v>
      </c>
      <c r="U1129"/>
      <c r="V1129">
        <f t="shared" si="250"/>
        <v>182</v>
      </c>
      <c r="W1129" s="75"/>
      <c r="X1129" s="54"/>
      <c r="Y1129" s="54"/>
      <c r="Z1129" s="22" t="str">
        <f t="shared" si="251"/>
        <v/>
      </c>
      <c r="AA1129" s="22" t="str">
        <f t="shared" si="252"/>
        <v/>
      </c>
      <c r="AB1129" s="1">
        <f t="shared" si="253"/>
        <v>1105</v>
      </c>
      <c r="AC1129" t="str">
        <f t="shared" si="254"/>
        <v>ITM_SUB_P</v>
      </c>
      <c r="AD1129" s="125" t="str">
        <f>IF(ISNA(VLOOKUP(AA1129,'XEQM Shortlist'!J:J,1,0)),"//","")</f>
        <v/>
      </c>
      <c r="AF1129" s="88" t="str">
        <f t="shared" si="255"/>
        <v/>
      </c>
      <c r="AG1129" t="b">
        <f t="shared" si="256"/>
        <v>1</v>
      </c>
    </row>
    <row r="1130" spans="1:33">
      <c r="A1130" s="45">
        <f t="shared" si="249"/>
        <v>1130</v>
      </c>
      <c r="B1130" s="44">
        <f t="shared" si="257"/>
        <v>1106</v>
      </c>
      <c r="C1130" s="193" t="s">
        <v>3642</v>
      </c>
      <c r="D1130" s="193" t="s">
        <v>7</v>
      </c>
      <c r="E1130" s="188" t="s">
        <v>506</v>
      </c>
      <c r="F1130" s="188" t="s">
        <v>4952</v>
      </c>
      <c r="G1130" s="199">
        <v>0</v>
      </c>
      <c r="H1130" s="199">
        <v>0</v>
      </c>
      <c r="I1130" s="188" t="s">
        <v>1</v>
      </c>
      <c r="J1130" s="188" t="s">
        <v>1348</v>
      </c>
      <c r="K1130" s="195" t="s">
        <v>3656</v>
      </c>
      <c r="L1130" s="196" t="s">
        <v>4614</v>
      </c>
      <c r="M1130" s="196" t="s">
        <v>4672</v>
      </c>
      <c r="N1130" s="52" t="s">
        <v>2155</v>
      </c>
      <c r="O1130" s="52"/>
      <c r="P1130" s="254" t="s">
        <v>3145</v>
      </c>
      <c r="Q1130" s="13"/>
      <c r="R1130"/>
      <c r="S1130" t="str">
        <f t="shared" si="258"/>
        <v>NOT EQUAL</v>
      </c>
      <c r="T1130" s="41" t="str">
        <f>IF(ISNA(VLOOKUP(P1130,'NEW XEQM.c'!E:F,2,0)),"--","PRESENT")</f>
        <v>--</v>
      </c>
      <c r="U1130"/>
      <c r="V1130">
        <f t="shared" si="250"/>
        <v>182</v>
      </c>
      <c r="W1130" s="75"/>
      <c r="X1130" s="54"/>
      <c r="Y1130" s="54"/>
      <c r="Z1130" s="22" t="str">
        <f t="shared" si="251"/>
        <v/>
      </c>
      <c r="AA1130" s="22" t="str">
        <f t="shared" si="252"/>
        <v/>
      </c>
      <c r="AB1130" s="1">
        <f t="shared" si="253"/>
        <v>1106</v>
      </c>
      <c r="AC1130" t="str">
        <f t="shared" si="254"/>
        <v>ITM_SUB_Q</v>
      </c>
      <c r="AD1130" s="125" t="str">
        <f>IF(ISNA(VLOOKUP(AA1130,'XEQM Shortlist'!J:J,1,0)),"//","")</f>
        <v/>
      </c>
      <c r="AF1130" s="88" t="str">
        <f t="shared" si="255"/>
        <v/>
      </c>
      <c r="AG1130" t="b">
        <f t="shared" si="256"/>
        <v>1</v>
      </c>
    </row>
    <row r="1131" spans="1:33">
      <c r="A1131" s="45">
        <f t="shared" si="249"/>
        <v>1131</v>
      </c>
      <c r="B1131" s="44">
        <f t="shared" si="257"/>
        <v>1107</v>
      </c>
      <c r="C1131" s="193" t="s">
        <v>3642</v>
      </c>
      <c r="D1131" s="193" t="s">
        <v>7</v>
      </c>
      <c r="E1131" s="188" t="s">
        <v>506</v>
      </c>
      <c r="F1131" s="188" t="s">
        <v>4953</v>
      </c>
      <c r="G1131" s="199">
        <v>0</v>
      </c>
      <c r="H1131" s="199">
        <v>0</v>
      </c>
      <c r="I1131" s="188" t="s">
        <v>1</v>
      </c>
      <c r="J1131" s="188" t="s">
        <v>1348</v>
      </c>
      <c r="K1131" s="195" t="s">
        <v>3656</v>
      </c>
      <c r="L1131" s="196" t="s">
        <v>4614</v>
      </c>
      <c r="M1131" s="196" t="s">
        <v>4672</v>
      </c>
      <c r="N1131" s="52" t="s">
        <v>2155</v>
      </c>
      <c r="O1131" s="52"/>
      <c r="P1131" s="254" t="s">
        <v>3146</v>
      </c>
      <c r="Q1131" s="13"/>
      <c r="R1131"/>
      <c r="S1131" t="str">
        <f t="shared" si="258"/>
        <v>NOT EQUAL</v>
      </c>
      <c r="T1131" s="41" t="str">
        <f>IF(ISNA(VLOOKUP(P1131,'NEW XEQM.c'!E:F,2,0)),"--","PRESENT")</f>
        <v>--</v>
      </c>
      <c r="U1131"/>
      <c r="V1131">
        <f t="shared" si="250"/>
        <v>182</v>
      </c>
      <c r="W1131" s="75"/>
      <c r="X1131" s="54"/>
      <c r="Y1131" s="54"/>
      <c r="Z1131" s="22" t="str">
        <f t="shared" si="251"/>
        <v/>
      </c>
      <c r="AA1131" s="22" t="str">
        <f t="shared" si="252"/>
        <v/>
      </c>
      <c r="AB1131" s="1">
        <f t="shared" si="253"/>
        <v>1107</v>
      </c>
      <c r="AC1131" t="str">
        <f t="shared" si="254"/>
        <v>ITM_SUB_R</v>
      </c>
      <c r="AD1131" s="125" t="str">
        <f>IF(ISNA(VLOOKUP(AA1131,'XEQM Shortlist'!J:J,1,0)),"//","")</f>
        <v/>
      </c>
      <c r="AF1131" s="88" t="str">
        <f t="shared" si="255"/>
        <v/>
      </c>
      <c r="AG1131" t="b">
        <f t="shared" si="256"/>
        <v>1</v>
      </c>
    </row>
    <row r="1132" spans="1:33">
      <c r="A1132" s="45">
        <f t="shared" si="249"/>
        <v>1132</v>
      </c>
      <c r="B1132" s="44">
        <f t="shared" si="257"/>
        <v>1108</v>
      </c>
      <c r="C1132" s="193" t="s">
        <v>3642</v>
      </c>
      <c r="D1132" s="193" t="s">
        <v>7</v>
      </c>
      <c r="E1132" s="188" t="s">
        <v>506</v>
      </c>
      <c r="F1132" s="188" t="s">
        <v>4954</v>
      </c>
      <c r="G1132" s="199">
        <v>0</v>
      </c>
      <c r="H1132" s="199">
        <v>0</v>
      </c>
      <c r="I1132" s="188" t="s">
        <v>1</v>
      </c>
      <c r="J1132" s="188" t="s">
        <v>1348</v>
      </c>
      <c r="K1132" s="195" t="s">
        <v>3656</v>
      </c>
      <c r="L1132" s="196" t="s">
        <v>4614</v>
      </c>
      <c r="M1132" s="196" t="s">
        <v>4672</v>
      </c>
      <c r="N1132" s="52" t="s">
        <v>2155</v>
      </c>
      <c r="O1132" s="52"/>
      <c r="P1132" s="254" t="s">
        <v>3147</v>
      </c>
      <c r="Q1132" s="13"/>
      <c r="R1132"/>
      <c r="S1132" t="str">
        <f t="shared" si="258"/>
        <v>NOT EQUAL</v>
      </c>
      <c r="T1132" s="41" t="str">
        <f>IF(ISNA(VLOOKUP(P1132,'NEW XEQM.c'!E:F,2,0)),"--","PRESENT")</f>
        <v>--</v>
      </c>
      <c r="U1132"/>
      <c r="V1132">
        <f t="shared" si="250"/>
        <v>182</v>
      </c>
      <c r="W1132" s="75"/>
      <c r="X1132" s="54"/>
      <c r="Y1132" s="54"/>
      <c r="Z1132" s="22" t="str">
        <f t="shared" si="251"/>
        <v/>
      </c>
      <c r="AA1132" s="22" t="str">
        <f t="shared" si="252"/>
        <v/>
      </c>
      <c r="AB1132" s="1">
        <f t="shared" si="253"/>
        <v>1108</v>
      </c>
      <c r="AC1132" t="str">
        <f t="shared" si="254"/>
        <v>ITM_SUB_S</v>
      </c>
      <c r="AD1132" s="125" t="str">
        <f>IF(ISNA(VLOOKUP(AA1132,'XEQM Shortlist'!J:J,1,0)),"//","")</f>
        <v/>
      </c>
      <c r="AF1132" s="88" t="str">
        <f t="shared" si="255"/>
        <v/>
      </c>
      <c r="AG1132" t="b">
        <f t="shared" si="256"/>
        <v>1</v>
      </c>
    </row>
    <row r="1133" spans="1:33">
      <c r="A1133" s="45">
        <f t="shared" si="249"/>
        <v>1133</v>
      </c>
      <c r="B1133" s="44">
        <f t="shared" si="257"/>
        <v>1109</v>
      </c>
      <c r="C1133" s="193" t="s">
        <v>3642</v>
      </c>
      <c r="D1133" s="193" t="s">
        <v>7</v>
      </c>
      <c r="E1133" s="188" t="s">
        <v>506</v>
      </c>
      <c r="F1133" s="188" t="s">
        <v>4955</v>
      </c>
      <c r="G1133" s="199">
        <v>0</v>
      </c>
      <c r="H1133" s="199">
        <v>0</v>
      </c>
      <c r="I1133" s="188" t="s">
        <v>1</v>
      </c>
      <c r="J1133" s="188" t="s">
        <v>1348</v>
      </c>
      <c r="K1133" s="195" t="s">
        <v>3656</v>
      </c>
      <c r="L1133" s="196" t="s">
        <v>4614</v>
      </c>
      <c r="M1133" s="196" t="s">
        <v>4672</v>
      </c>
      <c r="N1133" s="52" t="s">
        <v>2155</v>
      </c>
      <c r="O1133" s="52"/>
      <c r="P1133" s="254" t="s">
        <v>3148</v>
      </c>
      <c r="Q1133" s="13"/>
      <c r="R1133"/>
      <c r="S1133" t="str">
        <f t="shared" si="258"/>
        <v>NOT EQUAL</v>
      </c>
      <c r="T1133" s="41" t="str">
        <f>IF(ISNA(VLOOKUP(P1133,'NEW XEQM.c'!E:F,2,0)),"--","PRESENT")</f>
        <v>--</v>
      </c>
      <c r="U1133"/>
      <c r="V1133">
        <f t="shared" si="250"/>
        <v>182</v>
      </c>
      <c r="W1133" s="75"/>
      <c r="X1133" s="54"/>
      <c r="Y1133" s="54"/>
      <c r="Z1133" s="22" t="str">
        <f t="shared" si="251"/>
        <v/>
      </c>
      <c r="AA1133" s="22" t="str">
        <f t="shared" si="252"/>
        <v/>
      </c>
      <c r="AB1133" s="1">
        <f t="shared" si="253"/>
        <v>1109</v>
      </c>
      <c r="AC1133" t="str">
        <f t="shared" si="254"/>
        <v>ITM_SUB_T</v>
      </c>
      <c r="AD1133" s="125" t="str">
        <f>IF(ISNA(VLOOKUP(AA1133,'XEQM Shortlist'!J:J,1,0)),"//","")</f>
        <v/>
      </c>
      <c r="AF1133" s="88" t="str">
        <f t="shared" si="255"/>
        <v/>
      </c>
      <c r="AG1133" t="b">
        <f t="shared" si="256"/>
        <v>1</v>
      </c>
    </row>
    <row r="1134" spans="1:33">
      <c r="A1134" s="45">
        <f t="shared" si="249"/>
        <v>1134</v>
      </c>
      <c r="B1134" s="44">
        <f t="shared" si="257"/>
        <v>1110</v>
      </c>
      <c r="C1134" s="193" t="s">
        <v>3642</v>
      </c>
      <c r="D1134" s="193" t="s">
        <v>7</v>
      </c>
      <c r="E1134" s="188" t="s">
        <v>506</v>
      </c>
      <c r="F1134" s="188" t="s">
        <v>4956</v>
      </c>
      <c r="G1134" s="199">
        <v>0</v>
      </c>
      <c r="H1134" s="199">
        <v>0</v>
      </c>
      <c r="I1134" s="188" t="s">
        <v>1</v>
      </c>
      <c r="J1134" s="188" t="s">
        <v>1348</v>
      </c>
      <c r="K1134" s="195" t="s">
        <v>3656</v>
      </c>
      <c r="L1134" s="196" t="s">
        <v>4614</v>
      </c>
      <c r="M1134" s="196" t="s">
        <v>4672</v>
      </c>
      <c r="N1134" s="52" t="s">
        <v>2155</v>
      </c>
      <c r="O1134" s="52"/>
      <c r="P1134" s="254" t="s">
        <v>3149</v>
      </c>
      <c r="Q1134" s="13"/>
      <c r="R1134"/>
      <c r="S1134" t="str">
        <f t="shared" si="258"/>
        <v>NOT EQUAL</v>
      </c>
      <c r="T1134" s="41" t="str">
        <f>IF(ISNA(VLOOKUP(P1134,'NEW XEQM.c'!E:F,2,0)),"--","PRESENT")</f>
        <v>--</v>
      </c>
      <c r="U1134"/>
      <c r="V1134">
        <f t="shared" si="250"/>
        <v>182</v>
      </c>
      <c r="W1134" s="75"/>
      <c r="X1134" s="54"/>
      <c r="Y1134" s="54"/>
      <c r="Z1134" s="22" t="str">
        <f t="shared" si="251"/>
        <v/>
      </c>
      <c r="AA1134" s="22" t="str">
        <f t="shared" si="252"/>
        <v/>
      </c>
      <c r="AB1134" s="1">
        <f t="shared" si="253"/>
        <v>1110</v>
      </c>
      <c r="AC1134" t="str">
        <f t="shared" si="254"/>
        <v>ITM_SUB_U</v>
      </c>
      <c r="AD1134" s="125" t="str">
        <f>IF(ISNA(VLOOKUP(AA1134,'XEQM Shortlist'!J:J,1,0)),"//","")</f>
        <v/>
      </c>
      <c r="AF1134" s="88" t="str">
        <f t="shared" si="255"/>
        <v/>
      </c>
      <c r="AG1134" t="b">
        <f t="shared" si="256"/>
        <v>1</v>
      </c>
    </row>
    <row r="1135" spans="1:33">
      <c r="A1135" s="45">
        <f t="shared" si="249"/>
        <v>1135</v>
      </c>
      <c r="B1135" s="44">
        <f t="shared" si="257"/>
        <v>1111</v>
      </c>
      <c r="C1135" s="193" t="s">
        <v>3642</v>
      </c>
      <c r="D1135" s="193" t="s">
        <v>7</v>
      </c>
      <c r="E1135" s="188" t="s">
        <v>506</v>
      </c>
      <c r="F1135" s="188" t="s">
        <v>4957</v>
      </c>
      <c r="G1135" s="199">
        <v>0</v>
      </c>
      <c r="H1135" s="199">
        <v>0</v>
      </c>
      <c r="I1135" s="188" t="s">
        <v>1</v>
      </c>
      <c r="J1135" s="188" t="s">
        <v>1348</v>
      </c>
      <c r="K1135" s="195" t="s">
        <v>3656</v>
      </c>
      <c r="L1135" s="196" t="s">
        <v>4614</v>
      </c>
      <c r="M1135" s="196" t="s">
        <v>4672</v>
      </c>
      <c r="N1135" s="52" t="s">
        <v>2155</v>
      </c>
      <c r="O1135" s="52"/>
      <c r="P1135" s="254" t="s">
        <v>3150</v>
      </c>
      <c r="Q1135" s="13"/>
      <c r="R1135"/>
      <c r="S1135" t="str">
        <f t="shared" si="258"/>
        <v>NOT EQUAL</v>
      </c>
      <c r="T1135" s="41" t="str">
        <f>IF(ISNA(VLOOKUP(P1135,'NEW XEQM.c'!E:F,2,0)),"--","PRESENT")</f>
        <v>--</v>
      </c>
      <c r="U1135"/>
      <c r="V1135">
        <f t="shared" si="250"/>
        <v>182</v>
      </c>
      <c r="W1135" s="75"/>
      <c r="X1135" s="54"/>
      <c r="Y1135" s="54"/>
      <c r="Z1135" s="22" t="str">
        <f t="shared" si="251"/>
        <v/>
      </c>
      <c r="AA1135" s="22" t="str">
        <f t="shared" si="252"/>
        <v/>
      </c>
      <c r="AB1135" s="1">
        <f t="shared" si="253"/>
        <v>1111</v>
      </c>
      <c r="AC1135" t="str">
        <f t="shared" si="254"/>
        <v>ITM_SUB_V</v>
      </c>
      <c r="AD1135" s="125" t="str">
        <f>IF(ISNA(VLOOKUP(AA1135,'XEQM Shortlist'!J:J,1,0)),"//","")</f>
        <v/>
      </c>
      <c r="AF1135" s="88" t="str">
        <f t="shared" si="255"/>
        <v/>
      </c>
      <c r="AG1135" t="b">
        <f t="shared" si="256"/>
        <v>1</v>
      </c>
    </row>
    <row r="1136" spans="1:33">
      <c r="A1136" s="45">
        <f t="shared" si="249"/>
        <v>1136</v>
      </c>
      <c r="B1136" s="44">
        <f t="shared" si="257"/>
        <v>1112</v>
      </c>
      <c r="C1136" s="193" t="s">
        <v>3642</v>
      </c>
      <c r="D1136" s="193" t="s">
        <v>7</v>
      </c>
      <c r="E1136" s="188" t="s">
        <v>506</v>
      </c>
      <c r="F1136" s="188" t="s">
        <v>4958</v>
      </c>
      <c r="G1136" s="199">
        <v>0</v>
      </c>
      <c r="H1136" s="199">
        <v>0</v>
      </c>
      <c r="I1136" s="188" t="s">
        <v>1</v>
      </c>
      <c r="J1136" s="188" t="s">
        <v>1348</v>
      </c>
      <c r="K1136" s="195" t="s">
        <v>3656</v>
      </c>
      <c r="L1136" s="196" t="s">
        <v>4614</v>
      </c>
      <c r="M1136" s="196" t="s">
        <v>4672</v>
      </c>
      <c r="N1136" s="52" t="s">
        <v>2155</v>
      </c>
      <c r="O1136" s="52"/>
      <c r="P1136" s="254" t="s">
        <v>3151</v>
      </c>
      <c r="Q1136" s="13"/>
      <c r="R1136"/>
      <c r="S1136" t="str">
        <f t="shared" si="258"/>
        <v>NOT EQUAL</v>
      </c>
      <c r="T1136" s="41" t="str">
        <f>IF(ISNA(VLOOKUP(P1136,'NEW XEQM.c'!E:F,2,0)),"--","PRESENT")</f>
        <v>--</v>
      </c>
      <c r="U1136"/>
      <c r="V1136">
        <f t="shared" si="250"/>
        <v>182</v>
      </c>
      <c r="W1136" s="75"/>
      <c r="X1136" s="54"/>
      <c r="Y1136" s="54"/>
      <c r="Z1136" s="22" t="str">
        <f t="shared" si="251"/>
        <v/>
      </c>
      <c r="AA1136" s="22" t="str">
        <f t="shared" si="252"/>
        <v/>
      </c>
      <c r="AB1136" s="1">
        <f t="shared" si="253"/>
        <v>1112</v>
      </c>
      <c r="AC1136" t="str">
        <f t="shared" si="254"/>
        <v>ITM_SUB_W</v>
      </c>
      <c r="AD1136" s="125" t="str">
        <f>IF(ISNA(VLOOKUP(AA1136,'XEQM Shortlist'!J:J,1,0)),"//","")</f>
        <v/>
      </c>
      <c r="AF1136" s="88" t="str">
        <f t="shared" si="255"/>
        <v/>
      </c>
      <c r="AG1136" t="b">
        <f t="shared" si="256"/>
        <v>1</v>
      </c>
    </row>
    <row r="1137" spans="1:33">
      <c r="A1137" s="45">
        <f t="shared" si="249"/>
        <v>1137</v>
      </c>
      <c r="B1137" s="44">
        <f t="shared" si="257"/>
        <v>1113</v>
      </c>
      <c r="C1137" s="193" t="s">
        <v>3642</v>
      </c>
      <c r="D1137" s="193" t="s">
        <v>7</v>
      </c>
      <c r="E1137" s="188" t="s">
        <v>506</v>
      </c>
      <c r="F1137" s="188" t="s">
        <v>4959</v>
      </c>
      <c r="G1137" s="199">
        <v>0</v>
      </c>
      <c r="H1137" s="199">
        <v>0</v>
      </c>
      <c r="I1137" s="188" t="s">
        <v>1</v>
      </c>
      <c r="J1137" s="188" t="s">
        <v>1348</v>
      </c>
      <c r="K1137" s="195" t="s">
        <v>3656</v>
      </c>
      <c r="L1137" s="196" t="s">
        <v>4614</v>
      </c>
      <c r="M1137" s="196" t="s">
        <v>4672</v>
      </c>
      <c r="N1137" s="52" t="s">
        <v>2155</v>
      </c>
      <c r="O1137" s="52"/>
      <c r="P1137" s="254" t="s">
        <v>3152</v>
      </c>
      <c r="Q1137" s="13"/>
      <c r="R1137"/>
      <c r="S1137" t="str">
        <f t="shared" si="258"/>
        <v>NOT EQUAL</v>
      </c>
      <c r="T1137" s="41" t="str">
        <f>IF(ISNA(VLOOKUP(P1137,'NEW XEQM.c'!E:F,2,0)),"--","PRESENT")</f>
        <v>--</v>
      </c>
      <c r="U1137"/>
      <c r="V1137">
        <f t="shared" si="250"/>
        <v>182</v>
      </c>
      <c r="W1137" s="75"/>
      <c r="X1137" s="54"/>
      <c r="Y1137" s="54"/>
      <c r="Z1137" s="22" t="str">
        <f t="shared" si="251"/>
        <v/>
      </c>
      <c r="AA1137" s="22" t="str">
        <f t="shared" si="252"/>
        <v/>
      </c>
      <c r="AB1137" s="1">
        <f t="shared" si="253"/>
        <v>1113</v>
      </c>
      <c r="AC1137" t="str">
        <f t="shared" si="254"/>
        <v>ITM_SUB_X</v>
      </c>
      <c r="AD1137" s="125" t="str">
        <f>IF(ISNA(VLOOKUP(AA1137,'XEQM Shortlist'!J:J,1,0)),"//","")</f>
        <v/>
      </c>
      <c r="AF1137" s="88" t="str">
        <f t="shared" si="255"/>
        <v/>
      </c>
      <c r="AG1137" t="b">
        <f t="shared" si="256"/>
        <v>1</v>
      </c>
    </row>
    <row r="1138" spans="1:33">
      <c r="A1138" s="45">
        <f t="shared" si="249"/>
        <v>1138</v>
      </c>
      <c r="B1138" s="44">
        <f t="shared" si="257"/>
        <v>1114</v>
      </c>
      <c r="C1138" s="193" t="s">
        <v>3642</v>
      </c>
      <c r="D1138" s="193" t="s">
        <v>7</v>
      </c>
      <c r="E1138" s="188" t="s">
        <v>506</v>
      </c>
      <c r="F1138" s="188" t="s">
        <v>4960</v>
      </c>
      <c r="G1138" s="199">
        <v>0</v>
      </c>
      <c r="H1138" s="199">
        <v>0</v>
      </c>
      <c r="I1138" s="188" t="s">
        <v>1</v>
      </c>
      <c r="J1138" s="188" t="s">
        <v>1348</v>
      </c>
      <c r="K1138" s="195" t="s">
        <v>3656</v>
      </c>
      <c r="L1138" s="196" t="s">
        <v>4614</v>
      </c>
      <c r="M1138" s="196" t="s">
        <v>4672</v>
      </c>
      <c r="N1138" s="52" t="s">
        <v>2155</v>
      </c>
      <c r="O1138" s="52"/>
      <c r="P1138" s="254" t="s">
        <v>3153</v>
      </c>
      <c r="Q1138" s="13"/>
      <c r="R1138"/>
      <c r="S1138" t="str">
        <f t="shared" si="258"/>
        <v>NOT EQUAL</v>
      </c>
      <c r="T1138" s="41" t="str">
        <f>IF(ISNA(VLOOKUP(P1138,'NEW XEQM.c'!E:F,2,0)),"--","PRESENT")</f>
        <v>--</v>
      </c>
      <c r="U1138"/>
      <c r="V1138">
        <f t="shared" si="250"/>
        <v>182</v>
      </c>
      <c r="W1138" s="75"/>
      <c r="X1138" s="54"/>
      <c r="Y1138" s="54"/>
      <c r="Z1138" s="22" t="str">
        <f t="shared" si="251"/>
        <v/>
      </c>
      <c r="AA1138" s="22" t="str">
        <f t="shared" si="252"/>
        <v/>
      </c>
      <c r="AB1138" s="1">
        <f t="shared" si="253"/>
        <v>1114</v>
      </c>
      <c r="AC1138" t="str">
        <f t="shared" si="254"/>
        <v>ITM_SUB_Y</v>
      </c>
      <c r="AD1138" s="125" t="str">
        <f>IF(ISNA(VLOOKUP(AA1138,'XEQM Shortlist'!J:J,1,0)),"//","")</f>
        <v/>
      </c>
      <c r="AF1138" s="88" t="str">
        <f t="shared" si="255"/>
        <v/>
      </c>
      <c r="AG1138" t="b">
        <f t="shared" si="256"/>
        <v>1</v>
      </c>
    </row>
    <row r="1139" spans="1:33">
      <c r="A1139" s="45">
        <f t="shared" si="249"/>
        <v>1139</v>
      </c>
      <c r="B1139" s="44">
        <f t="shared" si="257"/>
        <v>1115</v>
      </c>
      <c r="C1139" s="193" t="s">
        <v>3642</v>
      </c>
      <c r="D1139" s="193" t="s">
        <v>7</v>
      </c>
      <c r="E1139" s="188" t="s">
        <v>506</v>
      </c>
      <c r="F1139" s="188" t="s">
        <v>4961</v>
      </c>
      <c r="G1139" s="199">
        <v>0</v>
      </c>
      <c r="H1139" s="199">
        <v>0</v>
      </c>
      <c r="I1139" s="188" t="s">
        <v>1</v>
      </c>
      <c r="J1139" s="188" t="s">
        <v>1348</v>
      </c>
      <c r="K1139" s="195" t="s">
        <v>3656</v>
      </c>
      <c r="L1139" s="196" t="s">
        <v>4614</v>
      </c>
      <c r="M1139" s="196" t="s">
        <v>4672</v>
      </c>
      <c r="N1139" s="52" t="s">
        <v>2155</v>
      </c>
      <c r="O1139" s="52"/>
      <c r="P1139" s="254" t="s">
        <v>3154</v>
      </c>
      <c r="Q1139" s="13"/>
      <c r="R1139"/>
      <c r="S1139" t="str">
        <f t="shared" si="258"/>
        <v>NOT EQUAL</v>
      </c>
      <c r="T1139" s="41" t="str">
        <f>IF(ISNA(VLOOKUP(P1139,'NEW XEQM.c'!E:F,2,0)),"--","PRESENT")</f>
        <v>--</v>
      </c>
      <c r="U1139"/>
      <c r="V1139">
        <f t="shared" si="250"/>
        <v>182</v>
      </c>
      <c r="W1139" s="75"/>
      <c r="X1139" s="54"/>
      <c r="Y1139" s="54"/>
      <c r="Z1139" s="22" t="str">
        <f t="shared" si="251"/>
        <v/>
      </c>
      <c r="AA1139" s="22" t="str">
        <f t="shared" si="252"/>
        <v/>
      </c>
      <c r="AB1139" s="1">
        <f t="shared" si="253"/>
        <v>1115</v>
      </c>
      <c r="AC1139" t="str">
        <f t="shared" si="254"/>
        <v>ITM_SUB_Z</v>
      </c>
      <c r="AD1139" s="125" t="str">
        <f>IF(ISNA(VLOOKUP(AA1139,'XEQM Shortlist'!J:J,1,0)),"//","")</f>
        <v/>
      </c>
      <c r="AF1139" s="88" t="str">
        <f t="shared" si="255"/>
        <v/>
      </c>
      <c r="AG1139" t="b">
        <f t="shared" si="256"/>
        <v>1</v>
      </c>
    </row>
    <row r="1140" spans="1:33">
      <c r="A1140" s="45">
        <f t="shared" si="249"/>
        <v>1140</v>
      </c>
      <c r="B1140" s="44">
        <f t="shared" si="257"/>
        <v>1116</v>
      </c>
      <c r="C1140" s="193" t="s">
        <v>3642</v>
      </c>
      <c r="D1140" s="193" t="s">
        <v>7</v>
      </c>
      <c r="E1140" s="188" t="s">
        <v>506</v>
      </c>
      <c r="F1140" s="188" t="s">
        <v>4962</v>
      </c>
      <c r="G1140" s="199">
        <v>0</v>
      </c>
      <c r="H1140" s="199">
        <v>0</v>
      </c>
      <c r="I1140" s="188" t="s">
        <v>1</v>
      </c>
      <c r="J1140" s="188" t="s">
        <v>1348</v>
      </c>
      <c r="K1140" s="195" t="s">
        <v>3656</v>
      </c>
      <c r="L1140" s="196" t="s">
        <v>4614</v>
      </c>
      <c r="M1140" s="196" t="s">
        <v>4672</v>
      </c>
      <c r="N1140" s="52" t="s">
        <v>2155</v>
      </c>
      <c r="O1140" s="52"/>
      <c r="P1140" s="254" t="s">
        <v>3155</v>
      </c>
      <c r="Q1140" s="13"/>
      <c r="R1140"/>
      <c r="S1140" t="str">
        <f t="shared" si="258"/>
        <v>NOT EQUAL</v>
      </c>
      <c r="T1140" s="41" t="str">
        <f>IF(ISNA(VLOOKUP(P1140,'NEW XEQM.c'!E:F,2,0)),"--","PRESENT")</f>
        <v>--</v>
      </c>
      <c r="U1140"/>
      <c r="V1140">
        <f t="shared" si="250"/>
        <v>182</v>
      </c>
      <c r="W1140" s="75"/>
      <c r="X1140" s="54"/>
      <c r="Y1140" s="54"/>
      <c r="Z1140" s="22" t="str">
        <f t="shared" si="251"/>
        <v/>
      </c>
      <c r="AA1140" s="22" t="str">
        <f t="shared" si="252"/>
        <v/>
      </c>
      <c r="AB1140" s="1">
        <f t="shared" si="253"/>
        <v>1116</v>
      </c>
      <c r="AC1140" t="str">
        <f t="shared" si="254"/>
        <v>ITM_SUB_a</v>
      </c>
      <c r="AD1140" s="125" t="str">
        <f>IF(ISNA(VLOOKUP(AA1140,'XEQM Shortlist'!J:J,1,0)),"//","")</f>
        <v/>
      </c>
      <c r="AF1140" s="88" t="str">
        <f t="shared" si="255"/>
        <v/>
      </c>
      <c r="AG1140" t="b">
        <f t="shared" si="256"/>
        <v>1</v>
      </c>
    </row>
    <row r="1141" spans="1:33">
      <c r="A1141" s="45">
        <f t="shared" si="249"/>
        <v>1141</v>
      </c>
      <c r="B1141" s="44">
        <f t="shared" si="257"/>
        <v>1117</v>
      </c>
      <c r="C1141" s="193" t="s">
        <v>3642</v>
      </c>
      <c r="D1141" s="193" t="s">
        <v>7</v>
      </c>
      <c r="E1141" s="188" t="s">
        <v>506</v>
      </c>
      <c r="F1141" s="188" t="s">
        <v>4963</v>
      </c>
      <c r="G1141" s="199">
        <v>0</v>
      </c>
      <c r="H1141" s="199">
        <v>0</v>
      </c>
      <c r="I1141" s="188" t="s">
        <v>1</v>
      </c>
      <c r="J1141" s="188" t="s">
        <v>1348</v>
      </c>
      <c r="K1141" s="195" t="s">
        <v>3656</v>
      </c>
      <c r="L1141" s="196" t="s">
        <v>4614</v>
      </c>
      <c r="M1141" s="196" t="s">
        <v>4672</v>
      </c>
      <c r="N1141" s="52" t="s">
        <v>2155</v>
      </c>
      <c r="O1141" s="52"/>
      <c r="P1141" s="254" t="s">
        <v>3156</v>
      </c>
      <c r="Q1141" s="13"/>
      <c r="R1141"/>
      <c r="S1141" t="str">
        <f t="shared" si="258"/>
        <v>NOT EQUAL</v>
      </c>
      <c r="T1141" s="41" t="str">
        <f>IF(ISNA(VLOOKUP(P1141,'NEW XEQM.c'!E:F,2,0)),"--","PRESENT")</f>
        <v>--</v>
      </c>
      <c r="U1141"/>
      <c r="V1141">
        <f t="shared" si="250"/>
        <v>182</v>
      </c>
      <c r="W1141" s="75"/>
      <c r="X1141" s="54"/>
      <c r="Y1141" s="54"/>
      <c r="Z1141" s="22" t="str">
        <f t="shared" si="251"/>
        <v/>
      </c>
      <c r="AA1141" s="22" t="str">
        <f t="shared" si="252"/>
        <v/>
      </c>
      <c r="AB1141" s="1">
        <f t="shared" si="253"/>
        <v>1117</v>
      </c>
      <c r="AC1141" t="str">
        <f t="shared" si="254"/>
        <v>ITM_SUB_b</v>
      </c>
      <c r="AD1141" s="125" t="str">
        <f>IF(ISNA(VLOOKUP(AA1141,'XEQM Shortlist'!J:J,1,0)),"//","")</f>
        <v/>
      </c>
      <c r="AF1141" s="88" t="str">
        <f t="shared" si="255"/>
        <v/>
      </c>
      <c r="AG1141" t="b">
        <f t="shared" si="256"/>
        <v>1</v>
      </c>
    </row>
    <row r="1142" spans="1:33">
      <c r="A1142" s="45">
        <f t="shared" si="249"/>
        <v>1142</v>
      </c>
      <c r="B1142" s="44">
        <f t="shared" si="257"/>
        <v>1118</v>
      </c>
      <c r="C1142" s="193" t="s">
        <v>3642</v>
      </c>
      <c r="D1142" s="193" t="s">
        <v>7</v>
      </c>
      <c r="E1142" s="188" t="s">
        <v>506</v>
      </c>
      <c r="F1142" s="188" t="s">
        <v>4964</v>
      </c>
      <c r="G1142" s="199">
        <v>0</v>
      </c>
      <c r="H1142" s="199">
        <v>0</v>
      </c>
      <c r="I1142" s="188" t="s">
        <v>1</v>
      </c>
      <c r="J1142" s="188" t="s">
        <v>1348</v>
      </c>
      <c r="K1142" s="195" t="s">
        <v>3656</v>
      </c>
      <c r="L1142" s="196" t="s">
        <v>4614</v>
      </c>
      <c r="M1142" s="196" t="s">
        <v>4672</v>
      </c>
      <c r="N1142" s="52" t="s">
        <v>2155</v>
      </c>
      <c r="O1142" s="52"/>
      <c r="P1142" s="254" t="s">
        <v>3157</v>
      </c>
      <c r="Q1142" s="13"/>
      <c r="R1142"/>
      <c r="S1142" t="str">
        <f t="shared" si="258"/>
        <v>NOT EQUAL</v>
      </c>
      <c r="T1142" s="41" t="str">
        <f>IF(ISNA(VLOOKUP(P1142,'NEW XEQM.c'!E:F,2,0)),"--","PRESENT")</f>
        <v>--</v>
      </c>
      <c r="U1142"/>
      <c r="V1142">
        <f t="shared" si="250"/>
        <v>182</v>
      </c>
      <c r="W1142" s="75"/>
      <c r="X1142" s="54"/>
      <c r="Y1142" s="54"/>
      <c r="Z1142" s="22" t="str">
        <f t="shared" si="251"/>
        <v/>
      </c>
      <c r="AA1142" s="22" t="str">
        <f t="shared" si="252"/>
        <v/>
      </c>
      <c r="AB1142" s="1">
        <f t="shared" si="253"/>
        <v>1118</v>
      </c>
      <c r="AC1142" t="str">
        <f t="shared" si="254"/>
        <v>ITM_SUB_c</v>
      </c>
      <c r="AD1142" s="125" t="str">
        <f>IF(ISNA(VLOOKUP(AA1142,'XEQM Shortlist'!J:J,1,0)),"//","")</f>
        <v/>
      </c>
      <c r="AF1142" s="88" t="str">
        <f t="shared" si="255"/>
        <v/>
      </c>
      <c r="AG1142" t="b">
        <f t="shared" si="256"/>
        <v>1</v>
      </c>
    </row>
    <row r="1143" spans="1:33">
      <c r="A1143" s="45">
        <f t="shared" si="249"/>
        <v>1143</v>
      </c>
      <c r="B1143" s="44">
        <f t="shared" si="257"/>
        <v>1119</v>
      </c>
      <c r="C1143" s="193" t="s">
        <v>3642</v>
      </c>
      <c r="D1143" s="193" t="s">
        <v>7</v>
      </c>
      <c r="E1143" s="188" t="s">
        <v>506</v>
      </c>
      <c r="F1143" s="188" t="s">
        <v>4965</v>
      </c>
      <c r="G1143" s="199">
        <v>0</v>
      </c>
      <c r="H1143" s="199">
        <v>0</v>
      </c>
      <c r="I1143" s="188" t="s">
        <v>1</v>
      </c>
      <c r="J1143" s="188" t="s">
        <v>1348</v>
      </c>
      <c r="K1143" s="195" t="s">
        <v>3656</v>
      </c>
      <c r="L1143" s="196" t="s">
        <v>4614</v>
      </c>
      <c r="M1143" s="196" t="s">
        <v>4672</v>
      </c>
      <c r="N1143" s="52" t="s">
        <v>2155</v>
      </c>
      <c r="O1143" s="52"/>
      <c r="P1143" s="254" t="s">
        <v>3158</v>
      </c>
      <c r="Q1143" s="13"/>
      <c r="R1143"/>
      <c r="S1143" t="str">
        <f t="shared" si="258"/>
        <v>NOT EQUAL</v>
      </c>
      <c r="T1143" s="41" t="str">
        <f>IF(ISNA(VLOOKUP(P1143,'NEW XEQM.c'!E:F,2,0)),"--","PRESENT")</f>
        <v>--</v>
      </c>
      <c r="U1143"/>
      <c r="V1143">
        <f t="shared" si="250"/>
        <v>182</v>
      </c>
      <c r="W1143" s="75"/>
      <c r="X1143" s="54"/>
      <c r="Y1143" s="54"/>
      <c r="Z1143" s="22" t="str">
        <f t="shared" si="251"/>
        <v/>
      </c>
      <c r="AA1143" s="22" t="str">
        <f t="shared" si="252"/>
        <v/>
      </c>
      <c r="AB1143" s="1">
        <f t="shared" si="253"/>
        <v>1119</v>
      </c>
      <c r="AC1143" t="str">
        <f t="shared" si="254"/>
        <v>ITM_SUB_d</v>
      </c>
      <c r="AD1143" s="125" t="str">
        <f>IF(ISNA(VLOOKUP(AA1143,'XEQM Shortlist'!J:J,1,0)),"//","")</f>
        <v/>
      </c>
      <c r="AF1143" s="88" t="str">
        <f t="shared" si="255"/>
        <v/>
      </c>
      <c r="AG1143" t="b">
        <f t="shared" si="256"/>
        <v>1</v>
      </c>
    </row>
    <row r="1144" spans="1:33">
      <c r="A1144" s="45">
        <f t="shared" si="249"/>
        <v>1144</v>
      </c>
      <c r="B1144" s="44">
        <f t="shared" si="257"/>
        <v>1120</v>
      </c>
      <c r="C1144" s="193" t="s">
        <v>3642</v>
      </c>
      <c r="D1144" s="193" t="s">
        <v>7</v>
      </c>
      <c r="E1144" s="188" t="s">
        <v>506</v>
      </c>
      <c r="F1144" s="188" t="s">
        <v>4966</v>
      </c>
      <c r="G1144" s="199">
        <v>0</v>
      </c>
      <c r="H1144" s="199">
        <v>0</v>
      </c>
      <c r="I1144" s="188" t="s">
        <v>1</v>
      </c>
      <c r="J1144" s="188" t="s">
        <v>1348</v>
      </c>
      <c r="K1144" s="195" t="s">
        <v>3656</v>
      </c>
      <c r="L1144" s="196" t="s">
        <v>4614</v>
      </c>
      <c r="M1144" s="196" t="s">
        <v>4672</v>
      </c>
      <c r="N1144" s="52" t="s">
        <v>2155</v>
      </c>
      <c r="O1144" s="52"/>
      <c r="P1144" s="254" t="s">
        <v>3159</v>
      </c>
      <c r="Q1144" s="13"/>
      <c r="R1144"/>
      <c r="S1144" t="str">
        <f t="shared" si="258"/>
        <v>NOT EQUAL</v>
      </c>
      <c r="T1144" s="41" t="str">
        <f>IF(ISNA(VLOOKUP(P1144,'NEW XEQM.c'!E:F,2,0)),"--","PRESENT")</f>
        <v>--</v>
      </c>
      <c r="U1144"/>
      <c r="V1144">
        <f t="shared" si="250"/>
        <v>182</v>
      </c>
      <c r="W1144" s="75"/>
      <c r="X1144" s="54"/>
      <c r="Y1144" s="54"/>
      <c r="Z1144" s="22" t="str">
        <f t="shared" si="251"/>
        <v/>
      </c>
      <c r="AA1144" s="22" t="str">
        <f t="shared" si="252"/>
        <v/>
      </c>
      <c r="AB1144" s="1">
        <f t="shared" si="253"/>
        <v>1120</v>
      </c>
      <c r="AC1144" t="str">
        <f t="shared" si="254"/>
        <v>ITM_SUB_e</v>
      </c>
      <c r="AD1144" s="125" t="str">
        <f>IF(ISNA(VLOOKUP(AA1144,'XEQM Shortlist'!J:J,1,0)),"//","")</f>
        <v/>
      </c>
      <c r="AF1144" s="88" t="str">
        <f t="shared" si="255"/>
        <v/>
      </c>
      <c r="AG1144" t="b">
        <f t="shared" si="256"/>
        <v>1</v>
      </c>
    </row>
    <row r="1145" spans="1:33">
      <c r="A1145" s="45">
        <f t="shared" si="249"/>
        <v>1145</v>
      </c>
      <c r="B1145" s="44">
        <f t="shared" si="257"/>
        <v>1121</v>
      </c>
      <c r="C1145" s="193" t="s">
        <v>3642</v>
      </c>
      <c r="D1145" s="193" t="s">
        <v>7</v>
      </c>
      <c r="E1145" s="188" t="s">
        <v>506</v>
      </c>
      <c r="F1145" s="188" t="s">
        <v>4967</v>
      </c>
      <c r="G1145" s="199">
        <v>0</v>
      </c>
      <c r="H1145" s="199">
        <v>0</v>
      </c>
      <c r="I1145" s="188" t="s">
        <v>1</v>
      </c>
      <c r="J1145" s="188" t="s">
        <v>1348</v>
      </c>
      <c r="K1145" s="195" t="s">
        <v>3656</v>
      </c>
      <c r="L1145" s="196" t="s">
        <v>4614</v>
      </c>
      <c r="M1145" s="196" t="s">
        <v>4672</v>
      </c>
      <c r="N1145" s="52" t="s">
        <v>2155</v>
      </c>
      <c r="O1145" s="52"/>
      <c r="P1145" s="254" t="s">
        <v>4838</v>
      </c>
      <c r="Q1145" s="13"/>
      <c r="R1145"/>
      <c r="S1145" t="str">
        <f t="shared" si="258"/>
        <v>NOT EQUAL</v>
      </c>
      <c r="T1145" s="41" t="str">
        <f>IF(ISNA(VLOOKUP(P1145,'NEW XEQM.c'!E:F,2,0)),"--","PRESENT")</f>
        <v>--</v>
      </c>
      <c r="U1145"/>
      <c r="V1145">
        <f t="shared" si="250"/>
        <v>182</v>
      </c>
      <c r="W1145" s="75"/>
      <c r="X1145" s="54"/>
      <c r="Y1145" s="54"/>
      <c r="Z1145" s="22" t="str">
        <f t="shared" si="251"/>
        <v/>
      </c>
      <c r="AA1145" s="22" t="str">
        <f t="shared" si="252"/>
        <v/>
      </c>
      <c r="AB1145" s="1">
        <f t="shared" si="253"/>
        <v>1121</v>
      </c>
      <c r="AC1145" t="str">
        <f t="shared" si="254"/>
        <v>ITM_SUB_f</v>
      </c>
      <c r="AD1145" s="125" t="str">
        <f>IF(ISNA(VLOOKUP(AA1145,'XEQM Shortlist'!J:J,1,0)),"//","")</f>
        <v/>
      </c>
      <c r="AF1145" s="88" t="str">
        <f t="shared" si="255"/>
        <v/>
      </c>
      <c r="AG1145" t="b">
        <f t="shared" si="256"/>
        <v>1</v>
      </c>
    </row>
    <row r="1146" spans="1:33">
      <c r="A1146" s="45">
        <f t="shared" si="249"/>
        <v>1146</v>
      </c>
      <c r="B1146" s="44">
        <f t="shared" si="257"/>
        <v>1122</v>
      </c>
      <c r="C1146" s="193" t="s">
        <v>3642</v>
      </c>
      <c r="D1146" s="193" t="s">
        <v>7</v>
      </c>
      <c r="E1146" s="188" t="s">
        <v>506</v>
      </c>
      <c r="F1146" s="188" t="s">
        <v>4968</v>
      </c>
      <c r="G1146" s="199">
        <v>0</v>
      </c>
      <c r="H1146" s="199">
        <v>0</v>
      </c>
      <c r="I1146" s="188" t="s">
        <v>1</v>
      </c>
      <c r="J1146" s="188" t="s">
        <v>1348</v>
      </c>
      <c r="K1146" s="195" t="s">
        <v>3656</v>
      </c>
      <c r="L1146" s="196" t="s">
        <v>4614</v>
      </c>
      <c r="M1146" s="196" t="s">
        <v>4672</v>
      </c>
      <c r="N1146" s="52" t="s">
        <v>2155</v>
      </c>
      <c r="O1146" s="52"/>
      <c r="P1146" s="254" t="s">
        <v>4839</v>
      </c>
      <c r="Q1146" s="13"/>
      <c r="R1146"/>
      <c r="S1146" t="str">
        <f t="shared" si="258"/>
        <v>NOT EQUAL</v>
      </c>
      <c r="T1146" s="41" t="str">
        <f>IF(ISNA(VLOOKUP(P1146,'NEW XEQM.c'!E:F,2,0)),"--","PRESENT")</f>
        <v>--</v>
      </c>
      <c r="U1146"/>
      <c r="V1146">
        <f t="shared" si="250"/>
        <v>182</v>
      </c>
      <c r="W1146" s="75"/>
      <c r="X1146" s="54"/>
      <c r="Y1146" s="54"/>
      <c r="Z1146" s="22" t="str">
        <f t="shared" si="251"/>
        <v/>
      </c>
      <c r="AA1146" s="22" t="str">
        <f t="shared" si="252"/>
        <v/>
      </c>
      <c r="AB1146" s="1">
        <f t="shared" si="253"/>
        <v>1122</v>
      </c>
      <c r="AC1146" t="str">
        <f t="shared" si="254"/>
        <v>ITM_SUB_g</v>
      </c>
      <c r="AD1146" s="125" t="str">
        <f>IF(ISNA(VLOOKUP(AA1146,'XEQM Shortlist'!J:J,1,0)),"//","")</f>
        <v/>
      </c>
      <c r="AF1146" s="88" t="str">
        <f t="shared" si="255"/>
        <v/>
      </c>
      <c r="AG1146" t="b">
        <f t="shared" si="256"/>
        <v>1</v>
      </c>
    </row>
    <row r="1147" spans="1:33">
      <c r="A1147" s="45">
        <f t="shared" si="249"/>
        <v>1147</v>
      </c>
      <c r="B1147" s="44">
        <f t="shared" si="257"/>
        <v>1123</v>
      </c>
      <c r="C1147" s="193" t="s">
        <v>3642</v>
      </c>
      <c r="D1147" s="193" t="s">
        <v>7</v>
      </c>
      <c r="E1147" s="188" t="s">
        <v>506</v>
      </c>
      <c r="F1147" s="188" t="s">
        <v>4969</v>
      </c>
      <c r="G1147" s="199">
        <v>0</v>
      </c>
      <c r="H1147" s="199">
        <v>0</v>
      </c>
      <c r="I1147" s="188" t="s">
        <v>1</v>
      </c>
      <c r="J1147" s="188" t="s">
        <v>1348</v>
      </c>
      <c r="K1147" s="195" t="s">
        <v>3656</v>
      </c>
      <c r="L1147" s="196" t="s">
        <v>4614</v>
      </c>
      <c r="M1147" s="196" t="s">
        <v>4672</v>
      </c>
      <c r="N1147" s="52" t="s">
        <v>2155</v>
      </c>
      <c r="O1147" s="52"/>
      <c r="P1147" s="254" t="s">
        <v>3160</v>
      </c>
      <c r="Q1147" s="13"/>
      <c r="R1147"/>
      <c r="S1147" t="str">
        <f t="shared" si="258"/>
        <v>NOT EQUAL</v>
      </c>
      <c r="T1147" s="41" t="str">
        <f>IF(ISNA(VLOOKUP(P1147,'NEW XEQM.c'!E:F,2,0)),"--","PRESENT")</f>
        <v>--</v>
      </c>
      <c r="U1147"/>
      <c r="V1147">
        <f t="shared" si="250"/>
        <v>182</v>
      </c>
      <c r="W1147" s="75"/>
      <c r="X1147" s="54"/>
      <c r="Y1147" s="54"/>
      <c r="Z1147" s="22" t="str">
        <f t="shared" si="251"/>
        <v/>
      </c>
      <c r="AA1147" s="22" t="str">
        <f t="shared" si="252"/>
        <v/>
      </c>
      <c r="AB1147" s="1">
        <f t="shared" si="253"/>
        <v>1123</v>
      </c>
      <c r="AC1147" t="str">
        <f t="shared" si="254"/>
        <v>ITM_SUB_h</v>
      </c>
      <c r="AD1147" s="125" t="str">
        <f>IF(ISNA(VLOOKUP(AA1147,'XEQM Shortlist'!J:J,1,0)),"//","")</f>
        <v/>
      </c>
      <c r="AF1147" s="88" t="str">
        <f t="shared" si="255"/>
        <v/>
      </c>
      <c r="AG1147" t="b">
        <f t="shared" si="256"/>
        <v>1</v>
      </c>
    </row>
    <row r="1148" spans="1:33">
      <c r="A1148" s="45">
        <f t="shared" si="249"/>
        <v>1148</v>
      </c>
      <c r="B1148" s="44">
        <f t="shared" si="257"/>
        <v>1124</v>
      </c>
      <c r="C1148" s="193" t="s">
        <v>3642</v>
      </c>
      <c r="D1148" s="193" t="s">
        <v>7</v>
      </c>
      <c r="E1148" s="188" t="s">
        <v>506</v>
      </c>
      <c r="F1148" s="188" t="s">
        <v>4970</v>
      </c>
      <c r="G1148" s="199">
        <v>0</v>
      </c>
      <c r="H1148" s="199">
        <v>0</v>
      </c>
      <c r="I1148" s="188" t="s">
        <v>1</v>
      </c>
      <c r="J1148" s="188" t="s">
        <v>1348</v>
      </c>
      <c r="K1148" s="195" t="s">
        <v>3656</v>
      </c>
      <c r="L1148" s="196" t="s">
        <v>4614</v>
      </c>
      <c r="M1148" s="196" t="s">
        <v>4672</v>
      </c>
      <c r="N1148" s="52" t="s">
        <v>2155</v>
      </c>
      <c r="O1148" s="52"/>
      <c r="P1148" s="254" t="s">
        <v>3161</v>
      </c>
      <c r="Q1148" s="13"/>
      <c r="R1148"/>
      <c r="S1148" t="str">
        <f t="shared" si="258"/>
        <v>NOT EQUAL</v>
      </c>
      <c r="T1148" s="41" t="str">
        <f>IF(ISNA(VLOOKUP(P1148,'NEW XEQM.c'!E:F,2,0)),"--","PRESENT")</f>
        <v>--</v>
      </c>
      <c r="U1148"/>
      <c r="V1148">
        <f t="shared" si="250"/>
        <v>182</v>
      </c>
      <c r="W1148" s="75"/>
      <c r="X1148" s="54"/>
      <c r="Y1148" s="54"/>
      <c r="Z1148" s="22" t="str">
        <f t="shared" si="251"/>
        <v/>
      </c>
      <c r="AA1148" s="22" t="str">
        <f t="shared" si="252"/>
        <v/>
      </c>
      <c r="AB1148" s="1">
        <f t="shared" si="253"/>
        <v>1124</v>
      </c>
      <c r="AC1148" t="str">
        <f t="shared" si="254"/>
        <v>ITM_SUB_i</v>
      </c>
      <c r="AD1148" s="125" t="str">
        <f>IF(ISNA(VLOOKUP(AA1148,'XEQM Shortlist'!J:J,1,0)),"//","")</f>
        <v/>
      </c>
      <c r="AF1148" s="88" t="str">
        <f t="shared" si="255"/>
        <v/>
      </c>
      <c r="AG1148" t="b">
        <f t="shared" si="256"/>
        <v>1</v>
      </c>
    </row>
    <row r="1149" spans="1:33">
      <c r="A1149" s="45">
        <f t="shared" si="249"/>
        <v>1149</v>
      </c>
      <c r="B1149" s="44">
        <f t="shared" si="257"/>
        <v>1125</v>
      </c>
      <c r="C1149" s="193" t="s">
        <v>3642</v>
      </c>
      <c r="D1149" s="193" t="s">
        <v>7</v>
      </c>
      <c r="E1149" s="188" t="s">
        <v>506</v>
      </c>
      <c r="F1149" s="188" t="s">
        <v>4971</v>
      </c>
      <c r="G1149" s="199">
        <v>0</v>
      </c>
      <c r="H1149" s="199">
        <v>0</v>
      </c>
      <c r="I1149" s="188" t="s">
        <v>1</v>
      </c>
      <c r="J1149" s="188" t="s">
        <v>1348</v>
      </c>
      <c r="K1149" s="195" t="s">
        <v>3656</v>
      </c>
      <c r="L1149" s="196" t="s">
        <v>4614</v>
      </c>
      <c r="M1149" s="196" t="s">
        <v>4672</v>
      </c>
      <c r="N1149" s="52" t="s">
        <v>2155</v>
      </c>
      <c r="O1149" s="52"/>
      <c r="P1149" s="254" t="s">
        <v>3162</v>
      </c>
      <c r="Q1149" s="13"/>
      <c r="R1149"/>
      <c r="S1149" t="str">
        <f t="shared" si="258"/>
        <v>NOT EQUAL</v>
      </c>
      <c r="T1149" s="41" t="str">
        <f>IF(ISNA(VLOOKUP(P1149,'NEW XEQM.c'!E:F,2,0)),"--","PRESENT")</f>
        <v>--</v>
      </c>
      <c r="U1149"/>
      <c r="V1149">
        <f t="shared" si="250"/>
        <v>182</v>
      </c>
      <c r="W1149" s="75"/>
      <c r="X1149" s="54"/>
      <c r="Y1149" s="54"/>
      <c r="Z1149" s="22" t="str">
        <f t="shared" si="251"/>
        <v/>
      </c>
      <c r="AA1149" s="22" t="str">
        <f t="shared" si="252"/>
        <v/>
      </c>
      <c r="AB1149" s="1">
        <f t="shared" si="253"/>
        <v>1125</v>
      </c>
      <c r="AC1149" t="str">
        <f t="shared" si="254"/>
        <v>ITM_SUB_j</v>
      </c>
      <c r="AD1149" s="125" t="str">
        <f>IF(ISNA(VLOOKUP(AA1149,'XEQM Shortlist'!J:J,1,0)),"//","")</f>
        <v/>
      </c>
      <c r="AF1149" s="88" t="str">
        <f t="shared" si="255"/>
        <v/>
      </c>
      <c r="AG1149" t="b">
        <f t="shared" si="256"/>
        <v>1</v>
      </c>
    </row>
    <row r="1150" spans="1:33">
      <c r="A1150" s="45">
        <f t="shared" si="249"/>
        <v>1150</v>
      </c>
      <c r="B1150" s="44">
        <f t="shared" si="257"/>
        <v>1126</v>
      </c>
      <c r="C1150" s="193" t="s">
        <v>3642</v>
      </c>
      <c r="D1150" s="193" t="s">
        <v>7</v>
      </c>
      <c r="E1150" s="188" t="s">
        <v>506</v>
      </c>
      <c r="F1150" s="188" t="s">
        <v>4972</v>
      </c>
      <c r="G1150" s="199">
        <v>0</v>
      </c>
      <c r="H1150" s="199">
        <v>0</v>
      </c>
      <c r="I1150" s="188" t="s">
        <v>1</v>
      </c>
      <c r="J1150" s="188" t="s">
        <v>1348</v>
      </c>
      <c r="K1150" s="195" t="s">
        <v>3656</v>
      </c>
      <c r="L1150" s="196" t="s">
        <v>4614</v>
      </c>
      <c r="M1150" s="196" t="s">
        <v>4672</v>
      </c>
      <c r="N1150" s="52" t="s">
        <v>2155</v>
      </c>
      <c r="O1150" s="52"/>
      <c r="P1150" s="254" t="s">
        <v>3163</v>
      </c>
      <c r="Q1150" s="13"/>
      <c r="R1150"/>
      <c r="S1150" t="str">
        <f t="shared" si="258"/>
        <v>NOT EQUAL</v>
      </c>
      <c r="T1150" s="41" t="str">
        <f>IF(ISNA(VLOOKUP(P1150,'NEW XEQM.c'!E:F,2,0)),"--","PRESENT")</f>
        <v>--</v>
      </c>
      <c r="U1150"/>
      <c r="V1150">
        <f t="shared" si="250"/>
        <v>182</v>
      </c>
      <c r="W1150" s="75"/>
      <c r="X1150" s="54"/>
      <c r="Y1150" s="54"/>
      <c r="Z1150" s="22" t="str">
        <f t="shared" si="251"/>
        <v/>
      </c>
      <c r="AA1150" s="22" t="str">
        <f t="shared" si="252"/>
        <v/>
      </c>
      <c r="AB1150" s="1">
        <f t="shared" si="253"/>
        <v>1126</v>
      </c>
      <c r="AC1150" t="str">
        <f t="shared" si="254"/>
        <v>ITM_SUB_k</v>
      </c>
      <c r="AD1150" s="125" t="str">
        <f>IF(ISNA(VLOOKUP(AA1150,'XEQM Shortlist'!J:J,1,0)),"//","")</f>
        <v/>
      </c>
      <c r="AF1150" s="88" t="str">
        <f t="shared" si="255"/>
        <v/>
      </c>
      <c r="AG1150" t="b">
        <f t="shared" si="256"/>
        <v>1</v>
      </c>
    </row>
    <row r="1151" spans="1:33">
      <c r="A1151" s="45">
        <f t="shared" ref="A1151:A1214" si="259">IF(B1151=INT(B1151),ROW(),"")</f>
        <v>1151</v>
      </c>
      <c r="B1151" s="44">
        <f t="shared" si="257"/>
        <v>1127</v>
      </c>
      <c r="C1151" s="193" t="s">
        <v>3642</v>
      </c>
      <c r="D1151" s="193" t="s">
        <v>7</v>
      </c>
      <c r="E1151" s="188" t="s">
        <v>506</v>
      </c>
      <c r="F1151" s="188" t="s">
        <v>4973</v>
      </c>
      <c r="G1151" s="199">
        <v>0</v>
      </c>
      <c r="H1151" s="199">
        <v>0</v>
      </c>
      <c r="I1151" s="188" t="s">
        <v>1</v>
      </c>
      <c r="J1151" s="188" t="s">
        <v>1348</v>
      </c>
      <c r="K1151" s="195" t="s">
        <v>3656</v>
      </c>
      <c r="L1151" s="196" t="s">
        <v>4614</v>
      </c>
      <c r="M1151" s="196" t="s">
        <v>4672</v>
      </c>
      <c r="N1151" s="52" t="s">
        <v>2155</v>
      </c>
      <c r="O1151" s="52"/>
      <c r="P1151" s="254" t="s">
        <v>3164</v>
      </c>
      <c r="Q1151" s="13"/>
      <c r="R1151"/>
      <c r="S1151" t="str">
        <f t="shared" si="258"/>
        <v>NOT EQUAL</v>
      </c>
      <c r="T1151" s="41" t="str">
        <f>IF(ISNA(VLOOKUP(P1151,'NEW XEQM.c'!E:F,2,0)),"--","PRESENT")</f>
        <v>--</v>
      </c>
      <c r="U1151"/>
      <c r="V1151">
        <f t="shared" ref="V1151:V1214" si="260">IF(AA1151&lt;&gt;"",V1150+1,V1150)</f>
        <v>182</v>
      </c>
      <c r="W1151" s="75"/>
      <c r="X1151" s="54"/>
      <c r="Y1151" s="54"/>
      <c r="Z1151" s="22" t="str">
        <f t="shared" ref="Z1151:Z1214" si="261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62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63">B1151</f>
        <v>1127</v>
      </c>
      <c r="AC1151" t="str">
        <f t="shared" ref="AC1151:AC1214" si="264">P1151</f>
        <v>ITM_SUB_l</v>
      </c>
      <c r="AD1151" s="125" t="str">
        <f>IF(ISNA(VLOOKUP(AA1151,'XEQM Shortlist'!J:J,1,0)),"//","")</f>
        <v/>
      </c>
      <c r="AF1151" s="88" t="str">
        <f t="shared" ref="AF1151:AF1214" si="265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66">AA1151=AF1151</f>
        <v>1</v>
      </c>
    </row>
    <row r="1152" spans="1:33">
      <c r="A1152" s="45">
        <f t="shared" si="259"/>
        <v>1152</v>
      </c>
      <c r="B1152" s="44">
        <f t="shared" si="257"/>
        <v>1128</v>
      </c>
      <c r="C1152" s="193" t="s">
        <v>3642</v>
      </c>
      <c r="D1152" s="193" t="s">
        <v>7</v>
      </c>
      <c r="E1152" s="188" t="s">
        <v>506</v>
      </c>
      <c r="F1152" s="188" t="s">
        <v>4974</v>
      </c>
      <c r="G1152" s="199">
        <v>0</v>
      </c>
      <c r="H1152" s="199">
        <v>0</v>
      </c>
      <c r="I1152" s="188" t="s">
        <v>1</v>
      </c>
      <c r="J1152" s="188" t="s">
        <v>1348</v>
      </c>
      <c r="K1152" s="195" t="s">
        <v>3656</v>
      </c>
      <c r="L1152" s="196" t="s">
        <v>4614</v>
      </c>
      <c r="M1152" s="196" t="s">
        <v>4672</v>
      </c>
      <c r="N1152" s="52" t="s">
        <v>2155</v>
      </c>
      <c r="O1152" s="52"/>
      <c r="P1152" s="254" t="s">
        <v>3165</v>
      </c>
      <c r="Q1152" s="13"/>
      <c r="R1152"/>
      <c r="S1152" t="str">
        <f t="shared" si="258"/>
        <v>NOT EQUAL</v>
      </c>
      <c r="T1152" s="41" t="str">
        <f>IF(ISNA(VLOOKUP(P1152,'NEW XEQM.c'!E:F,2,0)),"--","PRESENT")</f>
        <v>--</v>
      </c>
      <c r="U1152"/>
      <c r="V1152">
        <f t="shared" si="260"/>
        <v>182</v>
      </c>
      <c r="W1152" s="75"/>
      <c r="X1152" s="54"/>
      <c r="Y1152" s="54"/>
      <c r="Z1152" s="22" t="str">
        <f t="shared" si="261"/>
        <v/>
      </c>
      <c r="AA1152" s="22" t="str">
        <f t="shared" si="262"/>
        <v/>
      </c>
      <c r="AB1152" s="1">
        <f t="shared" si="263"/>
        <v>1128</v>
      </c>
      <c r="AC1152" t="str">
        <f t="shared" si="264"/>
        <v>ITM_SUB_m</v>
      </c>
      <c r="AD1152" s="125" t="str">
        <f>IF(ISNA(VLOOKUP(AA1152,'XEQM Shortlist'!J:J,1,0)),"//","")</f>
        <v/>
      </c>
      <c r="AF1152" s="88" t="str">
        <f t="shared" si="265"/>
        <v/>
      </c>
      <c r="AG1152" t="b">
        <f t="shared" si="266"/>
        <v>1</v>
      </c>
    </row>
    <row r="1153" spans="1:33">
      <c r="A1153" s="45">
        <f t="shared" si="259"/>
        <v>1153</v>
      </c>
      <c r="B1153" s="44">
        <f t="shared" si="257"/>
        <v>1129</v>
      </c>
      <c r="C1153" s="193" t="s">
        <v>3642</v>
      </c>
      <c r="D1153" s="193" t="s">
        <v>7</v>
      </c>
      <c r="E1153" s="188" t="s">
        <v>506</v>
      </c>
      <c r="F1153" s="188" t="s">
        <v>4975</v>
      </c>
      <c r="G1153" s="199">
        <v>0</v>
      </c>
      <c r="H1153" s="199">
        <v>0</v>
      </c>
      <c r="I1153" s="188" t="s">
        <v>1</v>
      </c>
      <c r="J1153" s="188" t="s">
        <v>1348</v>
      </c>
      <c r="K1153" s="195" t="s">
        <v>3656</v>
      </c>
      <c r="L1153" s="196" t="s">
        <v>4614</v>
      </c>
      <c r="M1153" s="196" t="s">
        <v>4672</v>
      </c>
      <c r="N1153" s="52" t="s">
        <v>2155</v>
      </c>
      <c r="O1153" s="52"/>
      <c r="P1153" s="254" t="s">
        <v>3166</v>
      </c>
      <c r="Q1153" s="13"/>
      <c r="R1153"/>
      <c r="S1153" t="str">
        <f t="shared" si="258"/>
        <v>NOT EQUAL</v>
      </c>
      <c r="T1153" s="41" t="str">
        <f>IF(ISNA(VLOOKUP(P1153,'NEW XEQM.c'!E:F,2,0)),"--","PRESENT")</f>
        <v>--</v>
      </c>
      <c r="U1153"/>
      <c r="V1153">
        <f t="shared" si="260"/>
        <v>182</v>
      </c>
      <c r="W1153" s="75"/>
      <c r="X1153" s="54"/>
      <c r="Y1153" s="54"/>
      <c r="Z1153" s="22" t="str">
        <f t="shared" si="261"/>
        <v/>
      </c>
      <c r="AA1153" s="22" t="str">
        <f t="shared" si="262"/>
        <v/>
      </c>
      <c r="AB1153" s="1">
        <f t="shared" si="263"/>
        <v>1129</v>
      </c>
      <c r="AC1153" t="str">
        <f t="shared" si="264"/>
        <v>ITM_SUB_n</v>
      </c>
      <c r="AD1153" s="125" t="str">
        <f>IF(ISNA(VLOOKUP(AA1153,'XEQM Shortlist'!J:J,1,0)),"//","")</f>
        <v/>
      </c>
      <c r="AF1153" s="88" t="str">
        <f t="shared" si="265"/>
        <v/>
      </c>
      <c r="AG1153" t="b">
        <f t="shared" si="266"/>
        <v>1</v>
      </c>
    </row>
    <row r="1154" spans="1:33">
      <c r="A1154" s="45">
        <f t="shared" si="259"/>
        <v>1154</v>
      </c>
      <c r="B1154" s="44">
        <f t="shared" si="257"/>
        <v>1130</v>
      </c>
      <c r="C1154" s="193" t="s">
        <v>3642</v>
      </c>
      <c r="D1154" s="193" t="s">
        <v>7</v>
      </c>
      <c r="E1154" s="188" t="s">
        <v>506</v>
      </c>
      <c r="F1154" s="188" t="s">
        <v>4976</v>
      </c>
      <c r="G1154" s="199">
        <v>0</v>
      </c>
      <c r="H1154" s="199">
        <v>0</v>
      </c>
      <c r="I1154" s="188" t="s">
        <v>1</v>
      </c>
      <c r="J1154" s="188" t="s">
        <v>1348</v>
      </c>
      <c r="K1154" s="195" t="s">
        <v>3656</v>
      </c>
      <c r="L1154" s="196" t="s">
        <v>4614</v>
      </c>
      <c r="M1154" s="196" t="s">
        <v>4672</v>
      </c>
      <c r="N1154" s="52" t="s">
        <v>2155</v>
      </c>
      <c r="O1154" s="52"/>
      <c r="P1154" s="254" t="s">
        <v>3167</v>
      </c>
      <c r="Q1154" s="13"/>
      <c r="R1154"/>
      <c r="S1154" t="str">
        <f t="shared" si="258"/>
        <v>NOT EQUAL</v>
      </c>
      <c r="T1154" s="41" t="str">
        <f>IF(ISNA(VLOOKUP(P1154,'NEW XEQM.c'!E:F,2,0)),"--","PRESENT")</f>
        <v>--</v>
      </c>
      <c r="U1154"/>
      <c r="V1154">
        <f t="shared" si="260"/>
        <v>182</v>
      </c>
      <c r="W1154" s="75"/>
      <c r="X1154" s="54"/>
      <c r="Y1154" s="54"/>
      <c r="Z1154" s="22" t="str">
        <f t="shared" si="261"/>
        <v/>
      </c>
      <c r="AA1154" s="22" t="str">
        <f t="shared" si="262"/>
        <v/>
      </c>
      <c r="AB1154" s="1">
        <f t="shared" si="263"/>
        <v>1130</v>
      </c>
      <c r="AC1154" t="str">
        <f t="shared" si="264"/>
        <v>ITM_SUB_o</v>
      </c>
      <c r="AD1154" s="125" t="str">
        <f>IF(ISNA(VLOOKUP(AA1154,'XEQM Shortlist'!J:J,1,0)),"//","")</f>
        <v/>
      </c>
      <c r="AF1154" s="88" t="str">
        <f t="shared" si="265"/>
        <v/>
      </c>
      <c r="AG1154" t="b">
        <f t="shared" si="266"/>
        <v>1</v>
      </c>
    </row>
    <row r="1155" spans="1:33">
      <c r="A1155" s="45">
        <f t="shared" si="259"/>
        <v>1155</v>
      </c>
      <c r="B1155" s="44">
        <f t="shared" si="257"/>
        <v>1131</v>
      </c>
      <c r="C1155" s="193" t="s">
        <v>3642</v>
      </c>
      <c r="D1155" s="193" t="s">
        <v>7</v>
      </c>
      <c r="E1155" s="188" t="s">
        <v>506</v>
      </c>
      <c r="F1155" s="188" t="s">
        <v>4977</v>
      </c>
      <c r="G1155" s="199">
        <v>0</v>
      </c>
      <c r="H1155" s="199">
        <v>0</v>
      </c>
      <c r="I1155" s="188" t="s">
        <v>1</v>
      </c>
      <c r="J1155" s="188" t="s">
        <v>1348</v>
      </c>
      <c r="K1155" s="195" t="s">
        <v>3656</v>
      </c>
      <c r="L1155" s="196" t="s">
        <v>4614</v>
      </c>
      <c r="M1155" s="196" t="s">
        <v>4672</v>
      </c>
      <c r="N1155" s="52" t="s">
        <v>2155</v>
      </c>
      <c r="O1155" s="52"/>
      <c r="P1155" s="254" t="s">
        <v>3168</v>
      </c>
      <c r="Q1155" s="13"/>
      <c r="R1155"/>
      <c r="S1155" t="str">
        <f t="shared" si="258"/>
        <v>NOT EQUAL</v>
      </c>
      <c r="T1155" s="41" t="str">
        <f>IF(ISNA(VLOOKUP(P1155,'NEW XEQM.c'!E:F,2,0)),"--","PRESENT")</f>
        <v>--</v>
      </c>
      <c r="U1155"/>
      <c r="V1155">
        <f t="shared" si="260"/>
        <v>182</v>
      </c>
      <c r="W1155" s="75"/>
      <c r="X1155" s="54"/>
      <c r="Y1155" s="54"/>
      <c r="Z1155" s="22" t="str">
        <f t="shared" si="261"/>
        <v/>
      </c>
      <c r="AA1155" s="22" t="str">
        <f t="shared" si="262"/>
        <v/>
      </c>
      <c r="AB1155" s="1">
        <f t="shared" si="263"/>
        <v>1131</v>
      </c>
      <c r="AC1155" t="str">
        <f t="shared" si="264"/>
        <v>ITM_SUB_p</v>
      </c>
      <c r="AD1155" s="125" t="str">
        <f>IF(ISNA(VLOOKUP(AA1155,'XEQM Shortlist'!J:J,1,0)),"//","")</f>
        <v/>
      </c>
      <c r="AF1155" s="88" t="str">
        <f t="shared" si="265"/>
        <v/>
      </c>
      <c r="AG1155" t="b">
        <f t="shared" si="266"/>
        <v>1</v>
      </c>
    </row>
    <row r="1156" spans="1:33">
      <c r="A1156" s="45">
        <f t="shared" si="259"/>
        <v>1156</v>
      </c>
      <c r="B1156" s="44">
        <f t="shared" ref="B1156:B1219" si="267">IF(AND(MID(C1156,2,1)&lt;&gt;"/",MID(C1156,1,1)="/"),INT(B1155)+1,B1155+0.01)</f>
        <v>1132</v>
      </c>
      <c r="C1156" s="193" t="s">
        <v>3642</v>
      </c>
      <c r="D1156" s="193" t="s">
        <v>7</v>
      </c>
      <c r="E1156" s="188" t="s">
        <v>506</v>
      </c>
      <c r="F1156" s="188" t="s">
        <v>4978</v>
      </c>
      <c r="G1156" s="199">
        <v>0</v>
      </c>
      <c r="H1156" s="199">
        <v>0</v>
      </c>
      <c r="I1156" s="188" t="s">
        <v>1</v>
      </c>
      <c r="J1156" s="188" t="s">
        <v>1348</v>
      </c>
      <c r="K1156" s="195" t="s">
        <v>3656</v>
      </c>
      <c r="L1156" s="196" t="s">
        <v>4614</v>
      </c>
      <c r="M1156" s="196" t="s">
        <v>4672</v>
      </c>
      <c r="N1156" s="52" t="s">
        <v>2155</v>
      </c>
      <c r="O1156" s="52"/>
      <c r="P1156" s="254" t="s">
        <v>3169</v>
      </c>
      <c r="Q1156" s="13"/>
      <c r="R1156"/>
      <c r="S1156" t="str">
        <f t="shared" si="258"/>
        <v>NOT EQUAL</v>
      </c>
      <c r="T1156" s="41" t="str">
        <f>IF(ISNA(VLOOKUP(P1156,'NEW XEQM.c'!E:F,2,0)),"--","PRESENT")</f>
        <v>--</v>
      </c>
      <c r="U1156"/>
      <c r="V1156">
        <f t="shared" si="260"/>
        <v>182</v>
      </c>
      <c r="W1156" s="75"/>
      <c r="X1156" s="54"/>
      <c r="Y1156" s="54"/>
      <c r="Z1156" s="22" t="str">
        <f t="shared" si="261"/>
        <v/>
      </c>
      <c r="AA1156" s="22" t="str">
        <f t="shared" si="262"/>
        <v/>
      </c>
      <c r="AB1156" s="1">
        <f t="shared" si="263"/>
        <v>1132</v>
      </c>
      <c r="AC1156" t="str">
        <f t="shared" si="264"/>
        <v>ITM_SUB_q</v>
      </c>
      <c r="AD1156" s="125" t="str">
        <f>IF(ISNA(VLOOKUP(AA1156,'XEQM Shortlist'!J:J,1,0)),"//","")</f>
        <v/>
      </c>
      <c r="AF1156" s="88" t="str">
        <f t="shared" si="265"/>
        <v/>
      </c>
      <c r="AG1156" t="b">
        <f t="shared" si="266"/>
        <v>1</v>
      </c>
    </row>
    <row r="1157" spans="1:33">
      <c r="A1157" s="45">
        <f t="shared" si="259"/>
        <v>1157</v>
      </c>
      <c r="B1157" s="44">
        <f t="shared" si="267"/>
        <v>1133</v>
      </c>
      <c r="C1157" s="193" t="s">
        <v>3642</v>
      </c>
      <c r="D1157" s="193" t="s">
        <v>7</v>
      </c>
      <c r="E1157" s="188" t="s">
        <v>506</v>
      </c>
      <c r="F1157" s="188" t="s">
        <v>4979</v>
      </c>
      <c r="G1157" s="199">
        <v>0</v>
      </c>
      <c r="H1157" s="199">
        <v>0</v>
      </c>
      <c r="I1157" s="188" t="s">
        <v>1</v>
      </c>
      <c r="J1157" s="188" t="s">
        <v>1348</v>
      </c>
      <c r="K1157" s="195" t="s">
        <v>3656</v>
      </c>
      <c r="L1157" s="196" t="s">
        <v>4614</v>
      </c>
      <c r="M1157" s="196" t="s">
        <v>4672</v>
      </c>
      <c r="N1157" s="52" t="s">
        <v>2155</v>
      </c>
      <c r="O1157" s="52"/>
      <c r="P1157" s="254" t="s">
        <v>4840</v>
      </c>
      <c r="Q1157" s="13"/>
      <c r="R1157"/>
      <c r="S1157" t="str">
        <f t="shared" si="258"/>
        <v>NOT EQUAL</v>
      </c>
      <c r="T1157" s="41" t="str">
        <f>IF(ISNA(VLOOKUP(P1157,'NEW XEQM.c'!E:F,2,0)),"--","PRESENT")</f>
        <v>--</v>
      </c>
      <c r="U1157"/>
      <c r="V1157">
        <f t="shared" si="260"/>
        <v>182</v>
      </c>
      <c r="W1157" s="75"/>
      <c r="X1157" s="54"/>
      <c r="Y1157" s="54"/>
      <c r="Z1157" s="22" t="str">
        <f t="shared" si="261"/>
        <v/>
      </c>
      <c r="AA1157" s="22" t="str">
        <f t="shared" si="262"/>
        <v/>
      </c>
      <c r="AB1157" s="1">
        <f t="shared" si="263"/>
        <v>1133</v>
      </c>
      <c r="AC1157" t="str">
        <f t="shared" si="264"/>
        <v>ITM_SUB_r</v>
      </c>
      <c r="AD1157" s="125" t="str">
        <f>IF(ISNA(VLOOKUP(AA1157,'XEQM Shortlist'!J:J,1,0)),"//","")</f>
        <v/>
      </c>
      <c r="AF1157" s="88" t="str">
        <f t="shared" si="265"/>
        <v/>
      </c>
      <c r="AG1157" t="b">
        <f t="shared" si="266"/>
        <v>1</v>
      </c>
    </row>
    <row r="1158" spans="1:33">
      <c r="A1158" s="45">
        <f t="shared" si="259"/>
        <v>1158</v>
      </c>
      <c r="B1158" s="44">
        <f t="shared" si="267"/>
        <v>1134</v>
      </c>
      <c r="C1158" s="193" t="s">
        <v>3642</v>
      </c>
      <c r="D1158" s="193" t="s">
        <v>7</v>
      </c>
      <c r="E1158" s="188" t="s">
        <v>506</v>
      </c>
      <c r="F1158" s="188" t="s">
        <v>4980</v>
      </c>
      <c r="G1158" s="199">
        <v>0</v>
      </c>
      <c r="H1158" s="199">
        <v>0</v>
      </c>
      <c r="I1158" s="188" t="s">
        <v>1</v>
      </c>
      <c r="J1158" s="188" t="s">
        <v>1348</v>
      </c>
      <c r="K1158" s="195" t="s">
        <v>3656</v>
      </c>
      <c r="L1158" s="196" t="s">
        <v>4614</v>
      </c>
      <c r="M1158" s="196" t="s">
        <v>4672</v>
      </c>
      <c r="N1158" s="52" t="s">
        <v>2155</v>
      </c>
      <c r="O1158" s="52"/>
      <c r="P1158" s="254" t="s">
        <v>3170</v>
      </c>
      <c r="Q1158" s="13"/>
      <c r="R1158"/>
      <c r="S1158" t="str">
        <f t="shared" si="258"/>
        <v>NOT EQUAL</v>
      </c>
      <c r="T1158" s="41" t="str">
        <f>IF(ISNA(VLOOKUP(P1158,'NEW XEQM.c'!E:F,2,0)),"--","PRESENT")</f>
        <v>--</v>
      </c>
      <c r="U1158"/>
      <c r="V1158">
        <f t="shared" si="260"/>
        <v>182</v>
      </c>
      <c r="W1158" s="75"/>
      <c r="X1158" s="54"/>
      <c r="Y1158" s="54"/>
      <c r="Z1158" s="22" t="str">
        <f t="shared" si="261"/>
        <v/>
      </c>
      <c r="AA1158" s="22" t="str">
        <f t="shared" si="262"/>
        <v/>
      </c>
      <c r="AB1158" s="1">
        <f t="shared" si="263"/>
        <v>1134</v>
      </c>
      <c r="AC1158" t="str">
        <f t="shared" si="264"/>
        <v>ITM_SUB_s</v>
      </c>
      <c r="AD1158" s="125" t="str">
        <f>IF(ISNA(VLOOKUP(AA1158,'XEQM Shortlist'!J:J,1,0)),"//","")</f>
        <v/>
      </c>
      <c r="AF1158" s="88" t="str">
        <f t="shared" si="265"/>
        <v/>
      </c>
      <c r="AG1158" t="b">
        <f t="shared" si="266"/>
        <v>1</v>
      </c>
    </row>
    <row r="1159" spans="1:33">
      <c r="A1159" s="45">
        <f t="shared" si="259"/>
        <v>1159</v>
      </c>
      <c r="B1159" s="44">
        <f t="shared" si="267"/>
        <v>1135</v>
      </c>
      <c r="C1159" s="193" t="s">
        <v>3642</v>
      </c>
      <c r="D1159" s="193" t="s">
        <v>7</v>
      </c>
      <c r="E1159" s="188" t="s">
        <v>506</v>
      </c>
      <c r="F1159" s="188" t="s">
        <v>4981</v>
      </c>
      <c r="G1159" s="199">
        <v>0</v>
      </c>
      <c r="H1159" s="199">
        <v>0</v>
      </c>
      <c r="I1159" s="188" t="s">
        <v>1</v>
      </c>
      <c r="J1159" s="188" t="s">
        <v>1348</v>
      </c>
      <c r="K1159" s="195" t="s">
        <v>3656</v>
      </c>
      <c r="L1159" s="196" t="s">
        <v>4614</v>
      </c>
      <c r="M1159" s="196" t="s">
        <v>4672</v>
      </c>
      <c r="N1159" s="52" t="s">
        <v>2155</v>
      </c>
      <c r="O1159" s="52"/>
      <c r="P1159" s="254" t="s">
        <v>3171</v>
      </c>
      <c r="Q1159" s="13"/>
      <c r="R1159"/>
      <c r="S1159" t="str">
        <f t="shared" si="258"/>
        <v>NOT EQUAL</v>
      </c>
      <c r="T1159" s="41" t="str">
        <f>IF(ISNA(VLOOKUP(P1159,'NEW XEQM.c'!E:F,2,0)),"--","PRESENT")</f>
        <v>--</v>
      </c>
      <c r="U1159"/>
      <c r="V1159">
        <f t="shared" si="260"/>
        <v>182</v>
      </c>
      <c r="W1159" s="75"/>
      <c r="X1159" s="54"/>
      <c r="Y1159" s="54"/>
      <c r="Z1159" s="22" t="str">
        <f t="shared" si="261"/>
        <v/>
      </c>
      <c r="AA1159" s="22" t="str">
        <f t="shared" si="262"/>
        <v/>
      </c>
      <c r="AB1159" s="1">
        <f t="shared" si="263"/>
        <v>1135</v>
      </c>
      <c r="AC1159" t="str">
        <f t="shared" si="264"/>
        <v>ITM_SUB_t</v>
      </c>
      <c r="AD1159" s="125" t="str">
        <f>IF(ISNA(VLOOKUP(AA1159,'XEQM Shortlist'!J:J,1,0)),"//","")</f>
        <v/>
      </c>
      <c r="AF1159" s="88" t="str">
        <f t="shared" si="265"/>
        <v/>
      </c>
      <c r="AG1159" t="b">
        <f t="shared" si="266"/>
        <v>1</v>
      </c>
    </row>
    <row r="1160" spans="1:33">
      <c r="A1160" s="45">
        <f t="shared" si="259"/>
        <v>1160</v>
      </c>
      <c r="B1160" s="44">
        <f t="shared" si="267"/>
        <v>1136</v>
      </c>
      <c r="C1160" s="193" t="s">
        <v>3642</v>
      </c>
      <c r="D1160" s="193" t="s">
        <v>7</v>
      </c>
      <c r="E1160" s="188" t="s">
        <v>506</v>
      </c>
      <c r="F1160" s="188" t="s">
        <v>4982</v>
      </c>
      <c r="G1160" s="199">
        <v>0</v>
      </c>
      <c r="H1160" s="199">
        <v>0</v>
      </c>
      <c r="I1160" s="188" t="s">
        <v>1</v>
      </c>
      <c r="J1160" s="188" t="s">
        <v>1348</v>
      </c>
      <c r="K1160" s="195" t="s">
        <v>3656</v>
      </c>
      <c r="L1160" s="196" t="s">
        <v>4614</v>
      </c>
      <c r="M1160" s="196" t="s">
        <v>4672</v>
      </c>
      <c r="N1160" s="52" t="s">
        <v>2155</v>
      </c>
      <c r="O1160" s="52"/>
      <c r="P1160" s="254" t="s">
        <v>3172</v>
      </c>
      <c r="Q1160" s="13"/>
      <c r="R1160"/>
      <c r="S1160" t="str">
        <f t="shared" si="258"/>
        <v>NOT EQUAL</v>
      </c>
      <c r="T1160" s="41" t="str">
        <f>IF(ISNA(VLOOKUP(P1160,'NEW XEQM.c'!E:F,2,0)),"--","PRESENT")</f>
        <v>--</v>
      </c>
      <c r="U1160"/>
      <c r="V1160">
        <f t="shared" si="260"/>
        <v>182</v>
      </c>
      <c r="W1160" s="75"/>
      <c r="X1160" s="54"/>
      <c r="Y1160" s="54"/>
      <c r="Z1160" s="22" t="str">
        <f t="shared" si="261"/>
        <v/>
      </c>
      <c r="AA1160" s="22" t="str">
        <f t="shared" si="262"/>
        <v/>
      </c>
      <c r="AB1160" s="1">
        <f t="shared" si="263"/>
        <v>1136</v>
      </c>
      <c r="AC1160" t="str">
        <f t="shared" si="264"/>
        <v>ITM_SUB_u</v>
      </c>
      <c r="AD1160" s="125" t="str">
        <f>IF(ISNA(VLOOKUP(AA1160,'XEQM Shortlist'!J:J,1,0)),"//","")</f>
        <v/>
      </c>
      <c r="AF1160" s="88" t="str">
        <f t="shared" si="265"/>
        <v/>
      </c>
      <c r="AG1160" t="b">
        <f t="shared" si="266"/>
        <v>1</v>
      </c>
    </row>
    <row r="1161" spans="1:33">
      <c r="A1161" s="45">
        <f t="shared" si="259"/>
        <v>1161</v>
      </c>
      <c r="B1161" s="44">
        <f t="shared" si="267"/>
        <v>1137</v>
      </c>
      <c r="C1161" s="193" t="s">
        <v>3642</v>
      </c>
      <c r="D1161" s="193" t="s">
        <v>7</v>
      </c>
      <c r="E1161" s="188" t="s">
        <v>506</v>
      </c>
      <c r="F1161" s="188" t="s">
        <v>4983</v>
      </c>
      <c r="G1161" s="199">
        <v>0</v>
      </c>
      <c r="H1161" s="199">
        <v>0</v>
      </c>
      <c r="I1161" s="188" t="s">
        <v>1</v>
      </c>
      <c r="J1161" s="188" t="s">
        <v>1348</v>
      </c>
      <c r="K1161" s="195" t="s">
        <v>3656</v>
      </c>
      <c r="L1161" s="196" t="s">
        <v>4614</v>
      </c>
      <c r="M1161" s="196" t="s">
        <v>4672</v>
      </c>
      <c r="N1161" s="52" t="s">
        <v>2155</v>
      </c>
      <c r="O1161" s="52"/>
      <c r="P1161" s="254" t="s">
        <v>3173</v>
      </c>
      <c r="Q1161" s="13"/>
      <c r="R1161"/>
      <c r="S1161" t="str">
        <f t="shared" si="258"/>
        <v>NOT EQUAL</v>
      </c>
      <c r="T1161" s="41" t="str">
        <f>IF(ISNA(VLOOKUP(P1161,'NEW XEQM.c'!E:F,2,0)),"--","PRESENT")</f>
        <v>--</v>
      </c>
      <c r="U1161"/>
      <c r="V1161">
        <f t="shared" si="260"/>
        <v>182</v>
      </c>
      <c r="W1161" s="75"/>
      <c r="X1161" s="54"/>
      <c r="Y1161" s="54"/>
      <c r="Z1161" s="22" t="str">
        <f t="shared" si="261"/>
        <v/>
      </c>
      <c r="AA1161" s="22" t="str">
        <f t="shared" si="262"/>
        <v/>
      </c>
      <c r="AB1161" s="1">
        <f t="shared" si="263"/>
        <v>1137</v>
      </c>
      <c r="AC1161" t="str">
        <f t="shared" si="264"/>
        <v>ITM_SUB_v</v>
      </c>
      <c r="AD1161" s="125" t="str">
        <f>IF(ISNA(VLOOKUP(AA1161,'XEQM Shortlist'!J:J,1,0)),"//","")</f>
        <v/>
      </c>
      <c r="AF1161" s="88" t="str">
        <f t="shared" si="265"/>
        <v/>
      </c>
      <c r="AG1161" t="b">
        <f t="shared" si="266"/>
        <v>1</v>
      </c>
    </row>
    <row r="1162" spans="1:33">
      <c r="A1162" s="45">
        <f t="shared" si="259"/>
        <v>1162</v>
      </c>
      <c r="B1162" s="44">
        <f t="shared" si="267"/>
        <v>1138</v>
      </c>
      <c r="C1162" s="193" t="s">
        <v>3642</v>
      </c>
      <c r="D1162" s="193" t="s">
        <v>7</v>
      </c>
      <c r="E1162" s="188" t="s">
        <v>506</v>
      </c>
      <c r="F1162" s="188" t="s">
        <v>4984</v>
      </c>
      <c r="G1162" s="199">
        <v>0</v>
      </c>
      <c r="H1162" s="199">
        <v>0</v>
      </c>
      <c r="I1162" s="188" t="s">
        <v>1</v>
      </c>
      <c r="J1162" s="188" t="s">
        <v>1348</v>
      </c>
      <c r="K1162" s="195" t="s">
        <v>3656</v>
      </c>
      <c r="L1162" s="196" t="s">
        <v>4614</v>
      </c>
      <c r="M1162" s="196" t="s">
        <v>4672</v>
      </c>
      <c r="N1162" s="52" t="s">
        <v>2155</v>
      </c>
      <c r="O1162" s="52"/>
      <c r="P1162" s="254" t="s">
        <v>3174</v>
      </c>
      <c r="Q1162" s="13"/>
      <c r="R1162"/>
      <c r="S1162" t="str">
        <f t="shared" si="258"/>
        <v>NOT EQUAL</v>
      </c>
      <c r="T1162" s="41" t="str">
        <f>IF(ISNA(VLOOKUP(P1162,'NEW XEQM.c'!E:F,2,0)),"--","PRESENT")</f>
        <v>--</v>
      </c>
      <c r="U1162"/>
      <c r="V1162">
        <f t="shared" si="260"/>
        <v>182</v>
      </c>
      <c r="W1162" s="75"/>
      <c r="X1162" s="54"/>
      <c r="Y1162" s="54"/>
      <c r="Z1162" s="22" t="str">
        <f t="shared" si="261"/>
        <v/>
      </c>
      <c r="AA1162" s="22" t="str">
        <f t="shared" si="262"/>
        <v/>
      </c>
      <c r="AB1162" s="1">
        <f t="shared" si="263"/>
        <v>1138</v>
      </c>
      <c r="AC1162" t="str">
        <f t="shared" si="264"/>
        <v>ITM_SUB_w</v>
      </c>
      <c r="AD1162" s="125" t="str">
        <f>IF(ISNA(VLOOKUP(AA1162,'XEQM Shortlist'!J:J,1,0)),"//","")</f>
        <v/>
      </c>
      <c r="AF1162" s="88" t="str">
        <f t="shared" si="265"/>
        <v/>
      </c>
      <c r="AG1162" t="b">
        <f t="shared" si="266"/>
        <v>1</v>
      </c>
    </row>
    <row r="1163" spans="1:33">
      <c r="A1163" s="45">
        <f t="shared" si="259"/>
        <v>1163</v>
      </c>
      <c r="B1163" s="44">
        <f t="shared" si="267"/>
        <v>1139</v>
      </c>
      <c r="C1163" s="193" t="s">
        <v>3642</v>
      </c>
      <c r="D1163" s="193" t="s">
        <v>7</v>
      </c>
      <c r="E1163" s="188" t="s">
        <v>506</v>
      </c>
      <c r="F1163" s="188" t="s">
        <v>4985</v>
      </c>
      <c r="G1163" s="199">
        <v>0</v>
      </c>
      <c r="H1163" s="199">
        <v>0</v>
      </c>
      <c r="I1163" s="188" t="s">
        <v>1</v>
      </c>
      <c r="J1163" s="188" t="s">
        <v>1348</v>
      </c>
      <c r="K1163" s="195" t="s">
        <v>3656</v>
      </c>
      <c r="L1163" s="196" t="s">
        <v>4614</v>
      </c>
      <c r="M1163" s="196" t="s">
        <v>4672</v>
      </c>
      <c r="N1163" s="52" t="s">
        <v>2155</v>
      </c>
      <c r="O1163" s="52"/>
      <c r="P1163" s="254" t="s">
        <v>3175</v>
      </c>
      <c r="Q1163" s="13"/>
      <c r="R1163"/>
      <c r="S1163" t="str">
        <f t="shared" si="258"/>
        <v>NOT EQUAL</v>
      </c>
      <c r="T1163" s="41" t="str">
        <f>IF(ISNA(VLOOKUP(P1163,'NEW XEQM.c'!E:F,2,0)),"--","PRESENT")</f>
        <v>--</v>
      </c>
      <c r="U1163"/>
      <c r="V1163">
        <f t="shared" si="260"/>
        <v>182</v>
      </c>
      <c r="W1163" s="75"/>
      <c r="X1163" s="54"/>
      <c r="Y1163" s="54"/>
      <c r="Z1163" s="22" t="str">
        <f t="shared" si="261"/>
        <v/>
      </c>
      <c r="AA1163" s="22" t="str">
        <f t="shared" si="262"/>
        <v/>
      </c>
      <c r="AB1163" s="1">
        <f t="shared" si="263"/>
        <v>1139</v>
      </c>
      <c r="AC1163" t="str">
        <f t="shared" si="264"/>
        <v>ITM_SUB_x</v>
      </c>
      <c r="AD1163" s="125" t="str">
        <f>IF(ISNA(VLOOKUP(AA1163,'XEQM Shortlist'!J:J,1,0)),"//","")</f>
        <v/>
      </c>
      <c r="AF1163" s="88" t="str">
        <f t="shared" si="265"/>
        <v/>
      </c>
      <c r="AG1163" t="b">
        <f t="shared" si="266"/>
        <v>1</v>
      </c>
    </row>
    <row r="1164" spans="1:33">
      <c r="A1164" s="45">
        <f t="shared" si="259"/>
        <v>1164</v>
      </c>
      <c r="B1164" s="44">
        <f t="shared" si="267"/>
        <v>1140</v>
      </c>
      <c r="C1164" s="193" t="s">
        <v>3642</v>
      </c>
      <c r="D1164" s="193" t="s">
        <v>7</v>
      </c>
      <c r="E1164" s="188" t="s">
        <v>506</v>
      </c>
      <c r="F1164" s="188" t="s">
        <v>4986</v>
      </c>
      <c r="G1164" s="199">
        <v>0</v>
      </c>
      <c r="H1164" s="199">
        <v>0</v>
      </c>
      <c r="I1164" s="188" t="s">
        <v>1</v>
      </c>
      <c r="J1164" s="188" t="s">
        <v>1348</v>
      </c>
      <c r="K1164" s="195" t="s">
        <v>3656</v>
      </c>
      <c r="L1164" s="196" t="s">
        <v>4614</v>
      </c>
      <c r="M1164" s="196" t="s">
        <v>4672</v>
      </c>
      <c r="N1164" s="52" t="s">
        <v>2155</v>
      </c>
      <c r="O1164" s="52"/>
      <c r="P1164" s="254" t="s">
        <v>3176</v>
      </c>
      <c r="Q1164" s="13"/>
      <c r="R1164"/>
      <c r="S1164" t="str">
        <f t="shared" si="258"/>
        <v>NOT EQUAL</v>
      </c>
      <c r="T1164" s="41" t="str">
        <f>IF(ISNA(VLOOKUP(P1164,'NEW XEQM.c'!E:F,2,0)),"--","PRESENT")</f>
        <v>--</v>
      </c>
      <c r="U1164"/>
      <c r="V1164">
        <f t="shared" si="260"/>
        <v>182</v>
      </c>
      <c r="W1164" s="75"/>
      <c r="X1164" s="54"/>
      <c r="Y1164" s="54"/>
      <c r="Z1164" s="22" t="str">
        <f t="shared" si="261"/>
        <v/>
      </c>
      <c r="AA1164" s="22" t="str">
        <f t="shared" si="262"/>
        <v/>
      </c>
      <c r="AB1164" s="1">
        <f t="shared" si="263"/>
        <v>1140</v>
      </c>
      <c r="AC1164" t="str">
        <f t="shared" si="264"/>
        <v>ITM_SUB_y</v>
      </c>
      <c r="AD1164" s="125" t="str">
        <f>IF(ISNA(VLOOKUP(AA1164,'XEQM Shortlist'!J:J,1,0)),"//","")</f>
        <v/>
      </c>
      <c r="AF1164" s="88" t="str">
        <f t="shared" si="265"/>
        <v/>
      </c>
      <c r="AG1164" t="b">
        <f t="shared" si="266"/>
        <v>1</v>
      </c>
    </row>
    <row r="1165" spans="1:33">
      <c r="A1165" s="45">
        <f t="shared" si="259"/>
        <v>1165</v>
      </c>
      <c r="B1165" s="44">
        <f t="shared" si="267"/>
        <v>1141</v>
      </c>
      <c r="C1165" s="193" t="s">
        <v>3642</v>
      </c>
      <c r="D1165" s="193" t="s">
        <v>7</v>
      </c>
      <c r="E1165" s="188" t="s">
        <v>506</v>
      </c>
      <c r="F1165" s="188" t="s">
        <v>4987</v>
      </c>
      <c r="G1165" s="199">
        <v>0</v>
      </c>
      <c r="H1165" s="199">
        <v>0</v>
      </c>
      <c r="I1165" s="188" t="s">
        <v>1</v>
      </c>
      <c r="J1165" s="188" t="s">
        <v>1348</v>
      </c>
      <c r="K1165" s="195" t="s">
        <v>3656</v>
      </c>
      <c r="L1165" s="196" t="s">
        <v>4614</v>
      </c>
      <c r="M1165" s="196" t="s">
        <v>4672</v>
      </c>
      <c r="N1165" s="52" t="s">
        <v>2155</v>
      </c>
      <c r="O1165" s="52"/>
      <c r="P1165" s="254" t="s">
        <v>3177</v>
      </c>
      <c r="Q1165" s="13"/>
      <c r="R1165"/>
      <c r="S1165" t="str">
        <f t="shared" si="258"/>
        <v>NOT EQUAL</v>
      </c>
      <c r="T1165" s="41" t="str">
        <f>IF(ISNA(VLOOKUP(P1165,'NEW XEQM.c'!E:F,2,0)),"--","PRESENT")</f>
        <v>--</v>
      </c>
      <c r="U1165"/>
      <c r="V1165">
        <f t="shared" si="260"/>
        <v>182</v>
      </c>
      <c r="W1165" s="75"/>
      <c r="X1165" s="54"/>
      <c r="Y1165" s="54"/>
      <c r="Z1165" s="22" t="str">
        <f t="shared" si="261"/>
        <v/>
      </c>
      <c r="AA1165" s="22" t="str">
        <f t="shared" si="262"/>
        <v/>
      </c>
      <c r="AB1165" s="1">
        <f t="shared" si="263"/>
        <v>1141</v>
      </c>
      <c r="AC1165" t="str">
        <f t="shared" si="264"/>
        <v>ITM_SUB_z</v>
      </c>
      <c r="AD1165" s="125" t="str">
        <f>IF(ISNA(VLOOKUP(AA1165,'XEQM Shortlist'!J:J,1,0)),"//","")</f>
        <v/>
      </c>
      <c r="AF1165" s="88" t="str">
        <f t="shared" si="265"/>
        <v/>
      </c>
      <c r="AG1165" t="b">
        <f t="shared" si="266"/>
        <v>1</v>
      </c>
    </row>
    <row r="1166" spans="1:33" s="164" customFormat="1">
      <c r="A1166" s="161">
        <f t="shared" si="259"/>
        <v>1166</v>
      </c>
      <c r="B1166" s="44">
        <f t="shared" si="267"/>
        <v>1142</v>
      </c>
      <c r="C1166" s="162" t="s">
        <v>3465</v>
      </c>
      <c r="D1166" s="277" t="s">
        <v>5308</v>
      </c>
      <c r="E1166" s="235" t="s">
        <v>4126</v>
      </c>
      <c r="F1166" s="235" t="s">
        <v>4126</v>
      </c>
      <c r="G1166" s="278">
        <v>0</v>
      </c>
      <c r="H1166" s="278">
        <v>0</v>
      </c>
      <c r="I1166" s="235" t="s">
        <v>1</v>
      </c>
      <c r="J1166" s="235" t="s">
        <v>1348</v>
      </c>
      <c r="K1166" s="83" t="s">
        <v>5314</v>
      </c>
      <c r="L1166" s="164" t="s">
        <v>4614</v>
      </c>
      <c r="M1166" s="164" t="s">
        <v>4672</v>
      </c>
      <c r="N1166" s="164" t="s">
        <v>2599</v>
      </c>
      <c r="P1166" s="165" t="s">
        <v>5310</v>
      </c>
      <c r="Q1166" s="13"/>
      <c r="S1166" s="164" t="str">
        <f t="shared" si="258"/>
        <v/>
      </c>
      <c r="T1166" s="164" t="str">
        <f>IF(ISNA(VLOOKUP(P1166,'NEW XEQM.c'!E:F,2,0)),"--","PRESENT")</f>
        <v>--</v>
      </c>
      <c r="V1166" s="164">
        <f t="shared" si="260"/>
        <v>183</v>
      </c>
      <c r="W1166" s="161" t="s">
        <v>2571</v>
      </c>
      <c r="X1166" s="166" t="s">
        <v>2500</v>
      </c>
      <c r="Y1166" s="166" t="s">
        <v>2155</v>
      </c>
      <c r="Z1166" s="279" t="str">
        <f t="shared" si="261"/>
        <v>"DELITM"</v>
      </c>
      <c r="AA1166" s="279" t="str">
        <f t="shared" si="262"/>
        <v>DELITM</v>
      </c>
      <c r="AB1166" s="280">
        <f t="shared" si="263"/>
        <v>1142</v>
      </c>
      <c r="AC1166" s="164" t="str">
        <f t="shared" si="264"/>
        <v>ITM_DELITM_PROG</v>
      </c>
      <c r="AD1166" s="166" t="str">
        <f>IF(ISNA(VLOOKUP(AA1166,'XEQM Shortlist'!J:J,1,0)),"//","")</f>
        <v>//</v>
      </c>
      <c r="AF1166" s="161" t="str">
        <f t="shared" si="265"/>
        <v>DELITM</v>
      </c>
      <c r="AG1166" s="164" t="b">
        <f t="shared" si="266"/>
        <v>1</v>
      </c>
    </row>
    <row r="1167" spans="1:33" s="164" customFormat="1">
      <c r="A1167" s="161">
        <f t="shared" si="259"/>
        <v>1167</v>
      </c>
      <c r="B1167" s="44">
        <f t="shared" si="267"/>
        <v>1143</v>
      </c>
      <c r="C1167" s="162" t="s">
        <v>5309</v>
      </c>
      <c r="D1167" s="277" t="s">
        <v>5308</v>
      </c>
      <c r="E1167" s="235" t="s">
        <v>4126</v>
      </c>
      <c r="F1167" s="235" t="s">
        <v>4126</v>
      </c>
      <c r="G1167" s="278">
        <v>0</v>
      </c>
      <c r="H1167" s="278">
        <v>0</v>
      </c>
      <c r="I1167" s="235" t="s">
        <v>1</v>
      </c>
      <c r="J1167" s="235" t="s">
        <v>1348</v>
      </c>
      <c r="K1167" s="83" t="s">
        <v>5314</v>
      </c>
      <c r="L1167" s="164" t="s">
        <v>4614</v>
      </c>
      <c r="M1167" s="164" t="s">
        <v>4672</v>
      </c>
      <c r="N1167" s="164" t="s">
        <v>2599</v>
      </c>
      <c r="P1167" s="165" t="s">
        <v>5311</v>
      </c>
      <c r="Q1167" s="13"/>
      <c r="S1167" s="164" t="str">
        <f t="shared" si="258"/>
        <v/>
      </c>
      <c r="T1167" s="164" t="str">
        <f>IF(ISNA(VLOOKUP(P1167,'NEW XEQM.c'!E:F,2,0)),"--","PRESENT")</f>
        <v>--</v>
      </c>
      <c r="V1167" s="164">
        <f t="shared" si="260"/>
        <v>184</v>
      </c>
      <c r="W1167" s="161" t="s">
        <v>2571</v>
      </c>
      <c r="X1167" s="166" t="s">
        <v>2500</v>
      </c>
      <c r="Y1167" s="166" t="s">
        <v>2155</v>
      </c>
      <c r="Z1167" s="279" t="str">
        <f t="shared" si="261"/>
        <v>"DELITM"</v>
      </c>
      <c r="AA1167" s="279" t="str">
        <f t="shared" si="262"/>
        <v>DELITM</v>
      </c>
      <c r="AB1167" s="280">
        <f t="shared" si="263"/>
        <v>1143</v>
      </c>
      <c r="AC1167" s="164" t="str">
        <f t="shared" si="264"/>
        <v>ITM_DELITM_MENU</v>
      </c>
      <c r="AD1167" s="166" t="str">
        <f>IF(ISNA(VLOOKUP(AA1167,'XEQM Shortlist'!J:J,1,0)),"//","")</f>
        <v>//</v>
      </c>
      <c r="AF1167" s="161" t="str">
        <f t="shared" si="265"/>
        <v>DELITM</v>
      </c>
      <c r="AG1167" s="164" t="b">
        <f t="shared" si="266"/>
        <v>1</v>
      </c>
    </row>
    <row r="1168" spans="1:33" s="17" customFormat="1">
      <c r="A1168" s="45">
        <f t="shared" si="259"/>
        <v>1168</v>
      </c>
      <c r="B1168" s="44">
        <f t="shared" si="267"/>
        <v>1144</v>
      </c>
      <c r="C1168" s="89" t="s">
        <v>3642</v>
      </c>
      <c r="D1168" s="89" t="s">
        <v>7</v>
      </c>
      <c r="E1168" s="90" t="str">
        <f t="shared" ref="E1168:E1198" si="268">CHAR(34)&amp;IF(B1168&lt;10,"000",IF(B1168&lt;100,"00",IF(B1168&lt;1000,"0","")))&amp;$B1168&amp;CHAR(34)</f>
        <v>"1144"</v>
      </c>
      <c r="F1168" s="90" t="str">
        <f t="shared" ref="F1168:F1198" si="269">E1168</f>
        <v>"1144"</v>
      </c>
      <c r="G1168" s="143">
        <v>0</v>
      </c>
      <c r="H1168" s="143">
        <v>0</v>
      </c>
      <c r="I1168" s="91" t="s">
        <v>28</v>
      </c>
      <c r="J1168" s="91" t="s">
        <v>1348</v>
      </c>
      <c r="K1168" s="92" t="s">
        <v>3656</v>
      </c>
      <c r="L1168" s="17" t="s">
        <v>4614</v>
      </c>
      <c r="M1168" s="52" t="s">
        <v>4672</v>
      </c>
      <c r="N1168" s="52" t="s">
        <v>2155</v>
      </c>
      <c r="P1168" s="254" t="str">
        <f t="shared" ref="P1168:P1198" si="270">"VAR_"&amp;IF(B1168&lt;10,"000",IF(B1168&lt;100,"00",IF(B1168&lt;1000,"0","")))&amp;$B1168</f>
        <v>VAR_1144</v>
      </c>
      <c r="Q1168" s="13"/>
      <c r="R1168"/>
      <c r="S1168" t="str">
        <f t="shared" si="258"/>
        <v/>
      </c>
      <c r="T1168" s="41" t="str">
        <f>IF(ISNA(VLOOKUP(P1168,'NEW XEQM.c'!E:F,2,0)),"--","PRESENT")</f>
        <v>--</v>
      </c>
      <c r="U1168"/>
      <c r="V1168">
        <f t="shared" si="260"/>
        <v>184</v>
      </c>
      <c r="W1168" s="88" t="s">
        <v>2155</v>
      </c>
      <c r="X1168" s="92" t="s">
        <v>2155</v>
      </c>
      <c r="Y1168" s="92" t="s">
        <v>2155</v>
      </c>
      <c r="Z1168" s="22" t="str">
        <f t="shared" si="261"/>
        <v/>
      </c>
      <c r="AA1168" s="22" t="str">
        <f t="shared" si="262"/>
        <v/>
      </c>
      <c r="AB1168" s="1">
        <f t="shared" si="263"/>
        <v>1144</v>
      </c>
      <c r="AC1168" t="str">
        <f t="shared" si="264"/>
        <v>VAR_1144</v>
      </c>
      <c r="AD1168" s="125" t="str">
        <f>IF(ISNA(VLOOKUP(AA1168,'XEQM Shortlist'!J:J,1,0)),"//","")</f>
        <v/>
      </c>
      <c r="AE1168"/>
      <c r="AF1168" s="88" t="str">
        <f t="shared" si="265"/>
        <v/>
      </c>
      <c r="AG1168" t="b">
        <f t="shared" si="266"/>
        <v>1</v>
      </c>
    </row>
    <row r="1169" spans="1:33" s="17" customFormat="1">
      <c r="A1169" s="45">
        <f t="shared" si="259"/>
        <v>1169</v>
      </c>
      <c r="B1169" s="44">
        <f t="shared" si="267"/>
        <v>1145</v>
      </c>
      <c r="C1169" s="89" t="s">
        <v>3642</v>
      </c>
      <c r="D1169" s="89" t="s">
        <v>7</v>
      </c>
      <c r="E1169" s="90" t="str">
        <f t="shared" si="268"/>
        <v>"1145"</v>
      </c>
      <c r="F1169" s="90" t="str">
        <f t="shared" si="269"/>
        <v>"1145"</v>
      </c>
      <c r="G1169" s="143">
        <v>0</v>
      </c>
      <c r="H1169" s="143">
        <v>0</v>
      </c>
      <c r="I1169" s="91" t="s">
        <v>28</v>
      </c>
      <c r="J1169" s="91" t="s">
        <v>1348</v>
      </c>
      <c r="K1169" s="92" t="s">
        <v>3656</v>
      </c>
      <c r="L1169" s="17" t="s">
        <v>4614</v>
      </c>
      <c r="M1169" s="52" t="s">
        <v>4672</v>
      </c>
      <c r="N1169" s="52" t="s">
        <v>2155</v>
      </c>
      <c r="P1169" s="254" t="str">
        <f t="shared" si="270"/>
        <v>VAR_1145</v>
      </c>
      <c r="Q1169" s="13"/>
      <c r="R1169"/>
      <c r="S1169" t="str">
        <f t="shared" si="258"/>
        <v/>
      </c>
      <c r="T1169" s="41" t="str">
        <f>IF(ISNA(VLOOKUP(P1169,'NEW XEQM.c'!E:F,2,0)),"--","PRESENT")</f>
        <v>--</v>
      </c>
      <c r="U1169"/>
      <c r="V1169">
        <f t="shared" si="260"/>
        <v>184</v>
      </c>
      <c r="W1169" s="88" t="s">
        <v>2155</v>
      </c>
      <c r="X1169" s="92" t="s">
        <v>2155</v>
      </c>
      <c r="Y1169" s="92" t="s">
        <v>2155</v>
      </c>
      <c r="Z1169" s="22" t="str">
        <f t="shared" si="261"/>
        <v/>
      </c>
      <c r="AA1169" s="22" t="str">
        <f t="shared" si="262"/>
        <v/>
      </c>
      <c r="AB1169" s="1">
        <f t="shared" si="263"/>
        <v>1145</v>
      </c>
      <c r="AC1169" t="str">
        <f t="shared" si="264"/>
        <v>VAR_1145</v>
      </c>
      <c r="AD1169" s="125" t="str">
        <f>IF(ISNA(VLOOKUP(AA1169,'XEQM Shortlist'!J:J,1,0)),"//","")</f>
        <v/>
      </c>
      <c r="AE1169"/>
      <c r="AF1169" s="88" t="str">
        <f t="shared" si="265"/>
        <v/>
      </c>
      <c r="AG1169" t="b">
        <f t="shared" si="266"/>
        <v>1</v>
      </c>
    </row>
    <row r="1170" spans="1:33" s="17" customFormat="1">
      <c r="A1170" s="45">
        <f t="shared" si="259"/>
        <v>1170</v>
      </c>
      <c r="B1170" s="44">
        <f t="shared" si="267"/>
        <v>1146</v>
      </c>
      <c r="C1170" s="89" t="s">
        <v>3642</v>
      </c>
      <c r="D1170" s="89" t="s">
        <v>7</v>
      </c>
      <c r="E1170" s="90" t="str">
        <f t="shared" si="268"/>
        <v>"1146"</v>
      </c>
      <c r="F1170" s="90" t="str">
        <f t="shared" si="269"/>
        <v>"1146"</v>
      </c>
      <c r="G1170" s="143">
        <v>0</v>
      </c>
      <c r="H1170" s="143">
        <v>0</v>
      </c>
      <c r="I1170" s="91" t="s">
        <v>28</v>
      </c>
      <c r="J1170" s="91" t="s">
        <v>1348</v>
      </c>
      <c r="K1170" s="92" t="s">
        <v>3656</v>
      </c>
      <c r="L1170" s="17" t="s">
        <v>4614</v>
      </c>
      <c r="M1170" s="52" t="s">
        <v>4672</v>
      </c>
      <c r="N1170" s="52" t="s">
        <v>2155</v>
      </c>
      <c r="P1170" s="254" t="str">
        <f t="shared" si="270"/>
        <v>VAR_1146</v>
      </c>
      <c r="Q1170" s="13"/>
      <c r="R1170"/>
      <c r="S1170" t="str">
        <f t="shared" si="258"/>
        <v/>
      </c>
      <c r="T1170" s="41" t="str">
        <f>IF(ISNA(VLOOKUP(P1170,'NEW XEQM.c'!E:F,2,0)),"--","PRESENT")</f>
        <v>--</v>
      </c>
      <c r="U1170"/>
      <c r="V1170">
        <f t="shared" si="260"/>
        <v>184</v>
      </c>
      <c r="W1170" s="88" t="s">
        <v>2155</v>
      </c>
      <c r="X1170" s="92" t="s">
        <v>2155</v>
      </c>
      <c r="Y1170" s="92" t="s">
        <v>2155</v>
      </c>
      <c r="Z1170" s="22" t="str">
        <f t="shared" si="261"/>
        <v/>
      </c>
      <c r="AA1170" s="22" t="str">
        <f t="shared" si="262"/>
        <v/>
      </c>
      <c r="AB1170" s="1">
        <f t="shared" si="263"/>
        <v>1146</v>
      </c>
      <c r="AC1170" t="str">
        <f t="shared" si="264"/>
        <v>VAR_1146</v>
      </c>
      <c r="AD1170" s="125" t="str">
        <f>IF(ISNA(VLOOKUP(AA1170,'XEQM Shortlist'!J:J,1,0)),"//","")</f>
        <v/>
      </c>
      <c r="AE1170"/>
      <c r="AF1170" s="88" t="str">
        <f t="shared" si="265"/>
        <v/>
      </c>
      <c r="AG1170" t="b">
        <f t="shared" si="266"/>
        <v>1</v>
      </c>
    </row>
    <row r="1171" spans="1:33" s="17" customFormat="1">
      <c r="A1171" s="45">
        <f t="shared" si="259"/>
        <v>1171</v>
      </c>
      <c r="B1171" s="44">
        <f t="shared" si="267"/>
        <v>1147</v>
      </c>
      <c r="C1171" s="89" t="s">
        <v>3642</v>
      </c>
      <c r="D1171" s="89" t="s">
        <v>7</v>
      </c>
      <c r="E1171" s="90" t="str">
        <f t="shared" si="268"/>
        <v>"1147"</v>
      </c>
      <c r="F1171" s="90" t="str">
        <f t="shared" si="269"/>
        <v>"1147"</v>
      </c>
      <c r="G1171" s="143">
        <v>0</v>
      </c>
      <c r="H1171" s="143">
        <v>0</v>
      </c>
      <c r="I1171" s="91" t="s">
        <v>28</v>
      </c>
      <c r="J1171" s="91" t="s">
        <v>1348</v>
      </c>
      <c r="K1171" s="92" t="s">
        <v>3656</v>
      </c>
      <c r="L1171" s="17" t="s">
        <v>4614</v>
      </c>
      <c r="M1171" s="52" t="s">
        <v>4672</v>
      </c>
      <c r="N1171" s="52" t="s">
        <v>2155</v>
      </c>
      <c r="P1171" s="254" t="str">
        <f t="shared" si="270"/>
        <v>VAR_1147</v>
      </c>
      <c r="Q1171" s="13"/>
      <c r="R1171"/>
      <c r="S1171" t="str">
        <f t="shared" si="258"/>
        <v/>
      </c>
      <c r="T1171" s="41" t="str">
        <f>IF(ISNA(VLOOKUP(P1171,'NEW XEQM.c'!E:F,2,0)),"--","PRESENT")</f>
        <v>--</v>
      </c>
      <c r="U1171"/>
      <c r="V1171">
        <f t="shared" si="260"/>
        <v>184</v>
      </c>
      <c r="W1171" s="88" t="s">
        <v>2155</v>
      </c>
      <c r="X1171" s="92" t="s">
        <v>2155</v>
      </c>
      <c r="Y1171" s="92" t="s">
        <v>2155</v>
      </c>
      <c r="Z1171" s="22" t="str">
        <f t="shared" si="261"/>
        <v/>
      </c>
      <c r="AA1171" s="22" t="str">
        <f t="shared" si="262"/>
        <v/>
      </c>
      <c r="AB1171" s="1">
        <f t="shared" si="263"/>
        <v>1147</v>
      </c>
      <c r="AC1171" t="str">
        <f t="shared" si="264"/>
        <v>VAR_1147</v>
      </c>
      <c r="AD1171" s="125" t="str">
        <f>IF(ISNA(VLOOKUP(AA1171,'XEQM Shortlist'!J:J,1,0)),"//","")</f>
        <v/>
      </c>
      <c r="AE1171"/>
      <c r="AF1171" s="88" t="str">
        <f t="shared" si="265"/>
        <v/>
      </c>
      <c r="AG1171" t="b">
        <f t="shared" si="266"/>
        <v>1</v>
      </c>
    </row>
    <row r="1172" spans="1:33" s="17" customFormat="1">
      <c r="A1172" s="45">
        <f t="shared" si="259"/>
        <v>1172</v>
      </c>
      <c r="B1172" s="44">
        <f t="shared" si="267"/>
        <v>1148</v>
      </c>
      <c r="C1172" s="89" t="s">
        <v>3642</v>
      </c>
      <c r="D1172" s="89" t="s">
        <v>7</v>
      </c>
      <c r="E1172" s="90" t="str">
        <f t="shared" si="268"/>
        <v>"1148"</v>
      </c>
      <c r="F1172" s="90" t="str">
        <f t="shared" si="269"/>
        <v>"1148"</v>
      </c>
      <c r="G1172" s="143">
        <v>0</v>
      </c>
      <c r="H1172" s="143">
        <v>0</v>
      </c>
      <c r="I1172" s="91" t="s">
        <v>28</v>
      </c>
      <c r="J1172" s="91" t="s">
        <v>1348</v>
      </c>
      <c r="K1172" s="92" t="s">
        <v>3656</v>
      </c>
      <c r="L1172" s="17" t="s">
        <v>4614</v>
      </c>
      <c r="M1172" s="52" t="s">
        <v>4672</v>
      </c>
      <c r="N1172" s="52" t="s">
        <v>2155</v>
      </c>
      <c r="P1172" s="254" t="str">
        <f t="shared" si="270"/>
        <v>VAR_1148</v>
      </c>
      <c r="Q1172" s="13"/>
      <c r="R1172"/>
      <c r="S1172" t="str">
        <f t="shared" si="258"/>
        <v/>
      </c>
      <c r="T1172" s="41" t="str">
        <f>IF(ISNA(VLOOKUP(P1172,'NEW XEQM.c'!E:F,2,0)),"--","PRESENT")</f>
        <v>--</v>
      </c>
      <c r="U1172"/>
      <c r="V1172">
        <f t="shared" si="260"/>
        <v>184</v>
      </c>
      <c r="W1172" s="88" t="s">
        <v>2155</v>
      </c>
      <c r="X1172" s="92" t="s">
        <v>2155</v>
      </c>
      <c r="Y1172" s="92" t="s">
        <v>2155</v>
      </c>
      <c r="Z1172" s="22" t="str">
        <f t="shared" si="261"/>
        <v/>
      </c>
      <c r="AA1172" s="22" t="str">
        <f t="shared" si="262"/>
        <v/>
      </c>
      <c r="AB1172" s="1">
        <f t="shared" si="263"/>
        <v>1148</v>
      </c>
      <c r="AC1172" t="str">
        <f t="shared" si="264"/>
        <v>VAR_1148</v>
      </c>
      <c r="AD1172" s="125" t="str">
        <f>IF(ISNA(VLOOKUP(AA1172,'XEQM Shortlist'!J:J,1,0)),"//","")</f>
        <v/>
      </c>
      <c r="AE1172"/>
      <c r="AF1172" s="88" t="str">
        <f t="shared" si="265"/>
        <v/>
      </c>
      <c r="AG1172" t="b">
        <f t="shared" si="266"/>
        <v>1</v>
      </c>
    </row>
    <row r="1173" spans="1:33" s="17" customFormat="1">
      <c r="A1173" s="45">
        <f t="shared" si="259"/>
        <v>1173</v>
      </c>
      <c r="B1173" s="44">
        <f t="shared" si="267"/>
        <v>1149</v>
      </c>
      <c r="C1173" s="89" t="s">
        <v>3642</v>
      </c>
      <c r="D1173" s="89" t="s">
        <v>7</v>
      </c>
      <c r="E1173" s="90" t="str">
        <f t="shared" si="268"/>
        <v>"1149"</v>
      </c>
      <c r="F1173" s="90" t="str">
        <f t="shared" si="269"/>
        <v>"1149"</v>
      </c>
      <c r="G1173" s="143">
        <v>0</v>
      </c>
      <c r="H1173" s="143">
        <v>0</v>
      </c>
      <c r="I1173" s="91" t="s">
        <v>28</v>
      </c>
      <c r="J1173" s="91" t="s">
        <v>1348</v>
      </c>
      <c r="K1173" s="92" t="s">
        <v>3656</v>
      </c>
      <c r="L1173" s="17" t="s">
        <v>4614</v>
      </c>
      <c r="M1173" s="52" t="s">
        <v>4672</v>
      </c>
      <c r="N1173" s="52" t="s">
        <v>2155</v>
      </c>
      <c r="P1173" s="254" t="str">
        <f t="shared" si="270"/>
        <v>VAR_1149</v>
      </c>
      <c r="Q1173" s="13"/>
      <c r="R1173"/>
      <c r="S1173" t="str">
        <f t="shared" si="258"/>
        <v/>
      </c>
      <c r="T1173" s="41" t="str">
        <f>IF(ISNA(VLOOKUP(P1173,'NEW XEQM.c'!E:F,2,0)),"--","PRESENT")</f>
        <v>--</v>
      </c>
      <c r="U1173"/>
      <c r="V1173">
        <f t="shared" si="260"/>
        <v>184</v>
      </c>
      <c r="W1173" s="88" t="s">
        <v>2155</v>
      </c>
      <c r="X1173" s="92" t="s">
        <v>2155</v>
      </c>
      <c r="Y1173" s="92" t="s">
        <v>2155</v>
      </c>
      <c r="Z1173" s="22" t="str">
        <f t="shared" si="261"/>
        <v/>
      </c>
      <c r="AA1173" s="22" t="str">
        <f t="shared" si="262"/>
        <v/>
      </c>
      <c r="AB1173" s="1">
        <f t="shared" si="263"/>
        <v>1149</v>
      </c>
      <c r="AC1173" t="str">
        <f t="shared" si="264"/>
        <v>VAR_1149</v>
      </c>
      <c r="AD1173" s="125" t="str">
        <f>IF(ISNA(VLOOKUP(AA1173,'XEQM Shortlist'!J:J,1,0)),"//","")</f>
        <v/>
      </c>
      <c r="AE1173"/>
      <c r="AF1173" s="88" t="str">
        <f t="shared" si="265"/>
        <v/>
      </c>
      <c r="AG1173" t="b">
        <f t="shared" si="266"/>
        <v>1</v>
      </c>
    </row>
    <row r="1174" spans="1:33" s="17" customFormat="1">
      <c r="A1174" s="45">
        <f t="shared" si="259"/>
        <v>1174</v>
      </c>
      <c r="B1174" s="44">
        <f t="shared" si="267"/>
        <v>1150</v>
      </c>
      <c r="C1174" s="89" t="s">
        <v>3642</v>
      </c>
      <c r="D1174" s="89" t="s">
        <v>7</v>
      </c>
      <c r="E1174" s="90" t="str">
        <f t="shared" si="268"/>
        <v>"1150"</v>
      </c>
      <c r="F1174" s="90" t="str">
        <f t="shared" si="269"/>
        <v>"1150"</v>
      </c>
      <c r="G1174" s="143">
        <v>0</v>
      </c>
      <c r="H1174" s="143">
        <v>0</v>
      </c>
      <c r="I1174" s="91" t="s">
        <v>28</v>
      </c>
      <c r="J1174" s="91" t="s">
        <v>1348</v>
      </c>
      <c r="K1174" s="92" t="s">
        <v>3656</v>
      </c>
      <c r="L1174" s="17" t="s">
        <v>4614</v>
      </c>
      <c r="M1174" s="52" t="s">
        <v>4672</v>
      </c>
      <c r="N1174" s="52" t="s">
        <v>2155</v>
      </c>
      <c r="P1174" s="254" t="str">
        <f t="shared" si="270"/>
        <v>VAR_1150</v>
      </c>
      <c r="Q1174" s="13"/>
      <c r="R1174"/>
      <c r="S1174" t="str">
        <f t="shared" si="258"/>
        <v/>
      </c>
      <c r="T1174" s="41" t="str">
        <f>IF(ISNA(VLOOKUP(P1174,'NEW XEQM.c'!E:F,2,0)),"--","PRESENT")</f>
        <v>--</v>
      </c>
      <c r="U1174"/>
      <c r="V1174">
        <f t="shared" si="260"/>
        <v>184</v>
      </c>
      <c r="W1174" s="88" t="s">
        <v>2155</v>
      </c>
      <c r="X1174" s="92" t="s">
        <v>2155</v>
      </c>
      <c r="Y1174" s="92" t="s">
        <v>2155</v>
      </c>
      <c r="Z1174" s="22" t="str">
        <f t="shared" si="261"/>
        <v/>
      </c>
      <c r="AA1174" s="22" t="str">
        <f t="shared" si="262"/>
        <v/>
      </c>
      <c r="AB1174" s="1">
        <f t="shared" si="263"/>
        <v>1150</v>
      </c>
      <c r="AC1174" t="str">
        <f t="shared" si="264"/>
        <v>VAR_1150</v>
      </c>
      <c r="AD1174" s="125" t="str">
        <f>IF(ISNA(VLOOKUP(AA1174,'XEQM Shortlist'!J:J,1,0)),"//","")</f>
        <v/>
      </c>
      <c r="AE1174"/>
      <c r="AF1174" s="88" t="str">
        <f t="shared" si="265"/>
        <v/>
      </c>
      <c r="AG1174" t="b">
        <f t="shared" si="266"/>
        <v>1</v>
      </c>
    </row>
    <row r="1175" spans="1:33" s="17" customFormat="1">
      <c r="A1175" s="45">
        <f t="shared" si="259"/>
        <v>1175</v>
      </c>
      <c r="B1175" s="44">
        <f t="shared" si="267"/>
        <v>1151</v>
      </c>
      <c r="C1175" s="89" t="s">
        <v>3642</v>
      </c>
      <c r="D1175" s="89" t="s">
        <v>7</v>
      </c>
      <c r="E1175" s="90" t="str">
        <f t="shared" si="268"/>
        <v>"1151"</v>
      </c>
      <c r="F1175" s="90" t="str">
        <f t="shared" si="269"/>
        <v>"1151"</v>
      </c>
      <c r="G1175" s="143">
        <v>0</v>
      </c>
      <c r="H1175" s="143">
        <v>0</v>
      </c>
      <c r="I1175" s="91" t="s">
        <v>28</v>
      </c>
      <c r="J1175" s="91" t="s">
        <v>1348</v>
      </c>
      <c r="K1175" s="92" t="s">
        <v>3656</v>
      </c>
      <c r="L1175" s="17" t="s">
        <v>4614</v>
      </c>
      <c r="M1175" s="52" t="s">
        <v>4672</v>
      </c>
      <c r="N1175" s="52" t="s">
        <v>2155</v>
      </c>
      <c r="P1175" s="254" t="str">
        <f t="shared" si="270"/>
        <v>VAR_1151</v>
      </c>
      <c r="Q1175" s="13"/>
      <c r="R1175"/>
      <c r="S1175" t="str">
        <f t="shared" si="258"/>
        <v/>
      </c>
      <c r="T1175" s="41" t="str">
        <f>IF(ISNA(VLOOKUP(P1175,'NEW XEQM.c'!E:F,2,0)),"--","PRESENT")</f>
        <v>--</v>
      </c>
      <c r="U1175"/>
      <c r="V1175">
        <f t="shared" si="260"/>
        <v>184</v>
      </c>
      <c r="W1175" s="88" t="s">
        <v>2155</v>
      </c>
      <c r="X1175" s="92" t="s">
        <v>2155</v>
      </c>
      <c r="Y1175" s="92" t="s">
        <v>2155</v>
      </c>
      <c r="Z1175" s="22" t="str">
        <f t="shared" si="261"/>
        <v/>
      </c>
      <c r="AA1175" s="22" t="str">
        <f t="shared" si="262"/>
        <v/>
      </c>
      <c r="AB1175" s="1">
        <f t="shared" si="263"/>
        <v>1151</v>
      </c>
      <c r="AC1175" t="str">
        <f t="shared" si="264"/>
        <v>VAR_1151</v>
      </c>
      <c r="AD1175" s="125" t="str">
        <f>IF(ISNA(VLOOKUP(AA1175,'XEQM Shortlist'!J:J,1,0)),"//","")</f>
        <v/>
      </c>
      <c r="AE1175"/>
      <c r="AF1175" s="88" t="str">
        <f t="shared" si="265"/>
        <v/>
      </c>
      <c r="AG1175" t="b">
        <f t="shared" si="266"/>
        <v>1</v>
      </c>
    </row>
    <row r="1176" spans="1:33" s="17" customFormat="1">
      <c r="A1176" s="45">
        <f t="shared" si="259"/>
        <v>1176</v>
      </c>
      <c r="B1176" s="44">
        <f t="shared" si="267"/>
        <v>1152</v>
      </c>
      <c r="C1176" s="89" t="s">
        <v>3642</v>
      </c>
      <c r="D1176" s="89" t="s">
        <v>7</v>
      </c>
      <c r="E1176" s="90" t="str">
        <f t="shared" si="268"/>
        <v>"1152"</v>
      </c>
      <c r="F1176" s="90" t="str">
        <f t="shared" si="269"/>
        <v>"1152"</v>
      </c>
      <c r="G1176" s="143">
        <v>0</v>
      </c>
      <c r="H1176" s="143">
        <v>0</v>
      </c>
      <c r="I1176" s="91" t="s">
        <v>28</v>
      </c>
      <c r="J1176" s="91" t="s">
        <v>1348</v>
      </c>
      <c r="K1176" s="92" t="s">
        <v>3656</v>
      </c>
      <c r="L1176" s="17" t="s">
        <v>4614</v>
      </c>
      <c r="M1176" s="52" t="s">
        <v>4672</v>
      </c>
      <c r="N1176" s="52" t="s">
        <v>2155</v>
      </c>
      <c r="P1176" s="254" t="str">
        <f t="shared" si="270"/>
        <v>VAR_1152</v>
      </c>
      <c r="Q1176" s="13"/>
      <c r="R1176"/>
      <c r="S1176" t="str">
        <f t="shared" si="258"/>
        <v/>
      </c>
      <c r="T1176" s="41" t="str">
        <f>IF(ISNA(VLOOKUP(P1176,'NEW XEQM.c'!E:F,2,0)),"--","PRESENT")</f>
        <v>--</v>
      </c>
      <c r="U1176"/>
      <c r="V1176">
        <f t="shared" si="260"/>
        <v>184</v>
      </c>
      <c r="W1176" s="88" t="s">
        <v>2155</v>
      </c>
      <c r="X1176" s="92" t="s">
        <v>2155</v>
      </c>
      <c r="Y1176" s="92" t="s">
        <v>2155</v>
      </c>
      <c r="Z1176" s="22" t="str">
        <f t="shared" si="261"/>
        <v/>
      </c>
      <c r="AA1176" s="22" t="str">
        <f t="shared" si="262"/>
        <v/>
      </c>
      <c r="AB1176" s="1">
        <f t="shared" si="263"/>
        <v>1152</v>
      </c>
      <c r="AC1176" t="str">
        <f t="shared" si="264"/>
        <v>VAR_1152</v>
      </c>
      <c r="AD1176" s="125" t="str">
        <f>IF(ISNA(VLOOKUP(AA1176,'XEQM Shortlist'!J:J,1,0)),"//","")</f>
        <v/>
      </c>
      <c r="AE1176"/>
      <c r="AF1176" s="88" t="str">
        <f t="shared" si="265"/>
        <v/>
      </c>
      <c r="AG1176" t="b">
        <f t="shared" si="266"/>
        <v>1</v>
      </c>
    </row>
    <row r="1177" spans="1:33" s="17" customFormat="1">
      <c r="A1177" s="45">
        <f t="shared" si="259"/>
        <v>1177</v>
      </c>
      <c r="B1177" s="44">
        <f t="shared" si="267"/>
        <v>1153</v>
      </c>
      <c r="C1177" s="89" t="s">
        <v>3642</v>
      </c>
      <c r="D1177" s="89" t="s">
        <v>7</v>
      </c>
      <c r="E1177" s="90" t="str">
        <f t="shared" si="268"/>
        <v>"1153"</v>
      </c>
      <c r="F1177" s="90" t="str">
        <f t="shared" si="269"/>
        <v>"1153"</v>
      </c>
      <c r="G1177" s="143">
        <v>0</v>
      </c>
      <c r="H1177" s="143">
        <v>0</v>
      </c>
      <c r="I1177" s="91" t="s">
        <v>28</v>
      </c>
      <c r="J1177" s="91" t="s">
        <v>1348</v>
      </c>
      <c r="K1177" s="92" t="s">
        <v>3656</v>
      </c>
      <c r="L1177" s="17" t="s">
        <v>4614</v>
      </c>
      <c r="M1177" s="52" t="s">
        <v>4672</v>
      </c>
      <c r="N1177" s="52" t="s">
        <v>2155</v>
      </c>
      <c r="P1177" s="254" t="str">
        <f t="shared" si="270"/>
        <v>VAR_1153</v>
      </c>
      <c r="Q1177" s="13"/>
      <c r="R1177"/>
      <c r="S1177" t="str">
        <f t="shared" si="258"/>
        <v/>
      </c>
      <c r="T1177" s="41" t="str">
        <f>IF(ISNA(VLOOKUP(P1177,'NEW XEQM.c'!E:F,2,0)),"--","PRESENT")</f>
        <v>--</v>
      </c>
      <c r="U1177"/>
      <c r="V1177">
        <f t="shared" si="260"/>
        <v>184</v>
      </c>
      <c r="W1177" s="88" t="s">
        <v>2155</v>
      </c>
      <c r="X1177" s="92" t="s">
        <v>2155</v>
      </c>
      <c r="Y1177" s="92" t="s">
        <v>2155</v>
      </c>
      <c r="Z1177" s="22" t="str">
        <f t="shared" si="261"/>
        <v/>
      </c>
      <c r="AA1177" s="22" t="str">
        <f t="shared" si="262"/>
        <v/>
      </c>
      <c r="AB1177" s="1">
        <f t="shared" si="263"/>
        <v>1153</v>
      </c>
      <c r="AC1177" t="str">
        <f t="shared" si="264"/>
        <v>VAR_1153</v>
      </c>
      <c r="AD1177" s="125" t="str">
        <f>IF(ISNA(VLOOKUP(AA1177,'XEQM Shortlist'!J:J,1,0)),"//","")</f>
        <v/>
      </c>
      <c r="AE1177"/>
      <c r="AF1177" s="88" t="str">
        <f t="shared" si="265"/>
        <v/>
      </c>
      <c r="AG1177" t="b">
        <f t="shared" si="266"/>
        <v>1</v>
      </c>
    </row>
    <row r="1178" spans="1:33" s="17" customFormat="1">
      <c r="A1178" s="45">
        <f t="shared" si="259"/>
        <v>1178</v>
      </c>
      <c r="B1178" s="44">
        <f t="shared" si="267"/>
        <v>1154</v>
      </c>
      <c r="C1178" s="89" t="s">
        <v>3642</v>
      </c>
      <c r="D1178" s="89" t="s">
        <v>7</v>
      </c>
      <c r="E1178" s="90" t="str">
        <f t="shared" si="268"/>
        <v>"1154"</v>
      </c>
      <c r="F1178" s="90" t="str">
        <f t="shared" si="269"/>
        <v>"1154"</v>
      </c>
      <c r="G1178" s="143">
        <v>0</v>
      </c>
      <c r="H1178" s="143">
        <v>0</v>
      </c>
      <c r="I1178" s="91" t="s">
        <v>28</v>
      </c>
      <c r="J1178" s="91" t="s">
        <v>1348</v>
      </c>
      <c r="K1178" s="92" t="s">
        <v>3656</v>
      </c>
      <c r="L1178" s="17" t="s">
        <v>4614</v>
      </c>
      <c r="M1178" s="52" t="s">
        <v>4672</v>
      </c>
      <c r="N1178" s="52" t="s">
        <v>2155</v>
      </c>
      <c r="P1178" s="254" t="str">
        <f t="shared" si="270"/>
        <v>VAR_1154</v>
      </c>
      <c r="Q1178" s="13"/>
      <c r="R1178"/>
      <c r="S1178" t="str">
        <f t="shared" si="258"/>
        <v/>
      </c>
      <c r="T1178" s="41" t="str">
        <f>IF(ISNA(VLOOKUP(P1178,'NEW XEQM.c'!E:F,2,0)),"--","PRESENT")</f>
        <v>--</v>
      </c>
      <c r="U1178"/>
      <c r="V1178">
        <f t="shared" si="260"/>
        <v>184</v>
      </c>
      <c r="W1178" s="88" t="s">
        <v>2155</v>
      </c>
      <c r="X1178" s="92" t="s">
        <v>2155</v>
      </c>
      <c r="Y1178" s="92" t="s">
        <v>2155</v>
      </c>
      <c r="Z1178" s="22" t="str">
        <f t="shared" si="261"/>
        <v/>
      </c>
      <c r="AA1178" s="22" t="str">
        <f t="shared" si="262"/>
        <v/>
      </c>
      <c r="AB1178" s="1">
        <f t="shared" si="263"/>
        <v>1154</v>
      </c>
      <c r="AC1178" t="str">
        <f t="shared" si="264"/>
        <v>VAR_1154</v>
      </c>
      <c r="AD1178" s="125" t="str">
        <f>IF(ISNA(VLOOKUP(AA1178,'XEQM Shortlist'!J:J,1,0)),"//","")</f>
        <v/>
      </c>
      <c r="AE1178"/>
      <c r="AF1178" s="88" t="str">
        <f t="shared" si="265"/>
        <v/>
      </c>
      <c r="AG1178" t="b">
        <f t="shared" si="266"/>
        <v>1</v>
      </c>
    </row>
    <row r="1179" spans="1:33" s="17" customFormat="1">
      <c r="A1179" s="45">
        <f t="shared" si="259"/>
        <v>1179</v>
      </c>
      <c r="B1179" s="44">
        <f t="shared" si="267"/>
        <v>1155</v>
      </c>
      <c r="C1179" s="89" t="s">
        <v>3642</v>
      </c>
      <c r="D1179" s="89" t="s">
        <v>7</v>
      </c>
      <c r="E1179" s="90" t="str">
        <f t="shared" si="268"/>
        <v>"1155"</v>
      </c>
      <c r="F1179" s="90" t="str">
        <f t="shared" si="269"/>
        <v>"1155"</v>
      </c>
      <c r="G1179" s="143">
        <v>0</v>
      </c>
      <c r="H1179" s="143">
        <v>0</v>
      </c>
      <c r="I1179" s="91" t="s">
        <v>28</v>
      </c>
      <c r="J1179" s="91" t="s">
        <v>1348</v>
      </c>
      <c r="K1179" s="92" t="s">
        <v>3656</v>
      </c>
      <c r="L1179" s="17" t="s">
        <v>4614</v>
      </c>
      <c r="M1179" s="52" t="s">
        <v>4672</v>
      </c>
      <c r="N1179" s="52" t="s">
        <v>2155</v>
      </c>
      <c r="P1179" s="254" t="str">
        <f t="shared" si="270"/>
        <v>VAR_1155</v>
      </c>
      <c r="Q1179" s="13"/>
      <c r="R1179"/>
      <c r="S1179" t="str">
        <f t="shared" si="258"/>
        <v/>
      </c>
      <c r="T1179" s="41" t="str">
        <f>IF(ISNA(VLOOKUP(P1179,'NEW XEQM.c'!E:F,2,0)),"--","PRESENT")</f>
        <v>--</v>
      </c>
      <c r="U1179"/>
      <c r="V1179">
        <f t="shared" si="260"/>
        <v>184</v>
      </c>
      <c r="W1179" s="88" t="s">
        <v>2155</v>
      </c>
      <c r="X1179" s="92" t="s">
        <v>2155</v>
      </c>
      <c r="Y1179" s="92" t="s">
        <v>2155</v>
      </c>
      <c r="Z1179" s="22" t="str">
        <f t="shared" si="261"/>
        <v/>
      </c>
      <c r="AA1179" s="22" t="str">
        <f t="shared" si="262"/>
        <v/>
      </c>
      <c r="AB1179" s="1">
        <f t="shared" si="263"/>
        <v>1155</v>
      </c>
      <c r="AC1179" t="str">
        <f t="shared" si="264"/>
        <v>VAR_1155</v>
      </c>
      <c r="AD1179" s="125" t="str">
        <f>IF(ISNA(VLOOKUP(AA1179,'XEQM Shortlist'!J:J,1,0)),"//","")</f>
        <v/>
      </c>
      <c r="AE1179"/>
      <c r="AF1179" s="88" t="str">
        <f t="shared" si="265"/>
        <v/>
      </c>
      <c r="AG1179" t="b">
        <f t="shared" si="266"/>
        <v>1</v>
      </c>
    </row>
    <row r="1180" spans="1:33" s="17" customFormat="1">
      <c r="A1180" s="45">
        <f t="shared" si="259"/>
        <v>1180</v>
      </c>
      <c r="B1180" s="44">
        <f t="shared" si="267"/>
        <v>1156</v>
      </c>
      <c r="C1180" s="89" t="s">
        <v>3642</v>
      </c>
      <c r="D1180" s="89" t="s">
        <v>7</v>
      </c>
      <c r="E1180" s="90" t="str">
        <f t="shared" si="268"/>
        <v>"1156"</v>
      </c>
      <c r="F1180" s="90" t="str">
        <f t="shared" si="269"/>
        <v>"1156"</v>
      </c>
      <c r="G1180" s="143">
        <v>0</v>
      </c>
      <c r="H1180" s="143">
        <v>0</v>
      </c>
      <c r="I1180" s="91" t="s">
        <v>28</v>
      </c>
      <c r="J1180" s="91" t="s">
        <v>1348</v>
      </c>
      <c r="K1180" s="92" t="s">
        <v>3656</v>
      </c>
      <c r="L1180" s="17" t="s">
        <v>4614</v>
      </c>
      <c r="M1180" s="52" t="s">
        <v>4672</v>
      </c>
      <c r="N1180" s="52" t="s">
        <v>2155</v>
      </c>
      <c r="P1180" s="254" t="str">
        <f t="shared" si="270"/>
        <v>VAR_1156</v>
      </c>
      <c r="Q1180" s="13"/>
      <c r="R1180"/>
      <c r="S1180" t="str">
        <f t="shared" si="258"/>
        <v/>
      </c>
      <c r="T1180" s="41" t="str">
        <f>IF(ISNA(VLOOKUP(P1180,'NEW XEQM.c'!E:F,2,0)),"--","PRESENT")</f>
        <v>--</v>
      </c>
      <c r="U1180"/>
      <c r="V1180">
        <f t="shared" si="260"/>
        <v>184</v>
      </c>
      <c r="W1180" s="88" t="s">
        <v>2155</v>
      </c>
      <c r="X1180" s="92" t="s">
        <v>2155</v>
      </c>
      <c r="Y1180" s="92" t="s">
        <v>2155</v>
      </c>
      <c r="Z1180" s="22" t="str">
        <f t="shared" si="261"/>
        <v/>
      </c>
      <c r="AA1180" s="22" t="str">
        <f t="shared" si="262"/>
        <v/>
      </c>
      <c r="AB1180" s="1">
        <f t="shared" si="263"/>
        <v>1156</v>
      </c>
      <c r="AC1180" t="str">
        <f t="shared" si="264"/>
        <v>VAR_1156</v>
      </c>
      <c r="AD1180" s="125" t="str">
        <f>IF(ISNA(VLOOKUP(AA1180,'XEQM Shortlist'!J:J,1,0)),"//","")</f>
        <v/>
      </c>
      <c r="AE1180"/>
      <c r="AF1180" s="88" t="str">
        <f t="shared" si="265"/>
        <v/>
      </c>
      <c r="AG1180" t="b">
        <f t="shared" si="266"/>
        <v>1</v>
      </c>
    </row>
    <row r="1181" spans="1:33" s="17" customFormat="1">
      <c r="A1181" s="45">
        <f t="shared" si="259"/>
        <v>1181</v>
      </c>
      <c r="B1181" s="44">
        <f t="shared" si="267"/>
        <v>1157</v>
      </c>
      <c r="C1181" s="89" t="s">
        <v>3642</v>
      </c>
      <c r="D1181" s="89" t="s">
        <v>7</v>
      </c>
      <c r="E1181" s="90" t="str">
        <f t="shared" si="268"/>
        <v>"1157"</v>
      </c>
      <c r="F1181" s="90" t="str">
        <f t="shared" si="269"/>
        <v>"1157"</v>
      </c>
      <c r="G1181" s="143">
        <v>0</v>
      </c>
      <c r="H1181" s="143">
        <v>0</v>
      </c>
      <c r="I1181" s="91" t="s">
        <v>28</v>
      </c>
      <c r="J1181" s="91" t="s">
        <v>1348</v>
      </c>
      <c r="K1181" s="92" t="s">
        <v>3656</v>
      </c>
      <c r="L1181" s="17" t="s">
        <v>4614</v>
      </c>
      <c r="M1181" s="52" t="s">
        <v>4672</v>
      </c>
      <c r="N1181" s="52" t="s">
        <v>2155</v>
      </c>
      <c r="P1181" s="254" t="str">
        <f t="shared" si="270"/>
        <v>VAR_1157</v>
      </c>
      <c r="Q1181" s="13"/>
      <c r="R1181"/>
      <c r="S1181" t="str">
        <f t="shared" si="258"/>
        <v/>
      </c>
      <c r="T1181" s="41" t="str">
        <f>IF(ISNA(VLOOKUP(P1181,'NEW XEQM.c'!E:F,2,0)),"--","PRESENT")</f>
        <v>--</v>
      </c>
      <c r="U1181"/>
      <c r="V1181">
        <f t="shared" si="260"/>
        <v>184</v>
      </c>
      <c r="W1181" s="88" t="s">
        <v>2155</v>
      </c>
      <c r="X1181" s="92" t="s">
        <v>2155</v>
      </c>
      <c r="Y1181" s="92" t="s">
        <v>2155</v>
      </c>
      <c r="Z1181" s="22" t="str">
        <f t="shared" si="261"/>
        <v/>
      </c>
      <c r="AA1181" s="22" t="str">
        <f t="shared" si="262"/>
        <v/>
      </c>
      <c r="AB1181" s="1">
        <f t="shared" si="263"/>
        <v>1157</v>
      </c>
      <c r="AC1181" t="str">
        <f t="shared" si="264"/>
        <v>VAR_1157</v>
      </c>
      <c r="AD1181" s="125" t="str">
        <f>IF(ISNA(VLOOKUP(AA1181,'XEQM Shortlist'!J:J,1,0)),"//","")</f>
        <v/>
      </c>
      <c r="AE1181"/>
      <c r="AF1181" s="88" t="str">
        <f t="shared" si="265"/>
        <v/>
      </c>
      <c r="AG1181" t="b">
        <f t="shared" si="266"/>
        <v>1</v>
      </c>
    </row>
    <row r="1182" spans="1:33" s="17" customFormat="1">
      <c r="A1182" s="45">
        <f t="shared" si="259"/>
        <v>1182</v>
      </c>
      <c r="B1182" s="44">
        <f t="shared" si="267"/>
        <v>1158</v>
      </c>
      <c r="C1182" s="89" t="s">
        <v>3642</v>
      </c>
      <c r="D1182" s="89" t="s">
        <v>7</v>
      </c>
      <c r="E1182" s="90" t="str">
        <f t="shared" si="268"/>
        <v>"1158"</v>
      </c>
      <c r="F1182" s="90" t="str">
        <f t="shared" si="269"/>
        <v>"1158"</v>
      </c>
      <c r="G1182" s="143">
        <v>0</v>
      </c>
      <c r="H1182" s="143">
        <v>0</v>
      </c>
      <c r="I1182" s="91" t="s">
        <v>28</v>
      </c>
      <c r="J1182" s="91" t="s">
        <v>1348</v>
      </c>
      <c r="K1182" s="92" t="s">
        <v>3656</v>
      </c>
      <c r="L1182" s="17" t="s">
        <v>4614</v>
      </c>
      <c r="M1182" s="52" t="s">
        <v>4672</v>
      </c>
      <c r="N1182" s="52" t="s">
        <v>2155</v>
      </c>
      <c r="P1182" s="254" t="str">
        <f t="shared" si="270"/>
        <v>VAR_1158</v>
      </c>
      <c r="Q1182" s="13"/>
      <c r="R1182"/>
      <c r="S1182" t="str">
        <f t="shared" si="258"/>
        <v/>
      </c>
      <c r="T1182" s="41" t="str">
        <f>IF(ISNA(VLOOKUP(P1182,'NEW XEQM.c'!E:F,2,0)),"--","PRESENT")</f>
        <v>--</v>
      </c>
      <c r="U1182"/>
      <c r="V1182">
        <f t="shared" si="260"/>
        <v>184</v>
      </c>
      <c r="W1182" s="88" t="s">
        <v>2155</v>
      </c>
      <c r="X1182" s="92" t="s">
        <v>2155</v>
      </c>
      <c r="Y1182" s="92" t="s">
        <v>2155</v>
      </c>
      <c r="Z1182" s="22" t="str">
        <f t="shared" si="261"/>
        <v/>
      </c>
      <c r="AA1182" s="22" t="str">
        <f t="shared" si="262"/>
        <v/>
      </c>
      <c r="AB1182" s="1">
        <f t="shared" si="263"/>
        <v>1158</v>
      </c>
      <c r="AC1182" t="str">
        <f t="shared" si="264"/>
        <v>VAR_1158</v>
      </c>
      <c r="AD1182" s="125" t="str">
        <f>IF(ISNA(VLOOKUP(AA1182,'XEQM Shortlist'!J:J,1,0)),"//","")</f>
        <v/>
      </c>
      <c r="AE1182"/>
      <c r="AF1182" s="88" t="str">
        <f t="shared" si="265"/>
        <v/>
      </c>
      <c r="AG1182" t="b">
        <f t="shared" si="266"/>
        <v>1</v>
      </c>
    </row>
    <row r="1183" spans="1:33" s="17" customFormat="1">
      <c r="A1183" s="45">
        <f t="shared" si="259"/>
        <v>1183</v>
      </c>
      <c r="B1183" s="44">
        <f t="shared" si="267"/>
        <v>1159</v>
      </c>
      <c r="C1183" s="89" t="s">
        <v>3642</v>
      </c>
      <c r="D1183" s="89" t="s">
        <v>7</v>
      </c>
      <c r="E1183" s="90" t="str">
        <f t="shared" si="268"/>
        <v>"1159"</v>
      </c>
      <c r="F1183" s="90" t="str">
        <f t="shared" si="269"/>
        <v>"1159"</v>
      </c>
      <c r="G1183" s="143">
        <v>0</v>
      </c>
      <c r="H1183" s="143">
        <v>0</v>
      </c>
      <c r="I1183" s="91" t="s">
        <v>28</v>
      </c>
      <c r="J1183" s="91" t="s">
        <v>1348</v>
      </c>
      <c r="K1183" s="92" t="s">
        <v>3656</v>
      </c>
      <c r="L1183" s="17" t="s">
        <v>4614</v>
      </c>
      <c r="M1183" s="52" t="s">
        <v>4672</v>
      </c>
      <c r="N1183" s="52" t="s">
        <v>2155</v>
      </c>
      <c r="P1183" s="254" t="str">
        <f t="shared" si="270"/>
        <v>VAR_1159</v>
      </c>
      <c r="Q1183" s="13"/>
      <c r="R1183"/>
      <c r="S1183" t="str">
        <f t="shared" si="258"/>
        <v/>
      </c>
      <c r="T1183" s="41" t="str">
        <f>IF(ISNA(VLOOKUP(P1183,'NEW XEQM.c'!E:F,2,0)),"--","PRESENT")</f>
        <v>--</v>
      </c>
      <c r="U1183"/>
      <c r="V1183">
        <f t="shared" si="260"/>
        <v>184</v>
      </c>
      <c r="W1183" s="88" t="s">
        <v>2155</v>
      </c>
      <c r="X1183" s="92" t="s">
        <v>2155</v>
      </c>
      <c r="Y1183" s="92" t="s">
        <v>2155</v>
      </c>
      <c r="Z1183" s="22" t="str">
        <f t="shared" si="261"/>
        <v/>
      </c>
      <c r="AA1183" s="22" t="str">
        <f t="shared" si="262"/>
        <v/>
      </c>
      <c r="AB1183" s="1">
        <f t="shared" si="263"/>
        <v>1159</v>
      </c>
      <c r="AC1183" t="str">
        <f t="shared" si="264"/>
        <v>VAR_1159</v>
      </c>
      <c r="AD1183" s="125" t="str">
        <f>IF(ISNA(VLOOKUP(AA1183,'XEQM Shortlist'!J:J,1,0)),"//","")</f>
        <v/>
      </c>
      <c r="AE1183"/>
      <c r="AF1183" s="88" t="str">
        <f t="shared" si="265"/>
        <v/>
      </c>
      <c r="AG1183" t="b">
        <f t="shared" si="266"/>
        <v>1</v>
      </c>
    </row>
    <row r="1184" spans="1:33" s="17" customFormat="1">
      <c r="A1184" s="45">
        <f t="shared" si="259"/>
        <v>1184</v>
      </c>
      <c r="B1184" s="44">
        <f t="shared" si="267"/>
        <v>1160</v>
      </c>
      <c r="C1184" s="89" t="s">
        <v>3642</v>
      </c>
      <c r="D1184" s="89" t="s">
        <v>7</v>
      </c>
      <c r="E1184" s="90" t="str">
        <f t="shared" si="268"/>
        <v>"1160"</v>
      </c>
      <c r="F1184" s="90" t="str">
        <f t="shared" si="269"/>
        <v>"1160"</v>
      </c>
      <c r="G1184" s="143">
        <v>0</v>
      </c>
      <c r="H1184" s="143">
        <v>0</v>
      </c>
      <c r="I1184" s="91" t="s">
        <v>28</v>
      </c>
      <c r="J1184" s="91" t="s">
        <v>1348</v>
      </c>
      <c r="K1184" s="92" t="s">
        <v>3656</v>
      </c>
      <c r="L1184" s="17" t="s">
        <v>4614</v>
      </c>
      <c r="M1184" s="52" t="s">
        <v>4672</v>
      </c>
      <c r="N1184" s="52" t="s">
        <v>2155</v>
      </c>
      <c r="P1184" s="254" t="str">
        <f t="shared" si="270"/>
        <v>VAR_1160</v>
      </c>
      <c r="Q1184" s="13"/>
      <c r="R1184"/>
      <c r="S1184" t="str">
        <f t="shared" si="258"/>
        <v/>
      </c>
      <c r="T1184" s="41" t="str">
        <f>IF(ISNA(VLOOKUP(P1184,'NEW XEQM.c'!E:F,2,0)),"--","PRESENT")</f>
        <v>--</v>
      </c>
      <c r="U1184"/>
      <c r="V1184">
        <f t="shared" si="260"/>
        <v>184</v>
      </c>
      <c r="W1184" s="88" t="s">
        <v>2155</v>
      </c>
      <c r="X1184" s="92" t="s">
        <v>2155</v>
      </c>
      <c r="Y1184" s="92" t="s">
        <v>2155</v>
      </c>
      <c r="Z1184" s="22" t="str">
        <f t="shared" si="261"/>
        <v/>
      </c>
      <c r="AA1184" s="22" t="str">
        <f t="shared" si="262"/>
        <v/>
      </c>
      <c r="AB1184" s="1">
        <f t="shared" si="263"/>
        <v>1160</v>
      </c>
      <c r="AC1184" t="str">
        <f t="shared" si="264"/>
        <v>VAR_1160</v>
      </c>
      <c r="AD1184" s="125" t="str">
        <f>IF(ISNA(VLOOKUP(AA1184,'XEQM Shortlist'!J:J,1,0)),"//","")</f>
        <v/>
      </c>
      <c r="AE1184"/>
      <c r="AF1184" s="88" t="str">
        <f t="shared" si="265"/>
        <v/>
      </c>
      <c r="AG1184" t="b">
        <f t="shared" si="266"/>
        <v>1</v>
      </c>
    </row>
    <row r="1185" spans="1:33" s="17" customFormat="1">
      <c r="A1185" s="45">
        <f t="shared" si="259"/>
        <v>1185</v>
      </c>
      <c r="B1185" s="44">
        <f t="shared" si="267"/>
        <v>1161</v>
      </c>
      <c r="C1185" s="89" t="s">
        <v>3642</v>
      </c>
      <c r="D1185" s="89" t="s">
        <v>7</v>
      </c>
      <c r="E1185" s="90" t="str">
        <f t="shared" si="268"/>
        <v>"1161"</v>
      </c>
      <c r="F1185" s="90" t="str">
        <f t="shared" si="269"/>
        <v>"1161"</v>
      </c>
      <c r="G1185" s="143">
        <v>0</v>
      </c>
      <c r="H1185" s="143">
        <v>0</v>
      </c>
      <c r="I1185" s="91" t="s">
        <v>28</v>
      </c>
      <c r="J1185" s="91" t="s">
        <v>1348</v>
      </c>
      <c r="K1185" s="92" t="s">
        <v>3656</v>
      </c>
      <c r="L1185" s="17" t="s">
        <v>4614</v>
      </c>
      <c r="M1185" s="52" t="s">
        <v>4672</v>
      </c>
      <c r="N1185" s="52" t="s">
        <v>2155</v>
      </c>
      <c r="P1185" s="254" t="str">
        <f t="shared" si="270"/>
        <v>VAR_1161</v>
      </c>
      <c r="Q1185" s="13"/>
      <c r="R1185"/>
      <c r="S1185" t="str">
        <f t="shared" si="258"/>
        <v/>
      </c>
      <c r="T1185" s="41" t="str">
        <f>IF(ISNA(VLOOKUP(P1185,'NEW XEQM.c'!E:F,2,0)),"--","PRESENT")</f>
        <v>--</v>
      </c>
      <c r="U1185"/>
      <c r="V1185">
        <f t="shared" si="260"/>
        <v>184</v>
      </c>
      <c r="W1185" s="88" t="s">
        <v>2155</v>
      </c>
      <c r="X1185" s="92" t="s">
        <v>2155</v>
      </c>
      <c r="Y1185" s="92" t="s">
        <v>2155</v>
      </c>
      <c r="Z1185" s="22" t="str">
        <f t="shared" si="261"/>
        <v/>
      </c>
      <c r="AA1185" s="22" t="str">
        <f t="shared" si="262"/>
        <v/>
      </c>
      <c r="AB1185" s="1">
        <f t="shared" si="263"/>
        <v>1161</v>
      </c>
      <c r="AC1185" t="str">
        <f t="shared" si="264"/>
        <v>VAR_1161</v>
      </c>
      <c r="AD1185" s="125" t="str">
        <f>IF(ISNA(VLOOKUP(AA1185,'XEQM Shortlist'!J:J,1,0)),"//","")</f>
        <v/>
      </c>
      <c r="AE1185"/>
      <c r="AF1185" s="88" t="str">
        <f t="shared" si="265"/>
        <v/>
      </c>
      <c r="AG1185" t="b">
        <f t="shared" si="266"/>
        <v>1</v>
      </c>
    </row>
    <row r="1186" spans="1:33" s="17" customFormat="1">
      <c r="A1186" s="45">
        <f t="shared" si="259"/>
        <v>1186</v>
      </c>
      <c r="B1186" s="44">
        <f t="shared" si="267"/>
        <v>1162</v>
      </c>
      <c r="C1186" s="89" t="s">
        <v>3642</v>
      </c>
      <c r="D1186" s="89" t="s">
        <v>7</v>
      </c>
      <c r="E1186" s="90" t="str">
        <f t="shared" si="268"/>
        <v>"1162"</v>
      </c>
      <c r="F1186" s="90" t="str">
        <f t="shared" si="269"/>
        <v>"1162"</v>
      </c>
      <c r="G1186" s="143">
        <v>0</v>
      </c>
      <c r="H1186" s="143">
        <v>0</v>
      </c>
      <c r="I1186" s="91" t="s">
        <v>28</v>
      </c>
      <c r="J1186" s="91" t="s">
        <v>1348</v>
      </c>
      <c r="K1186" s="92" t="s">
        <v>3656</v>
      </c>
      <c r="L1186" s="17" t="s">
        <v>4614</v>
      </c>
      <c r="M1186" s="52" t="s">
        <v>4672</v>
      </c>
      <c r="N1186" s="52" t="s">
        <v>2155</v>
      </c>
      <c r="P1186" s="254" t="str">
        <f t="shared" si="270"/>
        <v>VAR_1162</v>
      </c>
      <c r="Q1186" s="13"/>
      <c r="R1186"/>
      <c r="S1186" t="str">
        <f t="shared" si="258"/>
        <v/>
      </c>
      <c r="T1186" s="41" t="str">
        <f>IF(ISNA(VLOOKUP(P1186,'NEW XEQM.c'!E:F,2,0)),"--","PRESENT")</f>
        <v>--</v>
      </c>
      <c r="U1186"/>
      <c r="V1186">
        <f t="shared" si="260"/>
        <v>184</v>
      </c>
      <c r="W1186" s="88" t="s">
        <v>2155</v>
      </c>
      <c r="X1186" s="92" t="s">
        <v>2155</v>
      </c>
      <c r="Y1186" s="92" t="s">
        <v>2155</v>
      </c>
      <c r="Z1186" s="22" t="str">
        <f t="shared" si="261"/>
        <v/>
      </c>
      <c r="AA1186" s="22" t="str">
        <f t="shared" si="262"/>
        <v/>
      </c>
      <c r="AB1186" s="1">
        <f t="shared" si="263"/>
        <v>1162</v>
      </c>
      <c r="AC1186" t="str">
        <f t="shared" si="264"/>
        <v>VAR_1162</v>
      </c>
      <c r="AD1186" s="125" t="str">
        <f>IF(ISNA(VLOOKUP(AA1186,'XEQM Shortlist'!J:J,1,0)),"//","")</f>
        <v/>
      </c>
      <c r="AE1186"/>
      <c r="AF1186" s="88" t="str">
        <f t="shared" si="265"/>
        <v/>
      </c>
      <c r="AG1186" t="b">
        <f t="shared" si="266"/>
        <v>1</v>
      </c>
    </row>
    <row r="1187" spans="1:33" s="17" customFormat="1">
      <c r="A1187" s="45">
        <f t="shared" si="259"/>
        <v>1187</v>
      </c>
      <c r="B1187" s="44">
        <f t="shared" si="267"/>
        <v>1163</v>
      </c>
      <c r="C1187" s="89" t="s">
        <v>3642</v>
      </c>
      <c r="D1187" s="89" t="s">
        <v>7</v>
      </c>
      <c r="E1187" s="90" t="str">
        <f t="shared" si="268"/>
        <v>"1163"</v>
      </c>
      <c r="F1187" s="90" t="str">
        <f t="shared" si="269"/>
        <v>"1163"</v>
      </c>
      <c r="G1187" s="143">
        <v>0</v>
      </c>
      <c r="H1187" s="143">
        <v>0</v>
      </c>
      <c r="I1187" s="91" t="s">
        <v>28</v>
      </c>
      <c r="J1187" s="91" t="s">
        <v>1348</v>
      </c>
      <c r="K1187" s="92" t="s">
        <v>3656</v>
      </c>
      <c r="L1187" s="17" t="s">
        <v>4614</v>
      </c>
      <c r="M1187" s="52" t="s">
        <v>4672</v>
      </c>
      <c r="N1187" s="52" t="s">
        <v>2155</v>
      </c>
      <c r="P1187" s="254" t="str">
        <f t="shared" si="270"/>
        <v>VAR_1163</v>
      </c>
      <c r="Q1187" s="13"/>
      <c r="R1187"/>
      <c r="S1187" t="str">
        <f t="shared" si="258"/>
        <v/>
      </c>
      <c r="T1187" s="41" t="str">
        <f>IF(ISNA(VLOOKUP(P1187,'NEW XEQM.c'!E:F,2,0)),"--","PRESENT")</f>
        <v>--</v>
      </c>
      <c r="U1187"/>
      <c r="V1187">
        <f t="shared" si="260"/>
        <v>184</v>
      </c>
      <c r="W1187" s="88" t="s">
        <v>2155</v>
      </c>
      <c r="X1187" s="92" t="s">
        <v>2155</v>
      </c>
      <c r="Y1187" s="92" t="s">
        <v>2155</v>
      </c>
      <c r="Z1187" s="22" t="str">
        <f t="shared" si="261"/>
        <v/>
      </c>
      <c r="AA1187" s="22" t="str">
        <f t="shared" si="262"/>
        <v/>
      </c>
      <c r="AB1187" s="1">
        <f t="shared" si="263"/>
        <v>1163</v>
      </c>
      <c r="AC1187" t="str">
        <f t="shared" si="264"/>
        <v>VAR_1163</v>
      </c>
      <c r="AD1187" s="125" t="str">
        <f>IF(ISNA(VLOOKUP(AA1187,'XEQM Shortlist'!J:J,1,0)),"//","")</f>
        <v/>
      </c>
      <c r="AE1187"/>
      <c r="AF1187" s="88" t="str">
        <f t="shared" si="265"/>
        <v/>
      </c>
      <c r="AG1187" t="b">
        <f t="shared" si="266"/>
        <v>1</v>
      </c>
    </row>
    <row r="1188" spans="1:33" s="17" customFormat="1">
      <c r="A1188" s="45">
        <f t="shared" si="259"/>
        <v>1188</v>
      </c>
      <c r="B1188" s="44">
        <f t="shared" si="267"/>
        <v>1164</v>
      </c>
      <c r="C1188" s="89" t="s">
        <v>3642</v>
      </c>
      <c r="D1188" s="89" t="s">
        <v>7</v>
      </c>
      <c r="E1188" s="90" t="str">
        <f t="shared" si="268"/>
        <v>"1164"</v>
      </c>
      <c r="F1188" s="90" t="str">
        <f t="shared" si="269"/>
        <v>"1164"</v>
      </c>
      <c r="G1188" s="143">
        <v>0</v>
      </c>
      <c r="H1188" s="143">
        <v>0</v>
      </c>
      <c r="I1188" s="91" t="s">
        <v>28</v>
      </c>
      <c r="J1188" s="91" t="s">
        <v>1348</v>
      </c>
      <c r="K1188" s="92" t="s">
        <v>3656</v>
      </c>
      <c r="L1188" s="17" t="s">
        <v>4614</v>
      </c>
      <c r="M1188" s="52" t="s">
        <v>4672</v>
      </c>
      <c r="N1188" s="52" t="s">
        <v>2155</v>
      </c>
      <c r="P1188" s="254" t="str">
        <f t="shared" si="270"/>
        <v>VAR_1164</v>
      </c>
      <c r="Q1188" s="13"/>
      <c r="R1188"/>
      <c r="S1188" t="str">
        <f t="shared" si="258"/>
        <v/>
      </c>
      <c r="T1188" s="41" t="str">
        <f>IF(ISNA(VLOOKUP(P1188,'NEW XEQM.c'!E:F,2,0)),"--","PRESENT")</f>
        <v>--</v>
      </c>
      <c r="U1188"/>
      <c r="V1188">
        <f t="shared" si="260"/>
        <v>184</v>
      </c>
      <c r="W1188" s="88" t="s">
        <v>2155</v>
      </c>
      <c r="X1188" s="92" t="s">
        <v>2155</v>
      </c>
      <c r="Y1188" s="92" t="s">
        <v>2155</v>
      </c>
      <c r="Z1188" s="22" t="str">
        <f t="shared" si="261"/>
        <v/>
      </c>
      <c r="AA1188" s="22" t="str">
        <f t="shared" si="262"/>
        <v/>
      </c>
      <c r="AB1188" s="1">
        <f t="shared" si="263"/>
        <v>1164</v>
      </c>
      <c r="AC1188" t="str">
        <f t="shared" si="264"/>
        <v>VAR_1164</v>
      </c>
      <c r="AD1188" s="125" t="str">
        <f>IF(ISNA(VLOOKUP(AA1188,'XEQM Shortlist'!J:J,1,0)),"//","")</f>
        <v/>
      </c>
      <c r="AE1188"/>
      <c r="AF1188" s="88" t="str">
        <f t="shared" si="265"/>
        <v/>
      </c>
      <c r="AG1188" t="b">
        <f t="shared" si="266"/>
        <v>1</v>
      </c>
    </row>
    <row r="1189" spans="1:33" s="17" customFormat="1">
      <c r="A1189" s="45">
        <f t="shared" si="259"/>
        <v>1189</v>
      </c>
      <c r="B1189" s="44">
        <f t="shared" si="267"/>
        <v>1165</v>
      </c>
      <c r="C1189" s="89" t="s">
        <v>3642</v>
      </c>
      <c r="D1189" s="89" t="s">
        <v>7</v>
      </c>
      <c r="E1189" s="90" t="str">
        <f t="shared" si="268"/>
        <v>"1165"</v>
      </c>
      <c r="F1189" s="90" t="str">
        <f t="shared" si="269"/>
        <v>"1165"</v>
      </c>
      <c r="G1189" s="143">
        <v>0</v>
      </c>
      <c r="H1189" s="143">
        <v>0</v>
      </c>
      <c r="I1189" s="91" t="s">
        <v>28</v>
      </c>
      <c r="J1189" s="91" t="s">
        <v>1348</v>
      </c>
      <c r="K1189" s="92" t="s">
        <v>3656</v>
      </c>
      <c r="L1189" s="17" t="s">
        <v>4614</v>
      </c>
      <c r="M1189" s="52" t="s">
        <v>4672</v>
      </c>
      <c r="N1189" s="52" t="s">
        <v>2155</v>
      </c>
      <c r="P1189" s="254" t="str">
        <f t="shared" si="270"/>
        <v>VAR_1165</v>
      </c>
      <c r="Q1189" s="13"/>
      <c r="R1189"/>
      <c r="S1189" t="str">
        <f t="shared" si="258"/>
        <v/>
      </c>
      <c r="T1189" s="41" t="str">
        <f>IF(ISNA(VLOOKUP(P1189,'NEW XEQM.c'!E:F,2,0)),"--","PRESENT")</f>
        <v>--</v>
      </c>
      <c r="U1189"/>
      <c r="V1189">
        <f t="shared" si="260"/>
        <v>184</v>
      </c>
      <c r="W1189" s="88" t="s">
        <v>2155</v>
      </c>
      <c r="X1189" s="92" t="s">
        <v>2155</v>
      </c>
      <c r="Y1189" s="92" t="s">
        <v>2155</v>
      </c>
      <c r="Z1189" s="22" t="str">
        <f t="shared" si="261"/>
        <v/>
      </c>
      <c r="AA1189" s="22" t="str">
        <f t="shared" si="262"/>
        <v/>
      </c>
      <c r="AB1189" s="1">
        <f t="shared" si="263"/>
        <v>1165</v>
      </c>
      <c r="AC1189" t="str">
        <f t="shared" si="264"/>
        <v>VAR_1165</v>
      </c>
      <c r="AD1189" s="125" t="str">
        <f>IF(ISNA(VLOOKUP(AA1189,'XEQM Shortlist'!J:J,1,0)),"//","")</f>
        <v/>
      </c>
      <c r="AE1189"/>
      <c r="AF1189" s="88" t="str">
        <f t="shared" si="265"/>
        <v/>
      </c>
      <c r="AG1189" t="b">
        <f t="shared" si="266"/>
        <v>1</v>
      </c>
    </row>
    <row r="1190" spans="1:33" s="17" customFormat="1">
      <c r="A1190" s="45">
        <f t="shared" si="259"/>
        <v>1190</v>
      </c>
      <c r="B1190" s="44">
        <f t="shared" si="267"/>
        <v>1166</v>
      </c>
      <c r="C1190" s="89" t="s">
        <v>3642</v>
      </c>
      <c r="D1190" s="89" t="s">
        <v>7</v>
      </c>
      <c r="E1190" s="90" t="str">
        <f t="shared" si="268"/>
        <v>"1166"</v>
      </c>
      <c r="F1190" s="90" t="str">
        <f t="shared" si="269"/>
        <v>"1166"</v>
      </c>
      <c r="G1190" s="143">
        <v>0</v>
      </c>
      <c r="H1190" s="143">
        <v>0</v>
      </c>
      <c r="I1190" s="91" t="s">
        <v>28</v>
      </c>
      <c r="J1190" s="91" t="s">
        <v>1348</v>
      </c>
      <c r="K1190" s="92" t="s">
        <v>3656</v>
      </c>
      <c r="L1190" s="17" t="s">
        <v>4614</v>
      </c>
      <c r="M1190" s="52" t="s">
        <v>4672</v>
      </c>
      <c r="N1190" s="52" t="s">
        <v>2155</v>
      </c>
      <c r="P1190" s="254" t="str">
        <f t="shared" si="270"/>
        <v>VAR_1166</v>
      </c>
      <c r="Q1190" s="13"/>
      <c r="R1190"/>
      <c r="S1190" t="str">
        <f t="shared" si="258"/>
        <v/>
      </c>
      <c r="T1190" s="41" t="str">
        <f>IF(ISNA(VLOOKUP(P1190,'NEW XEQM.c'!E:F,2,0)),"--","PRESENT")</f>
        <v>--</v>
      </c>
      <c r="U1190"/>
      <c r="V1190">
        <f t="shared" si="260"/>
        <v>184</v>
      </c>
      <c r="W1190" s="88" t="s">
        <v>2155</v>
      </c>
      <c r="X1190" s="92" t="s">
        <v>2155</v>
      </c>
      <c r="Y1190" s="92" t="s">
        <v>2155</v>
      </c>
      <c r="Z1190" s="22" t="str">
        <f t="shared" si="261"/>
        <v/>
      </c>
      <c r="AA1190" s="22" t="str">
        <f t="shared" si="262"/>
        <v/>
      </c>
      <c r="AB1190" s="1">
        <f t="shared" si="263"/>
        <v>1166</v>
      </c>
      <c r="AC1190" t="str">
        <f t="shared" si="264"/>
        <v>VAR_1166</v>
      </c>
      <c r="AD1190" s="125" t="str">
        <f>IF(ISNA(VLOOKUP(AA1190,'XEQM Shortlist'!J:J,1,0)),"//","")</f>
        <v/>
      </c>
      <c r="AE1190"/>
      <c r="AF1190" s="88" t="str">
        <f t="shared" si="265"/>
        <v/>
      </c>
      <c r="AG1190" t="b">
        <f t="shared" si="266"/>
        <v>1</v>
      </c>
    </row>
    <row r="1191" spans="1:33" s="17" customFormat="1">
      <c r="A1191" s="45">
        <f t="shared" si="259"/>
        <v>1191</v>
      </c>
      <c r="B1191" s="44">
        <f t="shared" si="267"/>
        <v>1167</v>
      </c>
      <c r="C1191" s="89" t="s">
        <v>3642</v>
      </c>
      <c r="D1191" s="89" t="s">
        <v>7</v>
      </c>
      <c r="E1191" s="90" t="str">
        <f t="shared" si="268"/>
        <v>"1167"</v>
      </c>
      <c r="F1191" s="90" t="str">
        <f t="shared" si="269"/>
        <v>"1167"</v>
      </c>
      <c r="G1191" s="143">
        <v>0</v>
      </c>
      <c r="H1191" s="143">
        <v>0</v>
      </c>
      <c r="I1191" s="91" t="s">
        <v>28</v>
      </c>
      <c r="J1191" s="91" t="s">
        <v>1348</v>
      </c>
      <c r="K1191" s="92" t="s">
        <v>3656</v>
      </c>
      <c r="L1191" s="17" t="s">
        <v>4614</v>
      </c>
      <c r="M1191" s="52" t="s">
        <v>4672</v>
      </c>
      <c r="N1191" s="52" t="s">
        <v>2155</v>
      </c>
      <c r="P1191" s="254" t="str">
        <f t="shared" si="270"/>
        <v>VAR_1167</v>
      </c>
      <c r="Q1191" s="13"/>
      <c r="R1191"/>
      <c r="S1191" t="str">
        <f t="shared" ref="S1191:S1198" si="271">IF(E1191=F1191,"","NOT EQUAL")</f>
        <v/>
      </c>
      <c r="T1191" s="41" t="str">
        <f>IF(ISNA(VLOOKUP(P1191,'NEW XEQM.c'!E:F,2,0)),"--","PRESENT")</f>
        <v>--</v>
      </c>
      <c r="U1191"/>
      <c r="V1191">
        <f t="shared" si="260"/>
        <v>184</v>
      </c>
      <c r="W1191" s="88" t="s">
        <v>2155</v>
      </c>
      <c r="X1191" s="92" t="s">
        <v>2155</v>
      </c>
      <c r="Y1191" s="92" t="s">
        <v>2155</v>
      </c>
      <c r="Z1191" s="22" t="str">
        <f t="shared" si="261"/>
        <v/>
      </c>
      <c r="AA1191" s="22" t="str">
        <f t="shared" si="262"/>
        <v/>
      </c>
      <c r="AB1191" s="1">
        <f t="shared" si="263"/>
        <v>1167</v>
      </c>
      <c r="AC1191" t="str">
        <f t="shared" si="264"/>
        <v>VAR_1167</v>
      </c>
      <c r="AD1191" s="125" t="str">
        <f>IF(ISNA(VLOOKUP(AA1191,'XEQM Shortlist'!J:J,1,0)),"//","")</f>
        <v/>
      </c>
      <c r="AE1191"/>
      <c r="AF1191" s="88" t="str">
        <f t="shared" si="265"/>
        <v/>
      </c>
      <c r="AG1191" t="b">
        <f t="shared" si="266"/>
        <v>1</v>
      </c>
    </row>
    <row r="1192" spans="1:33" s="17" customFormat="1">
      <c r="A1192" s="45">
        <f t="shared" si="259"/>
        <v>1192</v>
      </c>
      <c r="B1192" s="44">
        <f t="shared" si="267"/>
        <v>1168</v>
      </c>
      <c r="C1192" s="89" t="s">
        <v>3642</v>
      </c>
      <c r="D1192" s="89" t="s">
        <v>7</v>
      </c>
      <c r="E1192" s="90" t="str">
        <f t="shared" si="268"/>
        <v>"1168"</v>
      </c>
      <c r="F1192" s="90" t="str">
        <f t="shared" si="269"/>
        <v>"1168"</v>
      </c>
      <c r="G1192" s="143">
        <v>0</v>
      </c>
      <c r="H1192" s="143">
        <v>0</v>
      </c>
      <c r="I1192" s="91" t="s">
        <v>28</v>
      </c>
      <c r="J1192" s="91" t="s">
        <v>1348</v>
      </c>
      <c r="K1192" s="92" t="s">
        <v>3656</v>
      </c>
      <c r="L1192" s="17" t="s">
        <v>4614</v>
      </c>
      <c r="M1192" s="52" t="s">
        <v>4672</v>
      </c>
      <c r="N1192" s="52" t="s">
        <v>2155</v>
      </c>
      <c r="P1192" s="254" t="str">
        <f t="shared" si="270"/>
        <v>VAR_1168</v>
      </c>
      <c r="Q1192" s="13"/>
      <c r="R1192"/>
      <c r="S1192" t="str">
        <f t="shared" si="271"/>
        <v/>
      </c>
      <c r="T1192" s="41" t="str">
        <f>IF(ISNA(VLOOKUP(P1192,'NEW XEQM.c'!E:F,2,0)),"--","PRESENT")</f>
        <v>--</v>
      </c>
      <c r="U1192"/>
      <c r="V1192">
        <f t="shared" si="260"/>
        <v>184</v>
      </c>
      <c r="W1192" s="88" t="s">
        <v>2155</v>
      </c>
      <c r="X1192" s="92" t="s">
        <v>2155</v>
      </c>
      <c r="Y1192" s="92" t="s">
        <v>2155</v>
      </c>
      <c r="Z1192" s="22" t="str">
        <f t="shared" si="261"/>
        <v/>
      </c>
      <c r="AA1192" s="22" t="str">
        <f t="shared" si="262"/>
        <v/>
      </c>
      <c r="AB1192" s="1">
        <f t="shared" si="263"/>
        <v>1168</v>
      </c>
      <c r="AC1192" t="str">
        <f t="shared" si="264"/>
        <v>VAR_1168</v>
      </c>
      <c r="AD1192" s="125" t="str">
        <f>IF(ISNA(VLOOKUP(AA1192,'XEQM Shortlist'!J:J,1,0)),"//","")</f>
        <v/>
      </c>
      <c r="AE1192"/>
      <c r="AF1192" s="88" t="str">
        <f t="shared" si="265"/>
        <v/>
      </c>
      <c r="AG1192" t="b">
        <f t="shared" si="266"/>
        <v>1</v>
      </c>
    </row>
    <row r="1193" spans="1:33" s="17" customFormat="1">
      <c r="A1193" s="45">
        <f t="shared" si="259"/>
        <v>1193</v>
      </c>
      <c r="B1193" s="44">
        <f t="shared" si="267"/>
        <v>1169</v>
      </c>
      <c r="C1193" s="89" t="s">
        <v>3642</v>
      </c>
      <c r="D1193" s="89" t="s">
        <v>7</v>
      </c>
      <c r="E1193" s="90" t="str">
        <f t="shared" si="268"/>
        <v>"1169"</v>
      </c>
      <c r="F1193" s="90" t="str">
        <f t="shared" si="269"/>
        <v>"1169"</v>
      </c>
      <c r="G1193" s="143">
        <v>0</v>
      </c>
      <c r="H1193" s="143">
        <v>0</v>
      </c>
      <c r="I1193" s="91" t="s">
        <v>28</v>
      </c>
      <c r="J1193" s="91" t="s">
        <v>1348</v>
      </c>
      <c r="K1193" s="92" t="s">
        <v>3656</v>
      </c>
      <c r="L1193" s="17" t="s">
        <v>4614</v>
      </c>
      <c r="M1193" s="52" t="s">
        <v>4672</v>
      </c>
      <c r="N1193" s="52" t="s">
        <v>2155</v>
      </c>
      <c r="P1193" s="254" t="str">
        <f t="shared" si="270"/>
        <v>VAR_1169</v>
      </c>
      <c r="Q1193" s="13"/>
      <c r="R1193"/>
      <c r="S1193" t="str">
        <f t="shared" si="271"/>
        <v/>
      </c>
      <c r="T1193" s="41" t="str">
        <f>IF(ISNA(VLOOKUP(P1193,'NEW XEQM.c'!E:F,2,0)),"--","PRESENT")</f>
        <v>--</v>
      </c>
      <c r="U1193"/>
      <c r="V1193">
        <f t="shared" si="260"/>
        <v>184</v>
      </c>
      <c r="W1193" s="88" t="s">
        <v>2155</v>
      </c>
      <c r="X1193" s="92" t="s">
        <v>2155</v>
      </c>
      <c r="Y1193" s="92" t="s">
        <v>2155</v>
      </c>
      <c r="Z1193" s="22" t="str">
        <f t="shared" si="261"/>
        <v/>
      </c>
      <c r="AA1193" s="22" t="str">
        <f t="shared" si="262"/>
        <v/>
      </c>
      <c r="AB1193" s="1">
        <f t="shared" si="263"/>
        <v>1169</v>
      </c>
      <c r="AC1193" t="str">
        <f t="shared" si="264"/>
        <v>VAR_1169</v>
      </c>
      <c r="AD1193" s="125" t="str">
        <f>IF(ISNA(VLOOKUP(AA1193,'XEQM Shortlist'!J:J,1,0)),"//","")</f>
        <v/>
      </c>
      <c r="AE1193"/>
      <c r="AF1193" s="88" t="str">
        <f t="shared" si="265"/>
        <v/>
      </c>
      <c r="AG1193" t="b">
        <f t="shared" si="266"/>
        <v>1</v>
      </c>
    </row>
    <row r="1194" spans="1:33" s="17" customFormat="1">
      <c r="A1194" s="45">
        <f t="shared" si="259"/>
        <v>1194</v>
      </c>
      <c r="B1194" s="44">
        <f t="shared" si="267"/>
        <v>1170</v>
      </c>
      <c r="C1194" s="89" t="s">
        <v>3642</v>
      </c>
      <c r="D1194" s="89" t="s">
        <v>7</v>
      </c>
      <c r="E1194" s="90" t="str">
        <f t="shared" si="268"/>
        <v>"1170"</v>
      </c>
      <c r="F1194" s="90" t="str">
        <f t="shared" si="269"/>
        <v>"1170"</v>
      </c>
      <c r="G1194" s="143">
        <v>0</v>
      </c>
      <c r="H1194" s="143">
        <v>0</v>
      </c>
      <c r="I1194" s="91" t="s">
        <v>28</v>
      </c>
      <c r="J1194" s="91" t="s">
        <v>1348</v>
      </c>
      <c r="K1194" s="92" t="s">
        <v>3656</v>
      </c>
      <c r="L1194" s="17" t="s">
        <v>4614</v>
      </c>
      <c r="M1194" s="52" t="s">
        <v>4672</v>
      </c>
      <c r="N1194" s="52" t="s">
        <v>2155</v>
      </c>
      <c r="P1194" s="254" t="str">
        <f t="shared" si="270"/>
        <v>VAR_1170</v>
      </c>
      <c r="Q1194" s="13"/>
      <c r="R1194"/>
      <c r="S1194" t="str">
        <f t="shared" si="271"/>
        <v/>
      </c>
      <c r="T1194" s="41" t="str">
        <f>IF(ISNA(VLOOKUP(P1194,'NEW XEQM.c'!E:F,2,0)),"--","PRESENT")</f>
        <v>--</v>
      </c>
      <c r="U1194"/>
      <c r="V1194">
        <f t="shared" si="260"/>
        <v>184</v>
      </c>
      <c r="W1194" s="88" t="s">
        <v>2155</v>
      </c>
      <c r="X1194" s="92" t="s">
        <v>2155</v>
      </c>
      <c r="Y1194" s="92" t="s">
        <v>2155</v>
      </c>
      <c r="Z1194" s="22" t="str">
        <f t="shared" si="261"/>
        <v/>
      </c>
      <c r="AA1194" s="22" t="str">
        <f t="shared" si="262"/>
        <v/>
      </c>
      <c r="AB1194" s="1">
        <f t="shared" si="263"/>
        <v>1170</v>
      </c>
      <c r="AC1194" t="str">
        <f t="shared" si="264"/>
        <v>VAR_1170</v>
      </c>
      <c r="AD1194" s="125" t="str">
        <f>IF(ISNA(VLOOKUP(AA1194,'XEQM Shortlist'!J:J,1,0)),"//","")</f>
        <v/>
      </c>
      <c r="AE1194"/>
      <c r="AF1194" s="88" t="str">
        <f t="shared" si="265"/>
        <v/>
      </c>
      <c r="AG1194" t="b">
        <f t="shared" si="266"/>
        <v>1</v>
      </c>
    </row>
    <row r="1195" spans="1:33" s="17" customFormat="1">
      <c r="A1195" s="45">
        <f t="shared" si="259"/>
        <v>1195</v>
      </c>
      <c r="B1195" s="44">
        <f t="shared" si="267"/>
        <v>1171</v>
      </c>
      <c r="C1195" s="89" t="s">
        <v>3642</v>
      </c>
      <c r="D1195" s="89" t="s">
        <v>7</v>
      </c>
      <c r="E1195" s="90" t="str">
        <f t="shared" si="268"/>
        <v>"1171"</v>
      </c>
      <c r="F1195" s="90" t="str">
        <f t="shared" si="269"/>
        <v>"1171"</v>
      </c>
      <c r="G1195" s="143">
        <v>0</v>
      </c>
      <c r="H1195" s="143">
        <v>0</v>
      </c>
      <c r="I1195" s="91" t="s">
        <v>28</v>
      </c>
      <c r="J1195" s="91" t="s">
        <v>1348</v>
      </c>
      <c r="K1195" s="92" t="s">
        <v>3656</v>
      </c>
      <c r="L1195" s="17" t="s">
        <v>4614</v>
      </c>
      <c r="M1195" s="52" t="s">
        <v>4672</v>
      </c>
      <c r="N1195" s="52" t="s">
        <v>2155</v>
      </c>
      <c r="P1195" s="254" t="str">
        <f t="shared" si="270"/>
        <v>VAR_1171</v>
      </c>
      <c r="Q1195" s="13"/>
      <c r="R1195"/>
      <c r="S1195" t="str">
        <f t="shared" si="271"/>
        <v/>
      </c>
      <c r="T1195" s="41" t="str">
        <f>IF(ISNA(VLOOKUP(P1195,'NEW XEQM.c'!E:F,2,0)),"--","PRESENT")</f>
        <v>--</v>
      </c>
      <c r="U1195"/>
      <c r="V1195">
        <f t="shared" si="260"/>
        <v>184</v>
      </c>
      <c r="W1195" s="88" t="s">
        <v>2155</v>
      </c>
      <c r="X1195" s="92" t="s">
        <v>2155</v>
      </c>
      <c r="Y1195" s="92" t="s">
        <v>2155</v>
      </c>
      <c r="Z1195" s="22" t="str">
        <f t="shared" si="261"/>
        <v/>
      </c>
      <c r="AA1195" s="22" t="str">
        <f t="shared" si="262"/>
        <v/>
      </c>
      <c r="AB1195" s="1">
        <f t="shared" si="263"/>
        <v>1171</v>
      </c>
      <c r="AC1195" t="str">
        <f t="shared" si="264"/>
        <v>VAR_1171</v>
      </c>
      <c r="AD1195" s="125" t="str">
        <f>IF(ISNA(VLOOKUP(AA1195,'XEQM Shortlist'!J:J,1,0)),"//","")</f>
        <v/>
      </c>
      <c r="AE1195"/>
      <c r="AF1195" s="88" t="str">
        <f t="shared" si="265"/>
        <v/>
      </c>
      <c r="AG1195" t="b">
        <f t="shared" si="266"/>
        <v>1</v>
      </c>
    </row>
    <row r="1196" spans="1:33" s="17" customFormat="1">
      <c r="A1196" s="45">
        <f t="shared" si="259"/>
        <v>1196</v>
      </c>
      <c r="B1196" s="44">
        <f t="shared" si="267"/>
        <v>1172</v>
      </c>
      <c r="C1196" s="89" t="s">
        <v>3642</v>
      </c>
      <c r="D1196" s="89" t="s">
        <v>7</v>
      </c>
      <c r="E1196" s="90" t="str">
        <f t="shared" si="268"/>
        <v>"1172"</v>
      </c>
      <c r="F1196" s="90" t="str">
        <f t="shared" si="269"/>
        <v>"1172"</v>
      </c>
      <c r="G1196" s="143">
        <v>0</v>
      </c>
      <c r="H1196" s="143">
        <v>0</v>
      </c>
      <c r="I1196" s="91" t="s">
        <v>28</v>
      </c>
      <c r="J1196" s="91" t="s">
        <v>1348</v>
      </c>
      <c r="K1196" s="92" t="s">
        <v>3656</v>
      </c>
      <c r="L1196" s="17" t="s">
        <v>4614</v>
      </c>
      <c r="M1196" s="52" t="s">
        <v>4672</v>
      </c>
      <c r="N1196" s="52" t="s">
        <v>2155</v>
      </c>
      <c r="P1196" s="254" t="str">
        <f t="shared" si="270"/>
        <v>VAR_1172</v>
      </c>
      <c r="Q1196" s="13"/>
      <c r="R1196"/>
      <c r="S1196" t="str">
        <f t="shared" si="271"/>
        <v/>
      </c>
      <c r="T1196" s="41" t="str">
        <f>IF(ISNA(VLOOKUP(P1196,'NEW XEQM.c'!E:F,2,0)),"--","PRESENT")</f>
        <v>--</v>
      </c>
      <c r="U1196"/>
      <c r="V1196">
        <f t="shared" si="260"/>
        <v>184</v>
      </c>
      <c r="W1196" s="88" t="s">
        <v>2155</v>
      </c>
      <c r="X1196" s="92" t="s">
        <v>2155</v>
      </c>
      <c r="Y1196" s="92" t="s">
        <v>2155</v>
      </c>
      <c r="Z1196" s="22" t="str">
        <f t="shared" si="261"/>
        <v/>
      </c>
      <c r="AA1196" s="22" t="str">
        <f t="shared" si="262"/>
        <v/>
      </c>
      <c r="AB1196" s="1">
        <f t="shared" si="263"/>
        <v>1172</v>
      </c>
      <c r="AC1196" t="str">
        <f t="shared" si="264"/>
        <v>VAR_1172</v>
      </c>
      <c r="AD1196" s="125" t="str">
        <f>IF(ISNA(VLOOKUP(AA1196,'XEQM Shortlist'!J:J,1,0)),"//","")</f>
        <v/>
      </c>
      <c r="AE1196"/>
      <c r="AF1196" s="88" t="str">
        <f t="shared" si="265"/>
        <v/>
      </c>
      <c r="AG1196" t="b">
        <f t="shared" si="266"/>
        <v>1</v>
      </c>
    </row>
    <row r="1197" spans="1:33" s="17" customFormat="1">
      <c r="A1197" s="45">
        <f t="shared" si="259"/>
        <v>1197</v>
      </c>
      <c r="B1197" s="44">
        <f t="shared" si="267"/>
        <v>1173</v>
      </c>
      <c r="C1197" s="89" t="s">
        <v>3642</v>
      </c>
      <c r="D1197" s="89" t="s">
        <v>7</v>
      </c>
      <c r="E1197" s="90" t="str">
        <f t="shared" si="268"/>
        <v>"1173"</v>
      </c>
      <c r="F1197" s="90" t="str">
        <f t="shared" si="269"/>
        <v>"1173"</v>
      </c>
      <c r="G1197" s="143">
        <v>0</v>
      </c>
      <c r="H1197" s="143">
        <v>0</v>
      </c>
      <c r="I1197" s="91" t="s">
        <v>28</v>
      </c>
      <c r="J1197" s="91" t="s">
        <v>1348</v>
      </c>
      <c r="K1197" s="92" t="s">
        <v>3656</v>
      </c>
      <c r="L1197" s="17" t="s">
        <v>4614</v>
      </c>
      <c r="M1197" s="52" t="s">
        <v>4672</v>
      </c>
      <c r="N1197" s="52" t="s">
        <v>2155</v>
      </c>
      <c r="P1197" s="254" t="str">
        <f t="shared" si="270"/>
        <v>VAR_1173</v>
      </c>
      <c r="Q1197" s="13"/>
      <c r="R1197"/>
      <c r="S1197" t="str">
        <f t="shared" si="271"/>
        <v/>
      </c>
      <c r="T1197" s="41" t="str">
        <f>IF(ISNA(VLOOKUP(P1197,'NEW XEQM.c'!E:F,2,0)),"--","PRESENT")</f>
        <v>--</v>
      </c>
      <c r="U1197"/>
      <c r="V1197">
        <f t="shared" si="260"/>
        <v>184</v>
      </c>
      <c r="W1197" s="88" t="s">
        <v>2155</v>
      </c>
      <c r="X1197" s="92" t="s">
        <v>2155</v>
      </c>
      <c r="Y1197" s="92" t="s">
        <v>2155</v>
      </c>
      <c r="Z1197" s="22" t="str">
        <f t="shared" si="261"/>
        <v/>
      </c>
      <c r="AA1197" s="22" t="str">
        <f t="shared" si="262"/>
        <v/>
      </c>
      <c r="AB1197" s="1">
        <f t="shared" si="263"/>
        <v>1173</v>
      </c>
      <c r="AC1197" t="str">
        <f t="shared" si="264"/>
        <v>VAR_1173</v>
      </c>
      <c r="AD1197" s="125" t="str">
        <f>IF(ISNA(VLOOKUP(AA1197,'XEQM Shortlist'!J:J,1,0)),"//","")</f>
        <v/>
      </c>
      <c r="AE1197"/>
      <c r="AF1197" s="88" t="str">
        <f t="shared" si="265"/>
        <v/>
      </c>
      <c r="AG1197" t="b">
        <f t="shared" si="266"/>
        <v>1</v>
      </c>
    </row>
    <row r="1198" spans="1:33" s="17" customFormat="1">
      <c r="A1198" s="45">
        <f t="shared" si="259"/>
        <v>1198</v>
      </c>
      <c r="B1198" s="44">
        <f t="shared" si="267"/>
        <v>1174</v>
      </c>
      <c r="C1198" s="89" t="s">
        <v>3642</v>
      </c>
      <c r="D1198" s="89" t="s">
        <v>7</v>
      </c>
      <c r="E1198" s="90" t="str">
        <f t="shared" si="268"/>
        <v>"1174"</v>
      </c>
      <c r="F1198" s="90" t="str">
        <f t="shared" si="269"/>
        <v>"1174"</v>
      </c>
      <c r="G1198" s="143">
        <v>0</v>
      </c>
      <c r="H1198" s="143">
        <v>0</v>
      </c>
      <c r="I1198" s="91" t="s">
        <v>28</v>
      </c>
      <c r="J1198" s="91" t="s">
        <v>1348</v>
      </c>
      <c r="K1198" s="92" t="s">
        <v>3656</v>
      </c>
      <c r="L1198" s="17" t="s">
        <v>4614</v>
      </c>
      <c r="M1198" s="52" t="s">
        <v>4672</v>
      </c>
      <c r="N1198" s="52" t="s">
        <v>2155</v>
      </c>
      <c r="P1198" s="254" t="str">
        <f t="shared" si="270"/>
        <v>VAR_1174</v>
      </c>
      <c r="Q1198" s="13"/>
      <c r="R1198"/>
      <c r="S1198" t="str">
        <f t="shared" si="271"/>
        <v/>
      </c>
      <c r="T1198" s="41" t="str">
        <f>IF(ISNA(VLOOKUP(P1198,'NEW XEQM.c'!E:F,2,0)),"--","PRESENT")</f>
        <v>--</v>
      </c>
      <c r="U1198"/>
      <c r="V1198">
        <f t="shared" si="260"/>
        <v>184</v>
      </c>
      <c r="W1198" s="88" t="s">
        <v>2155</v>
      </c>
      <c r="X1198" s="92" t="s">
        <v>2155</v>
      </c>
      <c r="Y1198" s="92" t="s">
        <v>2155</v>
      </c>
      <c r="Z1198" s="22" t="str">
        <f t="shared" si="261"/>
        <v/>
      </c>
      <c r="AA1198" s="22" t="str">
        <f t="shared" si="262"/>
        <v/>
      </c>
      <c r="AB1198" s="1">
        <f t="shared" si="263"/>
        <v>1174</v>
      </c>
      <c r="AC1198" t="str">
        <f t="shared" si="264"/>
        <v>VAR_1174</v>
      </c>
      <c r="AD1198" s="125" t="str">
        <f>IF(ISNA(VLOOKUP(AA1198,'XEQM Shortlist'!J:J,1,0)),"//","")</f>
        <v/>
      </c>
      <c r="AE1198"/>
      <c r="AF1198" s="88" t="str">
        <f t="shared" si="265"/>
        <v/>
      </c>
      <c r="AG1198" t="b">
        <f t="shared" si="266"/>
        <v>1</v>
      </c>
    </row>
    <row r="1199" spans="1:33" s="39" customFormat="1">
      <c r="A1199" s="45" t="str">
        <f t="shared" si="259"/>
        <v/>
      </c>
      <c r="B1199" s="44">
        <f t="shared" si="267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2155</v>
      </c>
      <c r="O1199" s="47"/>
      <c r="P1199" s="254" t="s">
        <v>2155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60"/>
        <v>184</v>
      </c>
      <c r="W1199" s="75" t="s">
        <v>2155</v>
      </c>
      <c r="X1199" s="74" t="s">
        <v>2155</v>
      </c>
      <c r="Y1199" s="74" t="s">
        <v>2155</v>
      </c>
      <c r="Z1199" s="22" t="str">
        <f t="shared" si="261"/>
        <v/>
      </c>
      <c r="AA1199" s="22" t="str">
        <f t="shared" si="262"/>
        <v/>
      </c>
      <c r="AB1199" s="1">
        <f t="shared" si="263"/>
        <v>1174.01</v>
      </c>
      <c r="AC1199" t="str">
        <f t="shared" si="264"/>
        <v/>
      </c>
      <c r="AD1199" s="125" t="str">
        <f>IF(ISNA(VLOOKUP(AA1199,'XEQM Shortlist'!J:J,1,0)),"//","")</f>
        <v/>
      </c>
      <c r="AF1199" s="88" t="str">
        <f t="shared" si="265"/>
        <v/>
      </c>
      <c r="AG1199" t="b">
        <f t="shared" si="266"/>
        <v>1</v>
      </c>
    </row>
    <row r="1200" spans="1:33" s="39" customFormat="1">
      <c r="A1200" s="45" t="str">
        <f t="shared" si="259"/>
        <v/>
      </c>
      <c r="B1200" s="44">
        <f t="shared" si="267"/>
        <v>1174.02</v>
      </c>
      <c r="C1200" s="47" t="s">
        <v>2155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2155</v>
      </c>
      <c r="O1200" s="47"/>
      <c r="P1200" s="254" t="s">
        <v>2155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60"/>
        <v>184</v>
      </c>
      <c r="W1200" s="75"/>
      <c r="X1200" s="74"/>
      <c r="Y1200" s="74"/>
      <c r="Z1200" s="22" t="str">
        <f t="shared" si="261"/>
        <v/>
      </c>
      <c r="AA1200" s="22" t="str">
        <f t="shared" si="262"/>
        <v/>
      </c>
      <c r="AB1200" s="1">
        <f t="shared" si="263"/>
        <v>1174.02</v>
      </c>
      <c r="AC1200" t="str">
        <f t="shared" si="264"/>
        <v/>
      </c>
      <c r="AD1200" s="125" t="str">
        <f>IF(ISNA(VLOOKUP(AA1200,'XEQM Shortlist'!J:J,1,0)),"//","")</f>
        <v/>
      </c>
      <c r="AF1200" s="88" t="str">
        <f t="shared" si="265"/>
        <v/>
      </c>
      <c r="AG1200" t="b">
        <f t="shared" si="266"/>
        <v>1</v>
      </c>
    </row>
    <row r="1201" spans="1:33" s="39" customFormat="1">
      <c r="A1201" s="45" t="str">
        <f t="shared" si="259"/>
        <v/>
      </c>
      <c r="B1201" s="44">
        <f t="shared" si="267"/>
        <v>1174.03</v>
      </c>
      <c r="C1201" s="47" t="s">
        <v>2587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2155</v>
      </c>
      <c r="O1201" s="47"/>
      <c r="P1201" s="258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60"/>
        <v>184</v>
      </c>
      <c r="W1201" s="75"/>
      <c r="X1201" s="74"/>
      <c r="Y1201" s="74"/>
      <c r="Z1201" s="22" t="str">
        <f t="shared" si="261"/>
        <v/>
      </c>
      <c r="AA1201" s="22" t="str">
        <f t="shared" si="262"/>
        <v/>
      </c>
      <c r="AB1201" s="1">
        <f t="shared" si="263"/>
        <v>1174.03</v>
      </c>
      <c r="AC1201" t="str">
        <f t="shared" si="264"/>
        <v>// Reserved variables</v>
      </c>
      <c r="AD1201" s="125" t="str">
        <f>IF(ISNA(VLOOKUP(AA1201,'XEQM Shortlist'!J:J,1,0)),"//","")</f>
        <v/>
      </c>
      <c r="AF1201" s="88" t="str">
        <f t="shared" si="265"/>
        <v/>
      </c>
      <c r="AG1201" t="b">
        <f t="shared" si="266"/>
        <v>1</v>
      </c>
    </row>
    <row r="1202" spans="1:33">
      <c r="A1202" s="45">
        <f t="shared" si="259"/>
        <v>1202</v>
      </c>
      <c r="B1202" s="44">
        <f t="shared" si="267"/>
        <v>1175</v>
      </c>
      <c r="C1202" s="48" t="s">
        <v>3643</v>
      </c>
      <c r="D1202" s="48" t="s">
        <v>975</v>
      </c>
      <c r="E1202" s="53" t="s">
        <v>478</v>
      </c>
      <c r="F1202" s="53" t="s">
        <v>478</v>
      </c>
      <c r="G1202" s="142">
        <v>0</v>
      </c>
      <c r="H1202" s="142">
        <v>0</v>
      </c>
      <c r="I1202" s="140" t="s">
        <v>111</v>
      </c>
      <c r="J1202" s="53" t="s">
        <v>1348</v>
      </c>
      <c r="K1202" s="54" t="s">
        <v>3656</v>
      </c>
      <c r="L1202" s="52" t="s">
        <v>4614</v>
      </c>
      <c r="M1202" s="52" t="s">
        <v>4672</v>
      </c>
      <c r="N1202" s="52" t="s">
        <v>2155</v>
      </c>
      <c r="O1202" s="52" t="s">
        <v>3927</v>
      </c>
      <c r="P1202" s="254" t="s">
        <v>3850</v>
      </c>
      <c r="Q1202" s="13"/>
      <c r="R1202"/>
      <c r="S1202" t="str">
        <f t="shared" ref="S1202:S1233" si="272">IF(E1202=F1202,"","NOT EQUAL")</f>
        <v/>
      </c>
      <c r="T1202" s="41" t="str">
        <f>IF(ISNA(VLOOKUP(P1202,'NEW XEQM.c'!E:F,2,0)),"--","PRESENT")</f>
        <v>--</v>
      </c>
      <c r="U1202"/>
      <c r="V1202">
        <f t="shared" si="260"/>
        <v>184</v>
      </c>
      <c r="W1202" s="75" t="s">
        <v>2155</v>
      </c>
      <c r="X1202" s="54" t="s">
        <v>2155</v>
      </c>
      <c r="Y1202" s="54" t="s">
        <v>2155</v>
      </c>
      <c r="Z1202" s="22" t="str">
        <f t="shared" si="261"/>
        <v/>
      </c>
      <c r="AA1202" s="22" t="str">
        <f t="shared" si="262"/>
        <v/>
      </c>
      <c r="AB1202" s="1">
        <f t="shared" si="263"/>
        <v>1175</v>
      </c>
      <c r="AC1202" t="str">
        <f t="shared" si="264"/>
        <v xml:space="preserve">VAR_REGX   </v>
      </c>
      <c r="AD1202" s="125" t="str">
        <f>IF(ISNA(VLOOKUP(AA1202,'XEQM Shortlist'!J:J,1,0)),"//","")</f>
        <v/>
      </c>
      <c r="AF1202" s="88" t="str">
        <f t="shared" si="265"/>
        <v/>
      </c>
      <c r="AG1202" t="b">
        <f t="shared" si="266"/>
        <v>1</v>
      </c>
    </row>
    <row r="1203" spans="1:33">
      <c r="A1203" s="45">
        <f t="shared" si="259"/>
        <v>1203</v>
      </c>
      <c r="B1203" s="44">
        <f t="shared" si="267"/>
        <v>1176</v>
      </c>
      <c r="C1203" s="48" t="s">
        <v>3643</v>
      </c>
      <c r="D1203" s="48" t="s">
        <v>976</v>
      </c>
      <c r="E1203" s="53" t="s">
        <v>479</v>
      </c>
      <c r="F1203" s="53" t="s">
        <v>479</v>
      </c>
      <c r="G1203" s="142">
        <v>0</v>
      </c>
      <c r="H1203" s="142">
        <v>0</v>
      </c>
      <c r="I1203" s="140" t="s">
        <v>111</v>
      </c>
      <c r="J1203" s="53" t="s">
        <v>1348</v>
      </c>
      <c r="K1203" s="54" t="s">
        <v>3656</v>
      </c>
      <c r="L1203" s="52" t="s">
        <v>4614</v>
      </c>
      <c r="M1203" s="52" t="s">
        <v>4672</v>
      </c>
      <c r="N1203" s="52" t="s">
        <v>2155</v>
      </c>
      <c r="O1203" s="52" t="s">
        <v>3928</v>
      </c>
      <c r="P1203" s="254" t="s">
        <v>3851</v>
      </c>
      <c r="Q1203" s="13"/>
      <c r="R1203"/>
      <c r="S1203" t="str">
        <f t="shared" si="272"/>
        <v/>
      </c>
      <c r="T1203" s="41" t="str">
        <f>IF(ISNA(VLOOKUP(P1203,'NEW XEQM.c'!E:F,2,0)),"--","PRESENT")</f>
        <v>--</v>
      </c>
      <c r="U1203"/>
      <c r="V1203">
        <f t="shared" si="260"/>
        <v>184</v>
      </c>
      <c r="W1203" s="75" t="s">
        <v>2155</v>
      </c>
      <c r="X1203" s="54" t="s">
        <v>2155</v>
      </c>
      <c r="Y1203" s="54" t="s">
        <v>2155</v>
      </c>
      <c r="Z1203" s="22" t="str">
        <f t="shared" si="261"/>
        <v/>
      </c>
      <c r="AA1203" s="22" t="str">
        <f t="shared" si="262"/>
        <v/>
      </c>
      <c r="AB1203" s="1">
        <f t="shared" si="263"/>
        <v>1176</v>
      </c>
      <c r="AC1203" t="str">
        <f t="shared" si="264"/>
        <v xml:space="preserve">VAR_REGY   </v>
      </c>
      <c r="AD1203" s="125" t="str">
        <f>IF(ISNA(VLOOKUP(AA1203,'XEQM Shortlist'!J:J,1,0)),"//","")</f>
        <v/>
      </c>
      <c r="AF1203" s="88" t="str">
        <f t="shared" si="265"/>
        <v/>
      </c>
      <c r="AG1203" t="b">
        <f t="shared" si="266"/>
        <v>1</v>
      </c>
    </row>
    <row r="1204" spans="1:33">
      <c r="A1204" s="45">
        <f t="shared" si="259"/>
        <v>1204</v>
      </c>
      <c r="B1204" s="44">
        <f t="shared" si="267"/>
        <v>1177</v>
      </c>
      <c r="C1204" s="48" t="s">
        <v>3643</v>
      </c>
      <c r="D1204" s="48" t="s">
        <v>977</v>
      </c>
      <c r="E1204" s="53" t="s">
        <v>480</v>
      </c>
      <c r="F1204" s="53" t="s">
        <v>480</v>
      </c>
      <c r="G1204" s="142">
        <v>0</v>
      </c>
      <c r="H1204" s="142">
        <v>0</v>
      </c>
      <c r="I1204" s="140" t="s">
        <v>111</v>
      </c>
      <c r="J1204" s="53" t="s">
        <v>1348</v>
      </c>
      <c r="K1204" s="54" t="s">
        <v>3656</v>
      </c>
      <c r="L1204" s="52" t="s">
        <v>4614</v>
      </c>
      <c r="M1204" s="52" t="s">
        <v>4672</v>
      </c>
      <c r="N1204" s="52" t="s">
        <v>2155</v>
      </c>
      <c r="O1204" s="52" t="s">
        <v>3929</v>
      </c>
      <c r="P1204" s="254" t="s">
        <v>3852</v>
      </c>
      <c r="Q1204" s="13"/>
      <c r="R1204"/>
      <c r="S1204" t="str">
        <f t="shared" si="272"/>
        <v/>
      </c>
      <c r="T1204" s="41" t="str">
        <f>IF(ISNA(VLOOKUP(P1204,'NEW XEQM.c'!E:F,2,0)),"--","PRESENT")</f>
        <v>--</v>
      </c>
      <c r="U1204"/>
      <c r="V1204">
        <f t="shared" si="260"/>
        <v>184</v>
      </c>
      <c r="W1204" s="75" t="s">
        <v>2155</v>
      </c>
      <c r="X1204" s="54" t="s">
        <v>2155</v>
      </c>
      <c r="Y1204" s="54" t="s">
        <v>2155</v>
      </c>
      <c r="Z1204" s="22" t="str">
        <f t="shared" si="261"/>
        <v/>
      </c>
      <c r="AA1204" s="22" t="str">
        <f t="shared" si="262"/>
        <v/>
      </c>
      <c r="AB1204" s="1">
        <f t="shared" si="263"/>
        <v>1177</v>
      </c>
      <c r="AC1204" t="str">
        <f t="shared" si="264"/>
        <v xml:space="preserve">VAR_REGZ   </v>
      </c>
      <c r="AD1204" s="125" t="str">
        <f>IF(ISNA(VLOOKUP(AA1204,'XEQM Shortlist'!J:J,1,0)),"//","")</f>
        <v/>
      </c>
      <c r="AF1204" s="88" t="str">
        <f t="shared" si="265"/>
        <v/>
      </c>
      <c r="AG1204" t="b">
        <f t="shared" si="266"/>
        <v>1</v>
      </c>
    </row>
    <row r="1205" spans="1:33">
      <c r="A1205" s="45">
        <f t="shared" si="259"/>
        <v>1205</v>
      </c>
      <c r="B1205" s="44">
        <f t="shared" si="267"/>
        <v>1178</v>
      </c>
      <c r="C1205" s="48" t="s">
        <v>3643</v>
      </c>
      <c r="D1205" s="48" t="s">
        <v>974</v>
      </c>
      <c r="E1205" s="53" t="s">
        <v>474</v>
      </c>
      <c r="F1205" s="53" t="s">
        <v>474</v>
      </c>
      <c r="G1205" s="142">
        <v>0</v>
      </c>
      <c r="H1205" s="142">
        <v>0</v>
      </c>
      <c r="I1205" s="140" t="s">
        <v>111</v>
      </c>
      <c r="J1205" s="53" t="s">
        <v>1348</v>
      </c>
      <c r="K1205" s="54" t="s">
        <v>3656</v>
      </c>
      <c r="L1205" s="52" t="s">
        <v>4614</v>
      </c>
      <c r="M1205" s="52" t="s">
        <v>4672</v>
      </c>
      <c r="N1205" s="52" t="s">
        <v>2155</v>
      </c>
      <c r="O1205" s="52" t="s">
        <v>3930</v>
      </c>
      <c r="P1205" s="254" t="s">
        <v>3853</v>
      </c>
      <c r="Q1205" s="13"/>
      <c r="R1205"/>
      <c r="S1205" t="str">
        <f t="shared" si="272"/>
        <v/>
      </c>
      <c r="T1205" s="41" t="str">
        <f>IF(ISNA(VLOOKUP(P1205,'NEW XEQM.c'!E:F,2,0)),"--","PRESENT")</f>
        <v>--</v>
      </c>
      <c r="U1205"/>
      <c r="V1205">
        <f t="shared" si="260"/>
        <v>184</v>
      </c>
      <c r="W1205" s="75" t="s">
        <v>2155</v>
      </c>
      <c r="X1205" s="54" t="s">
        <v>2155</v>
      </c>
      <c r="Y1205" s="54" t="s">
        <v>2155</v>
      </c>
      <c r="Z1205" s="22" t="str">
        <f t="shared" si="261"/>
        <v/>
      </c>
      <c r="AA1205" s="22" t="str">
        <f t="shared" si="262"/>
        <v/>
      </c>
      <c r="AB1205" s="1">
        <f t="shared" si="263"/>
        <v>1178</v>
      </c>
      <c r="AC1205" t="str">
        <f t="shared" si="264"/>
        <v xml:space="preserve">VAR_REGT   </v>
      </c>
      <c r="AD1205" s="125" t="str">
        <f>IF(ISNA(VLOOKUP(AA1205,'XEQM Shortlist'!J:J,1,0)),"//","")</f>
        <v/>
      </c>
      <c r="AF1205" s="88" t="str">
        <f t="shared" si="265"/>
        <v/>
      </c>
      <c r="AG1205" t="b">
        <f t="shared" si="266"/>
        <v>1</v>
      </c>
    </row>
    <row r="1206" spans="1:33">
      <c r="A1206" s="45">
        <f t="shared" si="259"/>
        <v>1206</v>
      </c>
      <c r="B1206" s="44">
        <f t="shared" si="267"/>
        <v>1179</v>
      </c>
      <c r="C1206" s="48" t="s">
        <v>3643</v>
      </c>
      <c r="D1206" s="48" t="s">
        <v>970</v>
      </c>
      <c r="E1206" s="53" t="s">
        <v>334</v>
      </c>
      <c r="F1206" s="53" t="s">
        <v>334</v>
      </c>
      <c r="G1206" s="142">
        <v>0</v>
      </c>
      <c r="H1206" s="142">
        <v>0</v>
      </c>
      <c r="I1206" s="140" t="s">
        <v>111</v>
      </c>
      <c r="J1206" s="53" t="s">
        <v>1348</v>
      </c>
      <c r="K1206" s="54" t="s">
        <v>3656</v>
      </c>
      <c r="L1206" s="52" t="s">
        <v>4614</v>
      </c>
      <c r="M1206" s="52" t="s">
        <v>4672</v>
      </c>
      <c r="N1206" s="52" t="s">
        <v>2155</v>
      </c>
      <c r="O1206" s="52" t="s">
        <v>2708</v>
      </c>
      <c r="P1206" s="254" t="s">
        <v>3854</v>
      </c>
      <c r="Q1206" s="13"/>
      <c r="R1206"/>
      <c r="S1206" t="str">
        <f t="shared" si="272"/>
        <v/>
      </c>
      <c r="T1206" s="41" t="str">
        <f>IF(ISNA(VLOOKUP(P1206,'NEW XEQM.c'!E:F,2,0)),"--","PRESENT")</f>
        <v>--</v>
      </c>
      <c r="U1206"/>
      <c r="V1206">
        <f t="shared" si="260"/>
        <v>184</v>
      </c>
      <c r="W1206" s="75" t="s">
        <v>2155</v>
      </c>
      <c r="X1206" s="54" t="s">
        <v>2155</v>
      </c>
      <c r="Y1206" s="54" t="s">
        <v>2155</v>
      </c>
      <c r="Z1206" s="22" t="str">
        <f t="shared" si="261"/>
        <v/>
      </c>
      <c r="AA1206" s="22" t="str">
        <f t="shared" si="262"/>
        <v/>
      </c>
      <c r="AB1206" s="1">
        <f t="shared" si="263"/>
        <v>1179</v>
      </c>
      <c r="AC1206" t="str">
        <f t="shared" si="264"/>
        <v xml:space="preserve">VAR_REGA   </v>
      </c>
      <c r="AD1206" s="125" t="str">
        <f>IF(ISNA(VLOOKUP(AA1206,'XEQM Shortlist'!J:J,1,0)),"//","")</f>
        <v/>
      </c>
      <c r="AF1206" s="88" t="str">
        <f t="shared" si="265"/>
        <v/>
      </c>
      <c r="AG1206" t="b">
        <f t="shared" si="266"/>
        <v>1</v>
      </c>
    </row>
    <row r="1207" spans="1:33">
      <c r="A1207" s="45">
        <f t="shared" si="259"/>
        <v>1207</v>
      </c>
      <c r="B1207" s="44">
        <f t="shared" si="267"/>
        <v>1180</v>
      </c>
      <c r="C1207" s="48" t="s">
        <v>3643</v>
      </c>
      <c r="D1207" s="48" t="s">
        <v>971</v>
      </c>
      <c r="E1207" s="53" t="s">
        <v>335</v>
      </c>
      <c r="F1207" s="53" t="s">
        <v>335</v>
      </c>
      <c r="G1207" s="142">
        <v>0</v>
      </c>
      <c r="H1207" s="142">
        <v>0</v>
      </c>
      <c r="I1207" s="140" t="s">
        <v>111</v>
      </c>
      <c r="J1207" s="53" t="s">
        <v>1348</v>
      </c>
      <c r="K1207" s="54" t="s">
        <v>3656</v>
      </c>
      <c r="L1207" s="52" t="s">
        <v>4614</v>
      </c>
      <c r="M1207" s="52" t="s">
        <v>4672</v>
      </c>
      <c r="N1207" s="52" t="s">
        <v>2155</v>
      </c>
      <c r="O1207" s="52" t="s">
        <v>3931</v>
      </c>
      <c r="P1207" s="254" t="s">
        <v>3855</v>
      </c>
      <c r="Q1207" s="13"/>
      <c r="R1207"/>
      <c r="S1207" t="str">
        <f t="shared" si="272"/>
        <v/>
      </c>
      <c r="T1207" s="41" t="str">
        <f>IF(ISNA(VLOOKUP(P1207,'NEW XEQM.c'!E:F,2,0)),"--","PRESENT")</f>
        <v>--</v>
      </c>
      <c r="U1207"/>
      <c r="V1207">
        <f t="shared" si="260"/>
        <v>184</v>
      </c>
      <c r="W1207" s="75" t="s">
        <v>2155</v>
      </c>
      <c r="X1207" s="54" t="s">
        <v>2155</v>
      </c>
      <c r="Y1207" s="54" t="s">
        <v>2155</v>
      </c>
      <c r="Z1207" s="22" t="str">
        <f t="shared" si="261"/>
        <v/>
      </c>
      <c r="AA1207" s="22" t="str">
        <f t="shared" si="262"/>
        <v/>
      </c>
      <c r="AB1207" s="1">
        <f t="shared" si="263"/>
        <v>1180</v>
      </c>
      <c r="AC1207" t="str">
        <f t="shared" si="264"/>
        <v xml:space="preserve">VAR_REGB   </v>
      </c>
      <c r="AD1207" s="125" t="str">
        <f>IF(ISNA(VLOOKUP(AA1207,'XEQM Shortlist'!J:J,1,0)),"//","")</f>
        <v/>
      </c>
      <c r="AF1207" s="88" t="str">
        <f t="shared" si="265"/>
        <v/>
      </c>
      <c r="AG1207" t="b">
        <f t="shared" si="266"/>
        <v>1</v>
      </c>
    </row>
    <row r="1208" spans="1:33">
      <c r="A1208" s="45">
        <f t="shared" si="259"/>
        <v>1208</v>
      </c>
      <c r="B1208" s="44">
        <f t="shared" si="267"/>
        <v>1181</v>
      </c>
      <c r="C1208" s="48" t="s">
        <v>3643</v>
      </c>
      <c r="D1208" s="48" t="s">
        <v>972</v>
      </c>
      <c r="E1208" s="53" t="s">
        <v>336</v>
      </c>
      <c r="F1208" s="53" t="s">
        <v>336</v>
      </c>
      <c r="G1208" s="142">
        <v>0</v>
      </c>
      <c r="H1208" s="142">
        <v>0</v>
      </c>
      <c r="I1208" s="140" t="s">
        <v>111</v>
      </c>
      <c r="J1208" s="53" t="s">
        <v>1348</v>
      </c>
      <c r="K1208" s="54" t="s">
        <v>3656</v>
      </c>
      <c r="L1208" s="52" t="s">
        <v>4614</v>
      </c>
      <c r="M1208" s="52" t="s">
        <v>4672</v>
      </c>
      <c r="N1208" s="52" t="s">
        <v>2155</v>
      </c>
      <c r="O1208" s="52" t="s">
        <v>3932</v>
      </c>
      <c r="P1208" s="254" t="s">
        <v>3856</v>
      </c>
      <c r="Q1208" s="13"/>
      <c r="R1208"/>
      <c r="S1208" t="str">
        <f t="shared" si="272"/>
        <v/>
      </c>
      <c r="T1208" s="41" t="str">
        <f>IF(ISNA(VLOOKUP(P1208,'NEW XEQM.c'!E:F,2,0)),"--","PRESENT")</f>
        <v>--</v>
      </c>
      <c r="U1208"/>
      <c r="V1208">
        <f t="shared" si="260"/>
        <v>184</v>
      </c>
      <c r="W1208" s="75" t="s">
        <v>2155</v>
      </c>
      <c r="X1208" s="54" t="s">
        <v>2155</v>
      </c>
      <c r="Y1208" s="54" t="s">
        <v>2155</v>
      </c>
      <c r="Z1208" s="22" t="str">
        <f t="shared" si="261"/>
        <v/>
      </c>
      <c r="AA1208" s="22" t="str">
        <f t="shared" si="262"/>
        <v/>
      </c>
      <c r="AB1208" s="1">
        <f t="shared" si="263"/>
        <v>1181</v>
      </c>
      <c r="AC1208" t="str">
        <f t="shared" si="264"/>
        <v xml:space="preserve">VAR_REGC   </v>
      </c>
      <c r="AD1208" s="125" t="str">
        <f>IF(ISNA(VLOOKUP(AA1208,'XEQM Shortlist'!J:J,1,0)),"//","")</f>
        <v/>
      </c>
      <c r="AF1208" s="88" t="str">
        <f t="shared" si="265"/>
        <v/>
      </c>
      <c r="AG1208" t="b">
        <f t="shared" si="266"/>
        <v>1</v>
      </c>
    </row>
    <row r="1209" spans="1:33">
      <c r="A1209" s="45">
        <f t="shared" si="259"/>
        <v>1209</v>
      </c>
      <c r="B1209" s="44">
        <f t="shared" si="267"/>
        <v>1182</v>
      </c>
      <c r="C1209" s="48" t="s">
        <v>3643</v>
      </c>
      <c r="D1209" s="48" t="s">
        <v>973</v>
      </c>
      <c r="E1209" s="53" t="s">
        <v>337</v>
      </c>
      <c r="F1209" s="53" t="s">
        <v>337</v>
      </c>
      <c r="G1209" s="142">
        <v>0</v>
      </c>
      <c r="H1209" s="142">
        <v>0</v>
      </c>
      <c r="I1209" s="140" t="s">
        <v>111</v>
      </c>
      <c r="J1209" s="53" t="s">
        <v>1348</v>
      </c>
      <c r="K1209" s="54" t="s">
        <v>3656</v>
      </c>
      <c r="L1209" s="52" t="s">
        <v>4614</v>
      </c>
      <c r="M1209" s="52" t="s">
        <v>4672</v>
      </c>
      <c r="N1209" s="52" t="s">
        <v>2155</v>
      </c>
      <c r="O1209" s="52" t="s">
        <v>3933</v>
      </c>
      <c r="P1209" s="254" t="s">
        <v>3857</v>
      </c>
      <c r="Q1209" s="13"/>
      <c r="R1209"/>
      <c r="S1209" t="str">
        <f t="shared" si="272"/>
        <v/>
      </c>
      <c r="T1209" s="41" t="str">
        <f>IF(ISNA(VLOOKUP(P1209,'NEW XEQM.c'!E:F,2,0)),"--","PRESENT")</f>
        <v>--</v>
      </c>
      <c r="U1209"/>
      <c r="V1209">
        <f t="shared" si="260"/>
        <v>184</v>
      </c>
      <c r="W1209" s="75" t="s">
        <v>2155</v>
      </c>
      <c r="X1209" s="54" t="s">
        <v>2155</v>
      </c>
      <c r="Y1209" s="54" t="s">
        <v>2155</v>
      </c>
      <c r="Z1209" s="22" t="str">
        <f t="shared" si="261"/>
        <v/>
      </c>
      <c r="AA1209" s="22" t="str">
        <f t="shared" si="262"/>
        <v/>
      </c>
      <c r="AB1209" s="1">
        <f t="shared" si="263"/>
        <v>1182</v>
      </c>
      <c r="AC1209" t="str">
        <f t="shared" si="264"/>
        <v xml:space="preserve">VAR_REGD   </v>
      </c>
      <c r="AD1209" s="125" t="str">
        <f>IF(ISNA(VLOOKUP(AA1209,'XEQM Shortlist'!J:J,1,0)),"//","")</f>
        <v/>
      </c>
      <c r="AF1209" s="88" t="str">
        <f t="shared" si="265"/>
        <v/>
      </c>
      <c r="AG1209" t="b">
        <f t="shared" si="266"/>
        <v>1</v>
      </c>
    </row>
    <row r="1210" spans="1:33">
      <c r="A1210" s="45">
        <f t="shared" si="259"/>
        <v>1210</v>
      </c>
      <c r="B1210" s="44">
        <f t="shared" si="267"/>
        <v>1183</v>
      </c>
      <c r="C1210" s="48" t="s">
        <v>3643</v>
      </c>
      <c r="D1210" s="48" t="s">
        <v>966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1348</v>
      </c>
      <c r="K1210" s="54" t="s">
        <v>3656</v>
      </c>
      <c r="L1210" s="52" t="s">
        <v>4614</v>
      </c>
      <c r="M1210" s="52" t="s">
        <v>4672</v>
      </c>
      <c r="N1210" s="52" t="s">
        <v>2155</v>
      </c>
      <c r="O1210" s="52" t="s">
        <v>3934</v>
      </c>
      <c r="P1210" s="254" t="s">
        <v>3858</v>
      </c>
      <c r="Q1210" s="13"/>
      <c r="R1210"/>
      <c r="S1210" t="str">
        <f t="shared" si="272"/>
        <v/>
      </c>
      <c r="T1210" s="41" t="str">
        <f>IF(ISNA(VLOOKUP(P1210,'NEW XEQM.c'!E:F,2,0)),"--","PRESENT")</f>
        <v>--</v>
      </c>
      <c r="U1210"/>
      <c r="V1210">
        <f t="shared" si="260"/>
        <v>184</v>
      </c>
      <c r="W1210" s="75" t="s">
        <v>2155</v>
      </c>
      <c r="X1210" s="54" t="s">
        <v>2155</v>
      </c>
      <c r="Y1210" s="54" t="s">
        <v>2155</v>
      </c>
      <c r="Z1210" s="22" t="str">
        <f t="shared" si="261"/>
        <v/>
      </c>
      <c r="AA1210" s="22" t="str">
        <f t="shared" si="262"/>
        <v/>
      </c>
      <c r="AB1210" s="1">
        <f t="shared" si="263"/>
        <v>1183</v>
      </c>
      <c r="AC1210" t="str">
        <f t="shared" si="264"/>
        <v xml:space="preserve">VAR_REGL   </v>
      </c>
      <c r="AD1210" s="125" t="str">
        <f>IF(ISNA(VLOOKUP(AA1210,'XEQM Shortlist'!J:J,1,0)),"//","")</f>
        <v/>
      </c>
      <c r="AF1210" s="88" t="str">
        <f t="shared" si="265"/>
        <v/>
      </c>
      <c r="AG1210" t="b">
        <f t="shared" si="266"/>
        <v>1</v>
      </c>
    </row>
    <row r="1211" spans="1:33">
      <c r="A1211" s="45">
        <f t="shared" si="259"/>
        <v>1211</v>
      </c>
      <c r="B1211" s="44">
        <f t="shared" si="267"/>
        <v>1184</v>
      </c>
      <c r="C1211" s="48" t="s">
        <v>3643</v>
      </c>
      <c r="D1211" s="48" t="s">
        <v>963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1348</v>
      </c>
      <c r="K1211" s="54" t="s">
        <v>3656</v>
      </c>
      <c r="L1211" s="52" t="s">
        <v>4614</v>
      </c>
      <c r="M1211" s="52" t="s">
        <v>4672</v>
      </c>
      <c r="N1211" s="52" t="s">
        <v>2155</v>
      </c>
      <c r="O1211" s="52" t="s">
        <v>3935</v>
      </c>
      <c r="P1211" s="254" t="s">
        <v>3859</v>
      </c>
      <c r="Q1211" s="13"/>
      <c r="R1211"/>
      <c r="S1211" t="str">
        <f t="shared" si="272"/>
        <v/>
      </c>
      <c r="T1211" s="41" t="str">
        <f>IF(ISNA(VLOOKUP(P1211,'NEW XEQM.c'!E:F,2,0)),"--","PRESENT")</f>
        <v>--</v>
      </c>
      <c r="U1211"/>
      <c r="V1211">
        <f t="shared" si="260"/>
        <v>184</v>
      </c>
      <c r="W1211" s="75" t="s">
        <v>2155</v>
      </c>
      <c r="X1211" s="54" t="s">
        <v>2155</v>
      </c>
      <c r="Y1211" s="54" t="s">
        <v>2155</v>
      </c>
      <c r="Z1211" s="22" t="str">
        <f t="shared" si="261"/>
        <v/>
      </c>
      <c r="AA1211" s="22" t="str">
        <f t="shared" si="262"/>
        <v/>
      </c>
      <c r="AB1211" s="1">
        <f t="shared" si="263"/>
        <v>1184</v>
      </c>
      <c r="AC1211" t="str">
        <f t="shared" si="264"/>
        <v xml:space="preserve">VAR_REGI   </v>
      </c>
      <c r="AD1211" s="125" t="str">
        <f>IF(ISNA(VLOOKUP(AA1211,'XEQM Shortlist'!J:J,1,0)),"//","")</f>
        <v/>
      </c>
      <c r="AF1211" s="88" t="str">
        <f t="shared" si="265"/>
        <v/>
      </c>
      <c r="AG1211" t="b">
        <f t="shared" si="266"/>
        <v>1</v>
      </c>
    </row>
    <row r="1212" spans="1:33">
      <c r="A1212" s="45">
        <f t="shared" si="259"/>
        <v>1212</v>
      </c>
      <c r="B1212" s="44">
        <f t="shared" si="267"/>
        <v>1185</v>
      </c>
      <c r="C1212" s="48" t="s">
        <v>3643</v>
      </c>
      <c r="D1212" s="48" t="s">
        <v>964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1348</v>
      </c>
      <c r="K1212" s="54" t="s">
        <v>3656</v>
      </c>
      <c r="L1212" s="52" t="s">
        <v>4614</v>
      </c>
      <c r="M1212" s="52" t="s">
        <v>4672</v>
      </c>
      <c r="N1212" s="52" t="s">
        <v>2155</v>
      </c>
      <c r="O1212" s="52" t="s">
        <v>3936</v>
      </c>
      <c r="P1212" s="254" t="s">
        <v>3860</v>
      </c>
      <c r="Q1212" s="13"/>
      <c r="R1212"/>
      <c r="S1212" t="str">
        <f t="shared" si="272"/>
        <v/>
      </c>
      <c r="T1212" s="41" t="str">
        <f>IF(ISNA(VLOOKUP(P1212,'NEW XEQM.c'!E:F,2,0)),"--","PRESENT")</f>
        <v>--</v>
      </c>
      <c r="U1212"/>
      <c r="V1212">
        <f t="shared" si="260"/>
        <v>184</v>
      </c>
      <c r="W1212" s="75" t="s">
        <v>2155</v>
      </c>
      <c r="X1212" s="54" t="s">
        <v>2155</v>
      </c>
      <c r="Y1212" s="54" t="s">
        <v>2155</v>
      </c>
      <c r="Z1212" s="22" t="str">
        <f t="shared" si="261"/>
        <v/>
      </c>
      <c r="AA1212" s="22" t="str">
        <f t="shared" si="262"/>
        <v/>
      </c>
      <c r="AB1212" s="1">
        <f t="shared" si="263"/>
        <v>1185</v>
      </c>
      <c r="AC1212" t="str">
        <f t="shared" si="264"/>
        <v xml:space="preserve">VAR_REGJ   </v>
      </c>
      <c r="AD1212" s="125" t="str">
        <f>IF(ISNA(VLOOKUP(AA1212,'XEQM Shortlist'!J:J,1,0)),"//","")</f>
        <v/>
      </c>
      <c r="AF1212" s="88" t="str">
        <f t="shared" si="265"/>
        <v/>
      </c>
      <c r="AG1212" t="b">
        <f t="shared" si="266"/>
        <v>1</v>
      </c>
    </row>
    <row r="1213" spans="1:33">
      <c r="A1213" s="45">
        <f t="shared" si="259"/>
        <v>1213</v>
      </c>
      <c r="B1213" s="44">
        <f t="shared" si="267"/>
        <v>1186</v>
      </c>
      <c r="C1213" s="48" t="s">
        <v>3643</v>
      </c>
      <c r="D1213" s="48" t="s">
        <v>965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1348</v>
      </c>
      <c r="K1213" s="54" t="s">
        <v>3656</v>
      </c>
      <c r="L1213" s="52" t="s">
        <v>4614</v>
      </c>
      <c r="M1213" s="52" t="s">
        <v>4672</v>
      </c>
      <c r="N1213" s="52" t="s">
        <v>2155</v>
      </c>
      <c r="O1213" s="52" t="s">
        <v>3937</v>
      </c>
      <c r="P1213" s="254" t="s">
        <v>3861</v>
      </c>
      <c r="Q1213" s="13"/>
      <c r="R1213"/>
      <c r="S1213" t="str">
        <f t="shared" si="272"/>
        <v/>
      </c>
      <c r="T1213" s="41" t="str">
        <f>IF(ISNA(VLOOKUP(P1213,'NEW XEQM.c'!E:F,2,0)),"--","PRESENT")</f>
        <v>--</v>
      </c>
      <c r="U1213"/>
      <c r="V1213">
        <f t="shared" si="260"/>
        <v>184</v>
      </c>
      <c r="W1213" s="75" t="s">
        <v>2155</v>
      </c>
      <c r="X1213" s="54" t="s">
        <v>2155</v>
      </c>
      <c r="Y1213" s="54" t="s">
        <v>2155</v>
      </c>
      <c r="Z1213" s="22" t="str">
        <f t="shared" si="261"/>
        <v/>
      </c>
      <c r="AA1213" s="22" t="str">
        <f t="shared" si="262"/>
        <v/>
      </c>
      <c r="AB1213" s="1">
        <f t="shared" si="263"/>
        <v>1186</v>
      </c>
      <c r="AC1213" t="str">
        <f t="shared" si="264"/>
        <v xml:space="preserve">VAR_REGK   </v>
      </c>
      <c r="AD1213" s="125" t="str">
        <f>IF(ISNA(VLOOKUP(AA1213,'XEQM Shortlist'!J:J,1,0)),"//","")</f>
        <v/>
      </c>
      <c r="AF1213" s="88" t="str">
        <f t="shared" si="265"/>
        <v/>
      </c>
      <c r="AG1213" t="b">
        <f t="shared" si="266"/>
        <v>1</v>
      </c>
    </row>
    <row r="1214" spans="1:33">
      <c r="A1214" s="45">
        <f t="shared" si="259"/>
        <v>1214</v>
      </c>
      <c r="B1214" s="44">
        <f t="shared" si="267"/>
        <v>1187</v>
      </c>
      <c r="C1214" s="48" t="s">
        <v>3642</v>
      </c>
      <c r="D1214" s="48" t="s">
        <v>7</v>
      </c>
      <c r="E1214" s="53" t="s">
        <v>3846</v>
      </c>
      <c r="F1214" s="53" t="s">
        <v>3846</v>
      </c>
      <c r="G1214" s="142">
        <v>0</v>
      </c>
      <c r="H1214" s="142">
        <v>0</v>
      </c>
      <c r="I1214" s="140" t="s">
        <v>111</v>
      </c>
      <c r="J1214" s="53" t="s">
        <v>1348</v>
      </c>
      <c r="K1214" s="54" t="s">
        <v>3656</v>
      </c>
      <c r="L1214" s="52" t="s">
        <v>4614</v>
      </c>
      <c r="M1214" s="52" t="s">
        <v>4672</v>
      </c>
      <c r="N1214" s="52" t="s">
        <v>2155</v>
      </c>
      <c r="O1214" s="52"/>
      <c r="P1214" s="254" t="s">
        <v>3863</v>
      </c>
      <c r="Q1214" s="13"/>
      <c r="R1214"/>
      <c r="S1214" t="str">
        <f t="shared" si="272"/>
        <v/>
      </c>
      <c r="T1214" s="41" t="str">
        <f>IF(ISNA(VLOOKUP(P1214,'NEW XEQM.c'!E:F,2,0)),"--","PRESENT")</f>
        <v>--</v>
      </c>
      <c r="U1214"/>
      <c r="V1214">
        <f t="shared" si="260"/>
        <v>184</v>
      </c>
      <c r="W1214" s="75" t="s">
        <v>2155</v>
      </c>
      <c r="X1214" s="54" t="s">
        <v>2155</v>
      </c>
      <c r="Y1214" s="54" t="s">
        <v>2155</v>
      </c>
      <c r="Z1214" s="22" t="str">
        <f t="shared" si="261"/>
        <v/>
      </c>
      <c r="AA1214" s="22" t="str">
        <f t="shared" si="262"/>
        <v/>
      </c>
      <c r="AB1214" s="1">
        <f t="shared" si="263"/>
        <v>1187</v>
      </c>
      <c r="AC1214" t="str">
        <f t="shared" si="264"/>
        <v xml:space="preserve">VAR_ADM    </v>
      </c>
      <c r="AD1214" s="125" t="str">
        <f>IF(ISNA(VLOOKUP(AA1214,'XEQM Shortlist'!J:J,1,0)),"//","")</f>
        <v/>
      </c>
      <c r="AF1214" s="88" t="str">
        <f t="shared" si="265"/>
        <v/>
      </c>
      <c r="AG1214" t="b">
        <f t="shared" si="266"/>
        <v>1</v>
      </c>
    </row>
    <row r="1215" spans="1:33">
      <c r="A1215" s="45">
        <f t="shared" ref="A1215:A1278" si="273">IF(B1215=INT(B1215),ROW(),"")</f>
        <v>1215</v>
      </c>
      <c r="B1215" s="44">
        <f t="shared" si="267"/>
        <v>1188</v>
      </c>
      <c r="C1215" s="48" t="s">
        <v>3642</v>
      </c>
      <c r="D1215" s="48" t="s">
        <v>7</v>
      </c>
      <c r="E1215" s="53" t="s">
        <v>4699</v>
      </c>
      <c r="F1215" s="53" t="s">
        <v>4699</v>
      </c>
      <c r="G1215" s="142">
        <v>0</v>
      </c>
      <c r="H1215" s="142">
        <v>0</v>
      </c>
      <c r="I1215" s="140" t="s">
        <v>111</v>
      </c>
      <c r="J1215" s="53" t="s">
        <v>1348</v>
      </c>
      <c r="K1215" s="54" t="s">
        <v>3656</v>
      </c>
      <c r="L1215" s="52" t="s">
        <v>4614</v>
      </c>
      <c r="M1215" s="52" t="s">
        <v>4672</v>
      </c>
      <c r="N1215" s="52" t="s">
        <v>2155</v>
      </c>
      <c r="O1215" s="52"/>
      <c r="P1215" s="254" t="s">
        <v>3864</v>
      </c>
      <c r="Q1215" s="13"/>
      <c r="R1215"/>
      <c r="S1215" t="str">
        <f t="shared" si="272"/>
        <v/>
      </c>
      <c r="T1215" s="41" t="str">
        <f>IF(ISNA(VLOOKUP(P1215,'NEW XEQM.c'!E:F,2,0)),"--","PRESENT")</f>
        <v>--</v>
      </c>
      <c r="U1215"/>
      <c r="V1215">
        <f t="shared" ref="V1215:V1278" si="274">IF(AA1215&lt;&gt;"",V1214+1,V1214)</f>
        <v>184</v>
      </c>
      <c r="W1215" s="75" t="s">
        <v>2155</v>
      </c>
      <c r="X1215" s="54" t="s">
        <v>2155</v>
      </c>
      <c r="Y1215" s="54" t="s">
        <v>2155</v>
      </c>
      <c r="Z1215" s="22" t="str">
        <f t="shared" ref="Z1215:Z1278" si="275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76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77">B1215</f>
        <v>1188</v>
      </c>
      <c r="AC1215" t="str">
        <f t="shared" ref="AC1215:AC1278" si="278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79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80">AA1215=AF1215</f>
        <v>1</v>
      </c>
    </row>
    <row r="1216" spans="1:33">
      <c r="A1216" s="45">
        <f t="shared" si="273"/>
        <v>1216</v>
      </c>
      <c r="B1216" s="44">
        <f t="shared" si="267"/>
        <v>1189</v>
      </c>
      <c r="C1216" s="48" t="s">
        <v>3642</v>
      </c>
      <c r="D1216" s="48" t="s">
        <v>7</v>
      </c>
      <c r="E1216" s="53" t="s">
        <v>3847</v>
      </c>
      <c r="F1216" s="53" t="s">
        <v>3847</v>
      </c>
      <c r="G1216" s="142">
        <v>0</v>
      </c>
      <c r="H1216" s="142">
        <v>0</v>
      </c>
      <c r="I1216" s="140" t="s">
        <v>111</v>
      </c>
      <c r="J1216" s="53" t="s">
        <v>1348</v>
      </c>
      <c r="K1216" s="54" t="s">
        <v>3656</v>
      </c>
      <c r="L1216" s="52" t="s">
        <v>4614</v>
      </c>
      <c r="M1216" s="52" t="s">
        <v>4672</v>
      </c>
      <c r="N1216" s="52" t="s">
        <v>2155</v>
      </c>
      <c r="O1216" s="52"/>
      <c r="P1216" s="254" t="s">
        <v>3865</v>
      </c>
      <c r="Q1216" s="13"/>
      <c r="R1216"/>
      <c r="S1216" t="str">
        <f t="shared" si="272"/>
        <v/>
      </c>
      <c r="T1216" s="41" t="str">
        <f>IF(ISNA(VLOOKUP(P1216,'NEW XEQM.c'!E:F,2,0)),"--","PRESENT")</f>
        <v>--</v>
      </c>
      <c r="U1216"/>
      <c r="V1216">
        <f t="shared" si="274"/>
        <v>184</v>
      </c>
      <c r="W1216" s="75" t="s">
        <v>2155</v>
      </c>
      <c r="X1216" s="54" t="s">
        <v>2155</v>
      </c>
      <c r="Y1216" s="54" t="s">
        <v>2155</v>
      </c>
      <c r="Z1216" s="22" t="str">
        <f t="shared" si="275"/>
        <v/>
      </c>
      <c r="AA1216" s="22" t="str">
        <f t="shared" si="276"/>
        <v/>
      </c>
      <c r="AB1216" s="1">
        <f t="shared" si="277"/>
        <v>1189</v>
      </c>
      <c r="AC1216" t="str">
        <f t="shared" si="278"/>
        <v xml:space="preserve">VAR_ISM    </v>
      </c>
      <c r="AD1216" s="125" t="str">
        <f>IF(ISNA(VLOOKUP(AA1216,'XEQM Shortlist'!J:J,1,0)),"//","")</f>
        <v/>
      </c>
      <c r="AF1216" s="88" t="str">
        <f t="shared" si="279"/>
        <v/>
      </c>
      <c r="AG1216" t="b">
        <f t="shared" si="280"/>
        <v>1</v>
      </c>
    </row>
    <row r="1217" spans="1:33">
      <c r="A1217" s="45">
        <f t="shared" si="273"/>
        <v>1217</v>
      </c>
      <c r="B1217" s="44">
        <f t="shared" si="267"/>
        <v>1190</v>
      </c>
      <c r="C1217" s="48" t="s">
        <v>3642</v>
      </c>
      <c r="D1217" s="48" t="s">
        <v>7</v>
      </c>
      <c r="E1217" s="53" t="s">
        <v>3848</v>
      </c>
      <c r="F1217" s="53" t="s">
        <v>3848</v>
      </c>
      <c r="G1217" s="142">
        <v>0</v>
      </c>
      <c r="H1217" s="142">
        <v>0</v>
      </c>
      <c r="I1217" s="140" t="s">
        <v>111</v>
      </c>
      <c r="J1217" s="53" t="s">
        <v>1348</v>
      </c>
      <c r="K1217" s="54" t="s">
        <v>3656</v>
      </c>
      <c r="L1217" s="52" t="s">
        <v>4614</v>
      </c>
      <c r="M1217" s="52" t="s">
        <v>4672</v>
      </c>
      <c r="N1217" s="52" t="s">
        <v>2155</v>
      </c>
      <c r="O1217" s="52"/>
      <c r="P1217" s="254" t="s">
        <v>3866</v>
      </c>
      <c r="Q1217" s="13"/>
      <c r="R1217"/>
      <c r="S1217" t="str">
        <f t="shared" si="272"/>
        <v/>
      </c>
      <c r="T1217" s="41" t="str">
        <f>IF(ISNA(VLOOKUP(P1217,'NEW XEQM.c'!E:F,2,0)),"--","PRESENT")</f>
        <v>--</v>
      </c>
      <c r="U1217"/>
      <c r="V1217">
        <f t="shared" si="274"/>
        <v>184</v>
      </c>
      <c r="W1217" s="75" t="s">
        <v>2155</v>
      </c>
      <c r="X1217" s="54" t="s">
        <v>2155</v>
      </c>
      <c r="Y1217" s="54" t="s">
        <v>2155</v>
      </c>
      <c r="Z1217" s="22" t="str">
        <f t="shared" si="275"/>
        <v/>
      </c>
      <c r="AA1217" s="22" t="str">
        <f t="shared" si="276"/>
        <v/>
      </c>
      <c r="AB1217" s="1">
        <f t="shared" si="277"/>
        <v>1190</v>
      </c>
      <c r="AC1217" t="str">
        <f t="shared" si="278"/>
        <v xml:space="preserve">VAR_REALDF </v>
      </c>
      <c r="AD1217" s="125" t="str">
        <f>IF(ISNA(VLOOKUP(AA1217,'XEQM Shortlist'!J:J,1,0)),"//","")</f>
        <v/>
      </c>
      <c r="AF1217" s="88" t="str">
        <f t="shared" si="279"/>
        <v/>
      </c>
      <c r="AG1217" t="b">
        <f t="shared" si="280"/>
        <v>1</v>
      </c>
    </row>
    <row r="1218" spans="1:33">
      <c r="A1218" s="45">
        <f t="shared" si="273"/>
        <v>1218</v>
      </c>
      <c r="B1218" s="44">
        <f t="shared" si="267"/>
        <v>1191</v>
      </c>
      <c r="C1218" s="48" t="s">
        <v>3642</v>
      </c>
      <c r="D1218" s="48" t="s">
        <v>7</v>
      </c>
      <c r="E1218" s="53" t="s">
        <v>3849</v>
      </c>
      <c r="F1218" s="53" t="s">
        <v>3849</v>
      </c>
      <c r="G1218" s="142">
        <v>0</v>
      </c>
      <c r="H1218" s="144">
        <v>0</v>
      </c>
      <c r="I1218" s="140" t="s">
        <v>111</v>
      </c>
      <c r="J1218" s="53" t="s">
        <v>1348</v>
      </c>
      <c r="K1218" s="54" t="s">
        <v>3656</v>
      </c>
      <c r="L1218" s="52" t="s">
        <v>4614</v>
      </c>
      <c r="M1218" s="52" t="s">
        <v>4672</v>
      </c>
      <c r="N1218" s="52" t="s">
        <v>2155</v>
      </c>
      <c r="O1218" s="52"/>
      <c r="P1218" s="254" t="s">
        <v>3867</v>
      </c>
      <c r="Q1218" s="13"/>
      <c r="R1218"/>
      <c r="S1218" t="str">
        <f t="shared" si="272"/>
        <v/>
      </c>
      <c r="T1218" s="41" t="str">
        <f>IF(ISNA(VLOOKUP(P1218,'NEW XEQM.c'!E:F,2,0)),"--","PRESENT")</f>
        <v>--</v>
      </c>
      <c r="U1218"/>
      <c r="V1218">
        <f t="shared" si="274"/>
        <v>184</v>
      </c>
      <c r="W1218" s="75" t="s">
        <v>2155</v>
      </c>
      <c r="X1218" s="54" t="s">
        <v>2155</v>
      </c>
      <c r="Y1218" s="54" t="s">
        <v>2155</v>
      </c>
      <c r="Z1218" s="22" t="str">
        <f t="shared" si="275"/>
        <v/>
      </c>
      <c r="AA1218" s="22" t="str">
        <f t="shared" si="276"/>
        <v/>
      </c>
      <c r="AB1218" s="1">
        <f t="shared" si="277"/>
        <v>1191</v>
      </c>
      <c r="AC1218" t="str">
        <f t="shared" si="278"/>
        <v xml:space="preserve">VAR_NDEC   </v>
      </c>
      <c r="AD1218" s="125" t="str">
        <f>IF(ISNA(VLOOKUP(AA1218,'XEQM Shortlist'!J:J,1,0)),"//","")</f>
        <v/>
      </c>
      <c r="AF1218" s="88" t="str">
        <f t="shared" si="279"/>
        <v/>
      </c>
      <c r="AG1218" t="b">
        <f t="shared" si="280"/>
        <v>1</v>
      </c>
    </row>
    <row r="1219" spans="1:33">
      <c r="A1219" s="45">
        <f t="shared" si="273"/>
        <v>1219</v>
      </c>
      <c r="B1219" s="44">
        <f t="shared" si="267"/>
        <v>1192</v>
      </c>
      <c r="C1219" s="48" t="s">
        <v>4722</v>
      </c>
      <c r="D1219" s="48" t="s">
        <v>4723</v>
      </c>
      <c r="E1219" s="53" t="s">
        <v>1002</v>
      </c>
      <c r="F1219" s="53" t="s">
        <v>1002</v>
      </c>
      <c r="G1219" s="142">
        <v>0</v>
      </c>
      <c r="H1219" s="142">
        <v>0</v>
      </c>
      <c r="I1219" s="140" t="s">
        <v>111</v>
      </c>
      <c r="J1219" s="53" t="s">
        <v>1348</v>
      </c>
      <c r="K1219" s="54" t="s">
        <v>3656</v>
      </c>
      <c r="L1219" s="52" t="s">
        <v>4614</v>
      </c>
      <c r="M1219" s="52" t="s">
        <v>4672</v>
      </c>
      <c r="N1219" s="52" t="s">
        <v>2155</v>
      </c>
      <c r="O1219" s="52"/>
      <c r="P1219" s="254" t="s">
        <v>3868</v>
      </c>
      <c r="Q1219" s="13"/>
      <c r="R1219"/>
      <c r="S1219" t="str">
        <f t="shared" si="272"/>
        <v/>
      </c>
      <c r="T1219" s="41" t="str">
        <f>IF(ISNA(VLOOKUP(P1219,'NEW XEQM.c'!E:F,2,0)),"--","PRESENT")</f>
        <v>--</v>
      </c>
      <c r="U1219"/>
      <c r="V1219">
        <f t="shared" si="274"/>
        <v>184</v>
      </c>
      <c r="W1219" s="75" t="s">
        <v>2155</v>
      </c>
      <c r="X1219" s="54" t="s">
        <v>2155</v>
      </c>
      <c r="Y1219" s="54" t="s">
        <v>2155</v>
      </c>
      <c r="Z1219" s="22" t="str">
        <f t="shared" si="275"/>
        <v/>
      </c>
      <c r="AA1219" s="22" t="str">
        <f t="shared" si="276"/>
        <v/>
      </c>
      <c r="AB1219" s="1">
        <f t="shared" si="277"/>
        <v>1192</v>
      </c>
      <c r="AC1219" t="str">
        <f t="shared" si="278"/>
        <v xml:space="preserve">VAR_ACC    </v>
      </c>
      <c r="AD1219" s="125" t="str">
        <f>IF(ISNA(VLOOKUP(AA1219,'XEQM Shortlist'!J:J,1,0)),"//","")</f>
        <v/>
      </c>
      <c r="AF1219" s="88" t="str">
        <f t="shared" si="279"/>
        <v/>
      </c>
      <c r="AG1219" t="b">
        <f t="shared" si="280"/>
        <v>1</v>
      </c>
    </row>
    <row r="1220" spans="1:33">
      <c r="A1220" s="45">
        <f t="shared" si="273"/>
        <v>1220</v>
      </c>
      <c r="B1220" s="44">
        <f t="shared" ref="B1220:B1283" si="281">IF(AND(MID(C1220,2,1)&lt;&gt;"/",MID(C1220,1,1)="/"),INT(B1219)+1,B1219+0.01)</f>
        <v>1193</v>
      </c>
      <c r="C1220" s="48" t="s">
        <v>4722</v>
      </c>
      <c r="D1220" s="48" t="s">
        <v>4724</v>
      </c>
      <c r="E1220" s="53" t="s">
        <v>3881</v>
      </c>
      <c r="F1220" s="53" t="s">
        <v>3881</v>
      </c>
      <c r="G1220" s="142">
        <v>0</v>
      </c>
      <c r="H1220" s="142">
        <v>0</v>
      </c>
      <c r="I1220" s="140" t="s">
        <v>111</v>
      </c>
      <c r="J1220" s="53" t="s">
        <v>1348</v>
      </c>
      <c r="K1220" s="54" t="s">
        <v>3656</v>
      </c>
      <c r="L1220" s="52" t="s">
        <v>4614</v>
      </c>
      <c r="M1220" s="52" t="s">
        <v>4672</v>
      </c>
      <c r="N1220" s="52" t="s">
        <v>2155</v>
      </c>
      <c r="O1220" s="52"/>
      <c r="P1220" s="254" t="s">
        <v>3869</v>
      </c>
      <c r="Q1220" s="13"/>
      <c r="R1220"/>
      <c r="S1220" t="str">
        <f t="shared" si="272"/>
        <v/>
      </c>
      <c r="T1220" s="41" t="str">
        <f>IF(ISNA(VLOOKUP(P1220,'NEW XEQM.c'!E:F,2,0)),"--","PRESENT")</f>
        <v>--</v>
      </c>
      <c r="U1220"/>
      <c r="V1220">
        <f t="shared" si="274"/>
        <v>184</v>
      </c>
      <c r="W1220" s="75" t="s">
        <v>2155</v>
      </c>
      <c r="X1220" s="54" t="s">
        <v>2155</v>
      </c>
      <c r="Y1220" s="54" t="s">
        <v>2155</v>
      </c>
      <c r="Z1220" s="22" t="str">
        <f t="shared" si="275"/>
        <v/>
      </c>
      <c r="AA1220" s="22" t="str">
        <f t="shared" si="276"/>
        <v/>
      </c>
      <c r="AB1220" s="1">
        <f t="shared" si="277"/>
        <v>1193</v>
      </c>
      <c r="AC1220" t="str">
        <f t="shared" si="278"/>
        <v xml:space="preserve">VAR_ULIM   </v>
      </c>
      <c r="AD1220" s="125" t="str">
        <f>IF(ISNA(VLOOKUP(AA1220,'XEQM Shortlist'!J:J,1,0)),"//","")</f>
        <v/>
      </c>
      <c r="AF1220" s="88" t="str">
        <f t="shared" si="279"/>
        <v/>
      </c>
      <c r="AG1220" t="b">
        <f t="shared" si="280"/>
        <v>1</v>
      </c>
    </row>
    <row r="1221" spans="1:33">
      <c r="A1221" s="45">
        <f t="shared" si="273"/>
        <v>1221</v>
      </c>
      <c r="B1221" s="44">
        <f t="shared" si="281"/>
        <v>1194</v>
      </c>
      <c r="C1221" s="48" t="s">
        <v>4722</v>
      </c>
      <c r="D1221" s="48" t="s">
        <v>4725</v>
      </c>
      <c r="E1221" s="53" t="s">
        <v>3882</v>
      </c>
      <c r="F1221" s="53" t="s">
        <v>3882</v>
      </c>
      <c r="G1221" s="142">
        <v>0</v>
      </c>
      <c r="H1221" s="142">
        <v>0</v>
      </c>
      <c r="I1221" s="140" t="s">
        <v>111</v>
      </c>
      <c r="J1221" s="53" t="s">
        <v>1348</v>
      </c>
      <c r="K1221" s="54" t="s">
        <v>3656</v>
      </c>
      <c r="L1221" s="52" t="s">
        <v>4614</v>
      </c>
      <c r="M1221" s="52" t="s">
        <v>4672</v>
      </c>
      <c r="N1221" s="52" t="s">
        <v>2155</v>
      </c>
      <c r="O1221" s="52"/>
      <c r="P1221" s="254" t="s">
        <v>3870</v>
      </c>
      <c r="Q1221" s="13"/>
      <c r="R1221"/>
      <c r="S1221" t="str">
        <f t="shared" si="272"/>
        <v/>
      </c>
      <c r="T1221" s="41" t="str">
        <f>IF(ISNA(VLOOKUP(P1221,'NEW XEQM.c'!E:F,2,0)),"--","PRESENT")</f>
        <v>--</v>
      </c>
      <c r="U1221"/>
      <c r="V1221">
        <f t="shared" si="274"/>
        <v>184</v>
      </c>
      <c r="W1221" s="75" t="s">
        <v>2155</v>
      </c>
      <c r="X1221" s="54" t="s">
        <v>2155</v>
      </c>
      <c r="Y1221" s="54" t="s">
        <v>2155</v>
      </c>
      <c r="Z1221" s="22" t="str">
        <f t="shared" si="275"/>
        <v/>
      </c>
      <c r="AA1221" s="22" t="str">
        <f t="shared" si="276"/>
        <v/>
      </c>
      <c r="AB1221" s="1">
        <f t="shared" si="277"/>
        <v>1194</v>
      </c>
      <c r="AC1221" t="str">
        <f t="shared" si="278"/>
        <v xml:space="preserve">VAR_LLIM   </v>
      </c>
      <c r="AD1221" s="125" t="str">
        <f>IF(ISNA(VLOOKUP(AA1221,'XEQM Shortlist'!J:J,1,0)),"//","")</f>
        <v/>
      </c>
      <c r="AF1221" s="88" t="str">
        <f t="shared" si="279"/>
        <v/>
      </c>
      <c r="AG1221" t="b">
        <f t="shared" si="280"/>
        <v>1</v>
      </c>
    </row>
    <row r="1222" spans="1:33">
      <c r="A1222" s="45">
        <f t="shared" si="273"/>
        <v>1222</v>
      </c>
      <c r="B1222" s="44">
        <f t="shared" si="281"/>
        <v>1195</v>
      </c>
      <c r="C1222" s="48" t="s">
        <v>4593</v>
      </c>
      <c r="D1222" s="48" t="s">
        <v>4594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1348</v>
      </c>
      <c r="K1222" s="54" t="s">
        <v>3656</v>
      </c>
      <c r="L1222" s="52" t="s">
        <v>4614</v>
      </c>
      <c r="M1222" s="52" t="s">
        <v>4672</v>
      </c>
      <c r="N1222" s="52" t="s">
        <v>2155</v>
      </c>
      <c r="O1222" s="52"/>
      <c r="P1222" s="254" t="s">
        <v>3871</v>
      </c>
      <c r="Q1222" s="13"/>
      <c r="R1222"/>
      <c r="S1222" t="str">
        <f t="shared" si="272"/>
        <v/>
      </c>
      <c r="T1222" s="41" t="str">
        <f>IF(ISNA(VLOOKUP(P1222,'NEW XEQM.c'!E:F,2,0)),"--","PRESENT")</f>
        <v>--</v>
      </c>
      <c r="U1222"/>
      <c r="V1222">
        <f t="shared" si="274"/>
        <v>184</v>
      </c>
      <c r="W1222" s="75"/>
      <c r="X1222" s="54"/>
      <c r="Y1222" s="54"/>
      <c r="Z1222" s="22" t="str">
        <f t="shared" si="275"/>
        <v/>
      </c>
      <c r="AA1222" s="22" t="str">
        <f t="shared" si="276"/>
        <v/>
      </c>
      <c r="AB1222" s="1">
        <f t="shared" si="277"/>
        <v>1195</v>
      </c>
      <c r="AC1222" t="str">
        <f t="shared" si="278"/>
        <v xml:space="preserve">VAR_FV     </v>
      </c>
      <c r="AD1222" s="125" t="str">
        <f>IF(ISNA(VLOOKUP(AA1222,'XEQM Shortlist'!J:J,1,0)),"//","")</f>
        <v/>
      </c>
      <c r="AF1222" s="88" t="str">
        <f t="shared" si="279"/>
        <v/>
      </c>
      <c r="AG1222" t="b">
        <f t="shared" si="280"/>
        <v>1</v>
      </c>
    </row>
    <row r="1223" spans="1:33">
      <c r="A1223" s="45">
        <f t="shared" si="273"/>
        <v>1223</v>
      </c>
      <c r="B1223" s="44">
        <f t="shared" si="281"/>
        <v>1196</v>
      </c>
      <c r="C1223" s="48" t="s">
        <v>4593</v>
      </c>
      <c r="D1223" s="48" t="s">
        <v>4595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1348</v>
      </c>
      <c r="K1223" s="54" t="s">
        <v>3656</v>
      </c>
      <c r="L1223" s="52" t="s">
        <v>4614</v>
      </c>
      <c r="M1223" s="52" t="s">
        <v>4672</v>
      </c>
      <c r="N1223" s="52" t="s">
        <v>2155</v>
      </c>
      <c r="O1223" s="52"/>
      <c r="P1223" s="254" t="s">
        <v>3872</v>
      </c>
      <c r="Q1223" s="13"/>
      <c r="R1223"/>
      <c r="S1223" t="str">
        <f t="shared" si="272"/>
        <v/>
      </c>
      <c r="T1223" s="41" t="str">
        <f>IF(ISNA(VLOOKUP(P1223,'NEW XEQM.c'!E:F,2,0)),"--","PRESENT")</f>
        <v>--</v>
      </c>
      <c r="U1223"/>
      <c r="V1223">
        <f t="shared" si="274"/>
        <v>184</v>
      </c>
      <c r="W1223" s="75"/>
      <c r="X1223" s="54"/>
      <c r="Y1223" s="54"/>
      <c r="Z1223" s="22" t="str">
        <f t="shared" si="275"/>
        <v/>
      </c>
      <c r="AA1223" s="22" t="str">
        <f t="shared" si="276"/>
        <v/>
      </c>
      <c r="AB1223" s="1">
        <f t="shared" si="277"/>
        <v>1196</v>
      </c>
      <c r="AC1223" t="str">
        <f t="shared" si="278"/>
        <v xml:space="preserve">VAR_IPonA  </v>
      </c>
      <c r="AD1223" s="125" t="str">
        <f>IF(ISNA(VLOOKUP(AA1223,'XEQM Shortlist'!J:J,1,0)),"//","")</f>
        <v/>
      </c>
      <c r="AF1223" s="88" t="str">
        <f t="shared" si="279"/>
        <v/>
      </c>
      <c r="AG1223" t="b">
        <f t="shared" si="280"/>
        <v>1</v>
      </c>
    </row>
    <row r="1224" spans="1:33">
      <c r="A1224" s="45">
        <f t="shared" si="273"/>
        <v>1224</v>
      </c>
      <c r="B1224" s="44">
        <f t="shared" si="281"/>
        <v>1197</v>
      </c>
      <c r="C1224" s="48" t="s">
        <v>4593</v>
      </c>
      <c r="D1224" s="48" t="s">
        <v>4596</v>
      </c>
      <c r="E1224" s="53" t="s">
        <v>5260</v>
      </c>
      <c r="F1224" s="53" t="s">
        <v>5260</v>
      </c>
      <c r="G1224" s="142">
        <v>0</v>
      </c>
      <c r="H1224" s="142">
        <v>0</v>
      </c>
      <c r="I1224" s="140" t="s">
        <v>111</v>
      </c>
      <c r="J1224" s="53" t="s">
        <v>1348</v>
      </c>
      <c r="K1224" s="54" t="s">
        <v>3656</v>
      </c>
      <c r="L1224" s="52" t="s">
        <v>4614</v>
      </c>
      <c r="M1224" s="52" t="s">
        <v>4672</v>
      </c>
      <c r="N1224" s="52" t="s">
        <v>2155</v>
      </c>
      <c r="O1224" s="52"/>
      <c r="P1224" s="254" t="s">
        <v>3873</v>
      </c>
      <c r="Q1224" s="13"/>
      <c r="R1224"/>
      <c r="S1224" t="str">
        <f t="shared" si="272"/>
        <v/>
      </c>
      <c r="T1224" s="41" t="str">
        <f>IF(ISNA(VLOOKUP(P1224,'NEW XEQM.c'!E:F,2,0)),"--","PRESENT")</f>
        <v>--</v>
      </c>
      <c r="U1224"/>
      <c r="V1224">
        <f t="shared" si="274"/>
        <v>184</v>
      </c>
      <c r="W1224" s="75"/>
      <c r="X1224" s="54"/>
      <c r="Y1224" s="54"/>
      <c r="Z1224" s="22" t="str">
        <f t="shared" si="275"/>
        <v/>
      </c>
      <c r="AA1224" s="22" t="str">
        <f t="shared" si="276"/>
        <v/>
      </c>
      <c r="AB1224" s="1">
        <f t="shared" si="277"/>
        <v>1197</v>
      </c>
      <c r="AC1224" t="str">
        <f t="shared" si="278"/>
        <v xml:space="preserve">VAR_NPER   </v>
      </c>
      <c r="AD1224" s="125" t="str">
        <f>IF(ISNA(VLOOKUP(AA1224,'XEQM Shortlist'!J:J,1,0)),"//","")</f>
        <v/>
      </c>
      <c r="AF1224" s="88" t="str">
        <f t="shared" si="279"/>
        <v/>
      </c>
      <c r="AG1224" t="b">
        <f t="shared" si="280"/>
        <v>1</v>
      </c>
    </row>
    <row r="1225" spans="1:33">
      <c r="A1225" s="45">
        <f t="shared" si="273"/>
        <v>1225</v>
      </c>
      <c r="B1225" s="44">
        <f t="shared" si="281"/>
        <v>1198</v>
      </c>
      <c r="C1225" s="48" t="s">
        <v>4593</v>
      </c>
      <c r="D1225" s="48" t="s">
        <v>4597</v>
      </c>
      <c r="E1225" s="53" t="s">
        <v>1174</v>
      </c>
      <c r="F1225" s="53" t="s">
        <v>1174</v>
      </c>
      <c r="G1225" s="142">
        <v>0</v>
      </c>
      <c r="H1225" s="142">
        <v>0</v>
      </c>
      <c r="I1225" s="140" t="s">
        <v>111</v>
      </c>
      <c r="J1225" s="53" t="s">
        <v>1348</v>
      </c>
      <c r="K1225" s="54" t="s">
        <v>3656</v>
      </c>
      <c r="L1225" s="52" t="s">
        <v>4614</v>
      </c>
      <c r="M1225" s="52" t="s">
        <v>4672</v>
      </c>
      <c r="N1225" s="52" t="s">
        <v>2155</v>
      </c>
      <c r="O1225" s="52"/>
      <c r="P1225" s="254" t="s">
        <v>3874</v>
      </c>
      <c r="Q1225" s="13"/>
      <c r="R1225"/>
      <c r="S1225" t="str">
        <f t="shared" si="272"/>
        <v/>
      </c>
      <c r="T1225" s="41" t="str">
        <f>IF(ISNA(VLOOKUP(P1225,'NEW XEQM.c'!E:F,2,0)),"--","PRESENT")</f>
        <v>--</v>
      </c>
      <c r="U1225"/>
      <c r="V1225">
        <f t="shared" si="274"/>
        <v>184</v>
      </c>
      <c r="W1225" s="75"/>
      <c r="X1225" s="54"/>
      <c r="Y1225" s="54"/>
      <c r="Z1225" s="22" t="str">
        <f t="shared" si="275"/>
        <v/>
      </c>
      <c r="AA1225" s="22" t="str">
        <f t="shared" si="276"/>
        <v/>
      </c>
      <c r="AB1225" s="1">
        <f t="shared" si="277"/>
        <v>1198</v>
      </c>
      <c r="AC1225" t="str">
        <f t="shared" si="278"/>
        <v xml:space="preserve">VAR_PERonA </v>
      </c>
      <c r="AD1225" s="125" t="str">
        <f>IF(ISNA(VLOOKUP(AA1225,'XEQM Shortlist'!J:J,1,0)),"//","")</f>
        <v/>
      </c>
      <c r="AF1225" s="88" t="str">
        <f t="shared" si="279"/>
        <v/>
      </c>
      <c r="AG1225" t="b">
        <f t="shared" si="280"/>
        <v>1</v>
      </c>
    </row>
    <row r="1226" spans="1:33">
      <c r="A1226" s="45">
        <f t="shared" si="273"/>
        <v>1226</v>
      </c>
      <c r="B1226" s="44">
        <f t="shared" si="281"/>
        <v>1199</v>
      </c>
      <c r="C1226" s="48" t="s">
        <v>4593</v>
      </c>
      <c r="D1226" s="48" t="s">
        <v>4598</v>
      </c>
      <c r="E1226" s="53" t="s">
        <v>1176</v>
      </c>
      <c r="F1226" s="53" t="s">
        <v>1176</v>
      </c>
      <c r="G1226" s="142">
        <v>0</v>
      </c>
      <c r="H1226" s="142">
        <v>0</v>
      </c>
      <c r="I1226" s="140" t="s">
        <v>111</v>
      </c>
      <c r="J1226" s="53" t="s">
        <v>1348</v>
      </c>
      <c r="K1226" s="54" t="s">
        <v>3656</v>
      </c>
      <c r="L1226" s="52" t="s">
        <v>4614</v>
      </c>
      <c r="M1226" s="52" t="s">
        <v>4672</v>
      </c>
      <c r="N1226" s="52" t="s">
        <v>2155</v>
      </c>
      <c r="O1226" s="52"/>
      <c r="P1226" s="254" t="s">
        <v>3875</v>
      </c>
      <c r="Q1226" s="13"/>
      <c r="R1226"/>
      <c r="S1226" t="str">
        <f t="shared" si="272"/>
        <v/>
      </c>
      <c r="T1226" s="41" t="str">
        <f>IF(ISNA(VLOOKUP(P1226,'NEW XEQM.c'!E:F,2,0)),"--","PRESENT")</f>
        <v>--</v>
      </c>
      <c r="U1226"/>
      <c r="V1226">
        <f t="shared" si="274"/>
        <v>184</v>
      </c>
      <c r="W1226" s="75"/>
      <c r="X1226" s="54"/>
      <c r="Y1226" s="54"/>
      <c r="Z1226" s="22" t="str">
        <f t="shared" si="275"/>
        <v/>
      </c>
      <c r="AA1226" s="22" t="str">
        <f t="shared" si="276"/>
        <v/>
      </c>
      <c r="AB1226" s="1">
        <f t="shared" si="277"/>
        <v>1199</v>
      </c>
      <c r="AC1226" t="str">
        <f t="shared" si="278"/>
        <v xml:space="preserve">VAR_PMT    </v>
      </c>
      <c r="AD1226" s="125" t="str">
        <f>IF(ISNA(VLOOKUP(AA1226,'XEQM Shortlist'!J:J,1,0)),"//","")</f>
        <v/>
      </c>
      <c r="AF1226" s="88" t="str">
        <f t="shared" si="279"/>
        <v/>
      </c>
      <c r="AG1226" t="b">
        <f t="shared" si="280"/>
        <v>1</v>
      </c>
    </row>
    <row r="1227" spans="1:33">
      <c r="A1227" s="45">
        <f t="shared" si="273"/>
        <v>1227</v>
      </c>
      <c r="B1227" s="44">
        <f t="shared" si="281"/>
        <v>1200</v>
      </c>
      <c r="C1227" s="48" t="s">
        <v>4593</v>
      </c>
      <c r="D1227" s="48" t="s">
        <v>4599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1348</v>
      </c>
      <c r="K1227" s="54" t="s">
        <v>3656</v>
      </c>
      <c r="L1227" s="52" t="s">
        <v>4614</v>
      </c>
      <c r="M1227" s="52" t="s">
        <v>4672</v>
      </c>
      <c r="N1227" s="52" t="s">
        <v>2155</v>
      </c>
      <c r="O1227" s="52"/>
      <c r="P1227" s="254" t="s">
        <v>3876</v>
      </c>
      <c r="Q1227" s="13"/>
      <c r="R1227"/>
      <c r="S1227" t="str">
        <f t="shared" si="272"/>
        <v/>
      </c>
      <c r="T1227" s="41" t="str">
        <f>IF(ISNA(VLOOKUP(P1227,'NEW XEQM.c'!E:F,2,0)),"--","PRESENT")</f>
        <v>--</v>
      </c>
      <c r="U1227"/>
      <c r="V1227">
        <f t="shared" si="274"/>
        <v>184</v>
      </c>
      <c r="W1227" s="75"/>
      <c r="X1227" s="54"/>
      <c r="Y1227" s="54"/>
      <c r="Z1227" s="22" t="str">
        <f t="shared" si="275"/>
        <v/>
      </c>
      <c r="AA1227" s="22" t="str">
        <f t="shared" si="276"/>
        <v/>
      </c>
      <c r="AB1227" s="1">
        <f t="shared" si="277"/>
        <v>1200</v>
      </c>
      <c r="AC1227" t="str">
        <f t="shared" si="278"/>
        <v xml:space="preserve">VAR_PV     </v>
      </c>
      <c r="AD1227" s="125" t="str">
        <f>IF(ISNA(VLOOKUP(AA1227,'XEQM Shortlist'!J:J,1,0)),"//","")</f>
        <v/>
      </c>
      <c r="AF1227" s="88" t="str">
        <f t="shared" si="279"/>
        <v/>
      </c>
      <c r="AG1227" t="b">
        <f t="shared" si="280"/>
        <v>1</v>
      </c>
    </row>
    <row r="1228" spans="1:33">
      <c r="A1228" s="45">
        <f t="shared" si="273"/>
        <v>1228</v>
      </c>
      <c r="B1228" s="44">
        <f t="shared" si="281"/>
        <v>1201</v>
      </c>
      <c r="C1228" s="48" t="s">
        <v>3642</v>
      </c>
      <c r="D1228" s="48" t="s">
        <v>7</v>
      </c>
      <c r="E1228" s="120" t="s">
        <v>3845</v>
      </c>
      <c r="F1228" s="120" t="s">
        <v>3845</v>
      </c>
      <c r="G1228" s="142">
        <v>0</v>
      </c>
      <c r="H1228" s="142">
        <v>0</v>
      </c>
      <c r="I1228" s="140" t="s">
        <v>111</v>
      </c>
      <c r="J1228" s="53" t="s">
        <v>1348</v>
      </c>
      <c r="K1228" s="54" t="s">
        <v>3656</v>
      </c>
      <c r="L1228" s="52" t="s">
        <v>4614</v>
      </c>
      <c r="M1228" s="52" t="s">
        <v>4672</v>
      </c>
      <c r="N1228" s="52" t="s">
        <v>2155</v>
      </c>
      <c r="O1228" s="52"/>
      <c r="P1228" s="254" t="s">
        <v>3862</v>
      </c>
      <c r="Q1228" s="13"/>
      <c r="R1228"/>
      <c r="S1228" t="str">
        <f t="shared" si="272"/>
        <v/>
      </c>
      <c r="T1228" s="41" t="str">
        <f>IF(ISNA(VLOOKUP(P1228,'NEW XEQM.c'!E:F,2,0)),"--","PRESENT")</f>
        <v>--</v>
      </c>
      <c r="U1228"/>
      <c r="V1228">
        <f t="shared" si="274"/>
        <v>184</v>
      </c>
      <c r="W1228" s="75"/>
      <c r="X1228" s="54"/>
      <c r="Y1228" s="54"/>
      <c r="Z1228" s="22" t="str">
        <f t="shared" si="275"/>
        <v/>
      </c>
      <c r="AA1228" s="22" t="str">
        <f t="shared" si="276"/>
        <v/>
      </c>
      <c r="AB1228" s="1">
        <f t="shared" si="277"/>
        <v>1201</v>
      </c>
      <c r="AC1228" t="str">
        <f t="shared" si="278"/>
        <v xml:space="preserve">VAR_GRAMOD </v>
      </c>
      <c r="AD1228" s="125" t="str">
        <f>IF(ISNA(VLOOKUP(AA1228,'XEQM Shortlist'!J:J,1,0)),"//","")</f>
        <v/>
      </c>
      <c r="AF1228" s="88" t="str">
        <f t="shared" si="279"/>
        <v/>
      </c>
      <c r="AG1228" t="b">
        <f t="shared" si="280"/>
        <v>1</v>
      </c>
    </row>
    <row r="1229" spans="1:33">
      <c r="A1229" s="45">
        <f t="shared" si="273"/>
        <v>1229</v>
      </c>
      <c r="B1229" s="44">
        <f t="shared" si="281"/>
        <v>1202</v>
      </c>
      <c r="C1229" s="48" t="s">
        <v>4359</v>
      </c>
      <c r="D1229" s="48" t="s">
        <v>7</v>
      </c>
      <c r="E1229" s="120" t="s">
        <v>1132</v>
      </c>
      <c r="F1229" s="120" t="s">
        <v>3938</v>
      </c>
      <c r="G1229" s="142">
        <v>0</v>
      </c>
      <c r="H1229" s="142">
        <v>0</v>
      </c>
      <c r="I1229" s="140" t="s">
        <v>111</v>
      </c>
      <c r="J1229" s="53" t="s">
        <v>1348</v>
      </c>
      <c r="K1229" s="54" t="s">
        <v>3656</v>
      </c>
      <c r="L1229" s="52" t="s">
        <v>4614</v>
      </c>
      <c r="M1229" s="52" t="s">
        <v>4672</v>
      </c>
      <c r="N1229" s="52" t="s">
        <v>2155</v>
      </c>
      <c r="O1229" s="52"/>
      <c r="P1229" s="254" t="s">
        <v>3877</v>
      </c>
      <c r="Q1229" s="13"/>
      <c r="R1229"/>
      <c r="S1229" t="str">
        <f t="shared" si="272"/>
        <v>NOT EQUAL</v>
      </c>
      <c r="T1229" s="41" t="str">
        <f>IF(ISNA(VLOOKUP(P1229,'NEW XEQM.c'!E:F,2,0)),"--","PRESENT")</f>
        <v>--</v>
      </c>
      <c r="U1229"/>
      <c r="V1229">
        <f t="shared" si="274"/>
        <v>184</v>
      </c>
      <c r="W1229" s="75"/>
      <c r="X1229" s="54"/>
      <c r="Y1229" s="54"/>
      <c r="Z1229" s="22" t="str">
        <f t="shared" si="275"/>
        <v/>
      </c>
      <c r="AA1229" s="22" t="str">
        <f t="shared" si="276"/>
        <v/>
      </c>
      <c r="AB1229" s="1">
        <f t="shared" si="277"/>
        <v>1202</v>
      </c>
      <c r="AC1229" t="str">
        <f t="shared" si="278"/>
        <v xml:space="preserve">VAR_MATA   </v>
      </c>
      <c r="AD1229" s="125" t="str">
        <f>IF(ISNA(VLOOKUP(AA1229,'XEQM Shortlist'!J:J,1,0)),"//","")</f>
        <v/>
      </c>
      <c r="AF1229" s="88" t="str">
        <f t="shared" si="279"/>
        <v/>
      </c>
      <c r="AG1229" t="b">
        <f t="shared" si="280"/>
        <v>1</v>
      </c>
    </row>
    <row r="1230" spans="1:33" s="175" customFormat="1">
      <c r="A1230" s="45">
        <f t="shared" si="273"/>
        <v>1230</v>
      </c>
      <c r="B1230" s="44">
        <f t="shared" si="281"/>
        <v>1203</v>
      </c>
      <c r="C1230" s="173" t="s">
        <v>4360</v>
      </c>
      <c r="D1230" s="173" t="s">
        <v>7</v>
      </c>
      <c r="E1230" s="176" t="s">
        <v>1133</v>
      </c>
      <c r="F1230" s="176" t="s">
        <v>3939</v>
      </c>
      <c r="G1230" s="177">
        <v>0</v>
      </c>
      <c r="H1230" s="177">
        <v>0</v>
      </c>
      <c r="I1230" s="135" t="s">
        <v>111</v>
      </c>
      <c r="J1230" s="135" t="s">
        <v>1348</v>
      </c>
      <c r="K1230" s="174" t="s">
        <v>3656</v>
      </c>
      <c r="L1230" s="175" t="s">
        <v>4614</v>
      </c>
      <c r="M1230" s="52" t="s">
        <v>4672</v>
      </c>
      <c r="N1230" s="52" t="s">
        <v>2155</v>
      </c>
      <c r="P1230" s="254" t="s">
        <v>3878</v>
      </c>
      <c r="Q1230" s="13"/>
      <c r="R1230"/>
      <c r="S1230" t="str">
        <f t="shared" si="272"/>
        <v>NOT EQUAL</v>
      </c>
      <c r="T1230" s="41" t="str">
        <f>IF(ISNA(VLOOKUP(P1230,'NEW XEQM.c'!E:F,2,0)),"--","PRESENT")</f>
        <v>--</v>
      </c>
      <c r="U1230"/>
      <c r="V1230">
        <f t="shared" si="274"/>
        <v>184</v>
      </c>
      <c r="W1230" s="172"/>
      <c r="X1230" s="174"/>
      <c r="Y1230" s="174"/>
      <c r="Z1230" s="22" t="str">
        <f t="shared" si="275"/>
        <v/>
      </c>
      <c r="AA1230" s="22" t="str">
        <f t="shared" si="276"/>
        <v/>
      </c>
      <c r="AB1230" s="1">
        <f t="shared" si="277"/>
        <v>1203</v>
      </c>
      <c r="AC1230" t="str">
        <f t="shared" si="278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79"/>
        <v/>
      </c>
      <c r="AG1230" t="b">
        <f t="shared" si="280"/>
        <v>1</v>
      </c>
    </row>
    <row r="1231" spans="1:33" s="175" customFormat="1">
      <c r="A1231" s="45">
        <f t="shared" si="273"/>
        <v>1231</v>
      </c>
      <c r="B1231" s="44">
        <f t="shared" si="281"/>
        <v>1204</v>
      </c>
      <c r="C1231" s="48" t="s">
        <v>4367</v>
      </c>
      <c r="D1231" s="173" t="s">
        <v>7</v>
      </c>
      <c r="E1231" s="176" t="s">
        <v>1134</v>
      </c>
      <c r="F1231" s="176" t="s">
        <v>3940</v>
      </c>
      <c r="G1231" s="177">
        <v>0</v>
      </c>
      <c r="H1231" s="177">
        <v>0</v>
      </c>
      <c r="I1231" s="135" t="s">
        <v>111</v>
      </c>
      <c r="J1231" s="135" t="s">
        <v>1348</v>
      </c>
      <c r="K1231" s="174" t="s">
        <v>3656</v>
      </c>
      <c r="L1231" s="175" t="s">
        <v>4614</v>
      </c>
      <c r="M1231" s="52" t="s">
        <v>4672</v>
      </c>
      <c r="N1231" s="52" t="s">
        <v>2155</v>
      </c>
      <c r="P1231" s="254" t="s">
        <v>3879</v>
      </c>
      <c r="Q1231" s="13"/>
      <c r="R1231"/>
      <c r="S1231" t="str">
        <f t="shared" si="272"/>
        <v>NOT EQUAL</v>
      </c>
      <c r="T1231" s="41" t="str">
        <f>IF(ISNA(VLOOKUP(P1231,'NEW XEQM.c'!E:F,2,0)),"--","PRESENT")</f>
        <v>--</v>
      </c>
      <c r="U1231"/>
      <c r="V1231">
        <f t="shared" si="274"/>
        <v>184</v>
      </c>
      <c r="W1231" s="172"/>
      <c r="X1231" s="174"/>
      <c r="Y1231" s="174"/>
      <c r="Z1231" s="22" t="str">
        <f t="shared" si="275"/>
        <v/>
      </c>
      <c r="AA1231" s="22" t="str">
        <f t="shared" si="276"/>
        <v/>
      </c>
      <c r="AB1231" s="1">
        <f t="shared" si="277"/>
        <v>1204</v>
      </c>
      <c r="AC1231" t="str">
        <f t="shared" si="278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79"/>
        <v/>
      </c>
      <c r="AG1231" t="b">
        <f t="shared" si="280"/>
        <v>1</v>
      </c>
    </row>
    <row r="1232" spans="1:33" s="17" customFormat="1">
      <c r="A1232" s="45">
        <f t="shared" si="273"/>
        <v>1232</v>
      </c>
      <c r="B1232" s="44">
        <f t="shared" si="281"/>
        <v>1205</v>
      </c>
      <c r="C1232" s="89" t="s">
        <v>3642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1348</v>
      </c>
      <c r="K1232" s="92" t="s">
        <v>3656</v>
      </c>
      <c r="L1232" s="17" t="s">
        <v>4614</v>
      </c>
      <c r="M1232" s="52" t="s">
        <v>4672</v>
      </c>
      <c r="N1232" s="52" t="s">
        <v>2155</v>
      </c>
      <c r="P1232" s="254" t="str">
        <f>"VAR_"&amp;IF(B1232&lt;10,"000",IF(B1232&lt;100,"00",IF(B1232&lt;1000,"0","")))&amp;$B1232</f>
        <v>VAR_1205</v>
      </c>
      <c r="Q1232" s="13"/>
      <c r="R1232"/>
      <c r="S1232" t="str">
        <f t="shared" si="272"/>
        <v/>
      </c>
      <c r="T1232" s="41" t="str">
        <f>IF(ISNA(VLOOKUP(P1232,'NEW XEQM.c'!E:F,2,0)),"--","PRESENT")</f>
        <v>--</v>
      </c>
      <c r="U1232"/>
      <c r="V1232">
        <f t="shared" si="274"/>
        <v>184</v>
      </c>
      <c r="W1232" s="88" t="s">
        <v>2155</v>
      </c>
      <c r="X1232" s="92" t="s">
        <v>2155</v>
      </c>
      <c r="Y1232" s="92" t="s">
        <v>2155</v>
      </c>
      <c r="Z1232" s="22" t="str">
        <f t="shared" si="275"/>
        <v/>
      </c>
      <c r="AA1232" s="22" t="str">
        <f t="shared" si="276"/>
        <v/>
      </c>
      <c r="AB1232" s="1">
        <f t="shared" si="277"/>
        <v>1205</v>
      </c>
      <c r="AC1232" t="str">
        <f t="shared" si="278"/>
        <v>VAR_1205</v>
      </c>
      <c r="AD1232" s="125" t="str">
        <f>IF(ISNA(VLOOKUP(AA1232,'XEQM Shortlist'!J:J,1,0)),"//","")</f>
        <v/>
      </c>
      <c r="AE1232"/>
      <c r="AF1232" s="88" t="str">
        <f t="shared" si="279"/>
        <v/>
      </c>
      <c r="AG1232" t="b">
        <f t="shared" si="280"/>
        <v>1</v>
      </c>
    </row>
    <row r="1233" spans="1:33" s="17" customFormat="1">
      <c r="A1233" s="45">
        <f t="shared" si="273"/>
        <v>1233</v>
      </c>
      <c r="B1233" s="44">
        <f t="shared" si="281"/>
        <v>1206</v>
      </c>
      <c r="C1233" s="89" t="s">
        <v>3642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1348</v>
      </c>
      <c r="K1233" s="92" t="s">
        <v>3656</v>
      </c>
      <c r="L1233" s="17" t="s">
        <v>4614</v>
      </c>
      <c r="M1233" s="52" t="s">
        <v>4672</v>
      </c>
      <c r="N1233" s="52" t="s">
        <v>2155</v>
      </c>
      <c r="P1233" s="254" t="str">
        <f>"VAR_"&amp;IF(B1233&lt;10,"000",IF(B1233&lt;100,"00",IF(B1233&lt;1000,"0","")))&amp;$B1233</f>
        <v>VAR_1206</v>
      </c>
      <c r="Q1233" s="13"/>
      <c r="R1233"/>
      <c r="S1233" t="str">
        <f t="shared" si="272"/>
        <v/>
      </c>
      <c r="T1233" s="41" t="str">
        <f>IF(ISNA(VLOOKUP(P1233,'NEW XEQM.c'!E:F,2,0)),"--","PRESENT")</f>
        <v>--</v>
      </c>
      <c r="U1233"/>
      <c r="V1233">
        <f t="shared" si="274"/>
        <v>184</v>
      </c>
      <c r="W1233" s="88" t="s">
        <v>2155</v>
      </c>
      <c r="X1233" s="92" t="s">
        <v>2155</v>
      </c>
      <c r="Y1233" s="92" t="s">
        <v>2155</v>
      </c>
      <c r="Z1233" s="22" t="str">
        <f t="shared" si="275"/>
        <v/>
      </c>
      <c r="AA1233" s="22" t="str">
        <f t="shared" si="276"/>
        <v/>
      </c>
      <c r="AB1233" s="1">
        <f t="shared" si="277"/>
        <v>1206</v>
      </c>
      <c r="AC1233" t="str">
        <f t="shared" si="278"/>
        <v>VAR_1206</v>
      </c>
      <c r="AD1233" s="125" t="str">
        <f>IF(ISNA(VLOOKUP(AA1233,'XEQM Shortlist'!J:J,1,0)),"//","")</f>
        <v/>
      </c>
      <c r="AE1233"/>
      <c r="AF1233" s="88" t="str">
        <f t="shared" si="279"/>
        <v/>
      </c>
      <c r="AG1233" t="b">
        <f t="shared" si="280"/>
        <v>1</v>
      </c>
    </row>
    <row r="1234" spans="1:33" s="39" customFormat="1">
      <c r="A1234" s="45" t="str">
        <f t="shared" si="273"/>
        <v/>
      </c>
      <c r="B1234" s="44">
        <f t="shared" si="281"/>
        <v>1206.01</v>
      </c>
      <c r="C1234" s="47" t="s">
        <v>2155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2155</v>
      </c>
      <c r="O1234" s="47"/>
      <c r="P1234" s="254" t="s">
        <v>2155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74"/>
        <v>184</v>
      </c>
      <c r="W1234" s="75" t="s">
        <v>2155</v>
      </c>
      <c r="X1234" s="74" t="s">
        <v>2155</v>
      </c>
      <c r="Y1234" s="74" t="s">
        <v>2155</v>
      </c>
      <c r="Z1234" s="22" t="str">
        <f t="shared" si="275"/>
        <v/>
      </c>
      <c r="AA1234" s="22" t="str">
        <f t="shared" si="276"/>
        <v/>
      </c>
      <c r="AB1234" s="1">
        <f t="shared" si="277"/>
        <v>1206.01</v>
      </c>
      <c r="AC1234" t="str">
        <f t="shared" si="278"/>
        <v/>
      </c>
      <c r="AD1234" s="125" t="str">
        <f>IF(ISNA(VLOOKUP(AA1234,'XEQM Shortlist'!J:J,1,0)),"//","")</f>
        <v/>
      </c>
      <c r="AF1234" s="88" t="str">
        <f t="shared" si="279"/>
        <v/>
      </c>
      <c r="AG1234" t="b">
        <f t="shared" si="280"/>
        <v>1</v>
      </c>
    </row>
    <row r="1235" spans="1:33" s="39" customFormat="1">
      <c r="A1235" s="45" t="str">
        <f t="shared" si="273"/>
        <v/>
      </c>
      <c r="B1235" s="44">
        <f t="shared" si="281"/>
        <v>1206.02</v>
      </c>
      <c r="C1235" s="47" t="s">
        <v>2155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2155</v>
      </c>
      <c r="O1235" s="47"/>
      <c r="P1235" s="254" t="s">
        <v>2155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74"/>
        <v>184</v>
      </c>
      <c r="W1235" s="75" t="s">
        <v>2155</v>
      </c>
      <c r="X1235" s="74" t="s">
        <v>2155</v>
      </c>
      <c r="Y1235" s="74" t="s">
        <v>2155</v>
      </c>
      <c r="Z1235" s="22" t="str">
        <f t="shared" si="275"/>
        <v/>
      </c>
      <c r="AA1235" s="22" t="str">
        <f t="shared" si="276"/>
        <v/>
      </c>
      <c r="AB1235" s="1">
        <f t="shared" si="277"/>
        <v>1206.02</v>
      </c>
      <c r="AC1235" t="str">
        <f t="shared" si="278"/>
        <v/>
      </c>
      <c r="AD1235" s="125" t="str">
        <f>IF(ISNA(VLOOKUP(AA1235,'XEQM Shortlist'!J:J,1,0)),"//","")</f>
        <v/>
      </c>
      <c r="AF1235" s="88" t="str">
        <f t="shared" si="279"/>
        <v/>
      </c>
      <c r="AG1235" t="b">
        <f t="shared" si="280"/>
        <v>1</v>
      </c>
    </row>
    <row r="1236" spans="1:33" s="39" customFormat="1">
      <c r="A1236" s="45" t="str">
        <f t="shared" si="273"/>
        <v/>
      </c>
      <c r="B1236" s="44">
        <f t="shared" si="281"/>
        <v>1206.03</v>
      </c>
      <c r="C1236" s="47" t="s">
        <v>2588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2155</v>
      </c>
      <c r="O1236" s="47"/>
      <c r="P1236" s="258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74"/>
        <v>184</v>
      </c>
      <c r="W1236" s="75" t="s">
        <v>2155</v>
      </c>
      <c r="X1236" s="74" t="s">
        <v>2155</v>
      </c>
      <c r="Y1236" s="74" t="s">
        <v>2155</v>
      </c>
      <c r="Z1236" s="22" t="str">
        <f t="shared" si="275"/>
        <v/>
      </c>
      <c r="AA1236" s="22" t="str">
        <f t="shared" si="276"/>
        <v/>
      </c>
      <c r="AB1236" s="1">
        <f t="shared" si="277"/>
        <v>1206.03</v>
      </c>
      <c r="AC1236" t="str">
        <f t="shared" si="278"/>
        <v>// Probability distributions</v>
      </c>
      <c r="AD1236" s="125" t="str">
        <f>IF(ISNA(VLOOKUP(AA1236,'XEQM Shortlist'!J:J,1,0)),"//","")</f>
        <v/>
      </c>
      <c r="AF1236" s="88" t="str">
        <f t="shared" si="279"/>
        <v/>
      </c>
      <c r="AG1236" t="b">
        <f t="shared" si="280"/>
        <v>1</v>
      </c>
    </row>
    <row r="1237" spans="1:33">
      <c r="A1237" s="45">
        <f t="shared" si="273"/>
        <v>1237</v>
      </c>
      <c r="B1237" s="44">
        <f t="shared" si="281"/>
        <v>1207</v>
      </c>
      <c r="C1237" t="s">
        <v>3642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1348</v>
      </c>
      <c r="K1237" s="54" t="s">
        <v>3656</v>
      </c>
      <c r="L1237" s="52" t="s">
        <v>4614</v>
      </c>
      <c r="M1237" s="52" t="s">
        <v>4672</v>
      </c>
      <c r="N1237" s="52" t="s">
        <v>2155</v>
      </c>
      <c r="O1237" s="52"/>
      <c r="P1237" s="254" t="s">
        <v>1405</v>
      </c>
      <c r="Q1237" s="13"/>
      <c r="R1237"/>
      <c r="S1237" t="str">
        <f t="shared" ref="S1237:S1268" si="282">IF(E1237=F1237,"","NOT EQUAL")</f>
        <v/>
      </c>
      <c r="T1237" s="41" t="str">
        <f>IF(ISNA(VLOOKUP(P1237,'NEW XEQM.c'!E:F,2,0)),"--","PRESENT")</f>
        <v>--</v>
      </c>
      <c r="U1237"/>
      <c r="V1237">
        <f t="shared" si="274"/>
        <v>184</v>
      </c>
      <c r="W1237" s="75" t="s">
        <v>2155</v>
      </c>
      <c r="X1237" s="54" t="s">
        <v>2155</v>
      </c>
      <c r="Y1237" s="54" t="s">
        <v>2155</v>
      </c>
      <c r="Z1237" s="22" t="str">
        <f t="shared" si="275"/>
        <v/>
      </c>
      <c r="AA1237" s="22" t="str">
        <f t="shared" si="276"/>
        <v/>
      </c>
      <c r="AB1237" s="1">
        <f t="shared" si="277"/>
        <v>1207</v>
      </c>
      <c r="AC1237" t="str">
        <f t="shared" si="278"/>
        <v>MNU_BINOM</v>
      </c>
      <c r="AD1237" s="125" t="str">
        <f>IF(ISNA(VLOOKUP(AA1237,'XEQM Shortlist'!J:J,1,0)),"//","")</f>
        <v/>
      </c>
      <c r="AF1237" s="88" t="str">
        <f t="shared" si="279"/>
        <v/>
      </c>
      <c r="AG1237" t="b">
        <f t="shared" si="280"/>
        <v>1</v>
      </c>
    </row>
    <row r="1238" spans="1:33">
      <c r="A1238" s="45">
        <f t="shared" si="273"/>
        <v>1238</v>
      </c>
      <c r="B1238" s="44">
        <f t="shared" si="281"/>
        <v>1208</v>
      </c>
      <c r="C1238" t="s">
        <v>4508</v>
      </c>
      <c r="D1238" s="48" t="s">
        <v>7</v>
      </c>
      <c r="E1238" s="69" t="s">
        <v>1017</v>
      </c>
      <c r="F1238" s="69" t="s">
        <v>1017</v>
      </c>
      <c r="G1238" s="142">
        <v>0</v>
      </c>
      <c r="H1238" s="142">
        <v>0</v>
      </c>
      <c r="I1238" s="135" t="s">
        <v>3</v>
      </c>
      <c r="J1238" s="53" t="s">
        <v>1347</v>
      </c>
      <c r="K1238" s="54" t="s">
        <v>3817</v>
      </c>
      <c r="L1238" s="52" t="s">
        <v>4614</v>
      </c>
      <c r="M1238" s="52" t="s">
        <v>4670</v>
      </c>
      <c r="N1238" s="52" t="s">
        <v>2155</v>
      </c>
      <c r="O1238" s="52"/>
      <c r="P1238" s="255" t="s">
        <v>1402</v>
      </c>
      <c r="Q1238" s="13"/>
      <c r="R1238"/>
      <c r="S1238" t="str">
        <f t="shared" si="282"/>
        <v/>
      </c>
      <c r="T1238" s="41" t="str">
        <f>IF(ISNA(VLOOKUP(P1238,'NEW XEQM.c'!E:F,2,0)),"--","PRESENT")</f>
        <v>--</v>
      </c>
      <c r="U1238"/>
      <c r="V1238">
        <f t="shared" si="274"/>
        <v>185</v>
      </c>
      <c r="W1238" s="75" t="s">
        <v>2155</v>
      </c>
      <c r="X1238" s="54" t="s">
        <v>2155</v>
      </c>
      <c r="Y1238" s="54" t="s">
        <v>2155</v>
      </c>
      <c r="Z1238" s="22" t="str">
        <f t="shared" si="275"/>
        <v>"BINOM" STD_SUB_P</v>
      </c>
      <c r="AA1238" s="22" t="str">
        <f t="shared" si="276"/>
        <v>BINOMP</v>
      </c>
      <c r="AB1238" s="1">
        <f t="shared" si="277"/>
        <v>1208</v>
      </c>
      <c r="AC1238" t="str">
        <f t="shared" si="278"/>
        <v>ITM_BINOMP</v>
      </c>
      <c r="AD1238" s="125" t="str">
        <f>IF(ISNA(VLOOKUP(AA1238,'XEQM Shortlist'!J:J,1,0)),"//","")</f>
        <v>//</v>
      </c>
      <c r="AF1238" s="88" t="str">
        <f t="shared" si="279"/>
        <v>BINOMP</v>
      </c>
      <c r="AG1238" t="b">
        <f t="shared" si="280"/>
        <v>1</v>
      </c>
    </row>
    <row r="1239" spans="1:33">
      <c r="A1239" s="45">
        <f t="shared" si="273"/>
        <v>1239</v>
      </c>
      <c r="B1239" s="44">
        <f t="shared" si="281"/>
        <v>1209</v>
      </c>
      <c r="C1239" t="s">
        <v>4509</v>
      </c>
      <c r="D1239" s="48" t="s">
        <v>7</v>
      </c>
      <c r="E1239" s="69" t="s">
        <v>2223</v>
      </c>
      <c r="F1239" s="69" t="s">
        <v>2223</v>
      </c>
      <c r="G1239" s="142">
        <v>0</v>
      </c>
      <c r="H1239" s="142">
        <v>0</v>
      </c>
      <c r="I1239" s="135" t="s">
        <v>3</v>
      </c>
      <c r="J1239" s="53" t="s">
        <v>1347</v>
      </c>
      <c r="K1239" s="54" t="s">
        <v>3817</v>
      </c>
      <c r="L1239" s="52" t="s">
        <v>4614</v>
      </c>
      <c r="M1239" s="52" t="s">
        <v>4670</v>
      </c>
      <c r="N1239" s="52" t="s">
        <v>2155</v>
      </c>
      <c r="O1239" s="52"/>
      <c r="P1239" s="255" t="s">
        <v>1401</v>
      </c>
      <c r="Q1239" s="13"/>
      <c r="R1239"/>
      <c r="S1239" t="str">
        <f t="shared" si="282"/>
        <v/>
      </c>
      <c r="T1239" s="41" t="str">
        <f>IF(ISNA(VLOOKUP(P1239,'NEW XEQM.c'!E:F,2,0)),"--","PRESENT")</f>
        <v>--</v>
      </c>
      <c r="U1239"/>
      <c r="V1239">
        <f t="shared" si="274"/>
        <v>186</v>
      </c>
      <c r="W1239" s="75" t="s">
        <v>2155</v>
      </c>
      <c r="X1239" s="54" t="s">
        <v>2155</v>
      </c>
      <c r="Y1239" s="54" t="s">
        <v>2155</v>
      </c>
      <c r="Z1239" s="22" t="str">
        <f t="shared" si="275"/>
        <v>"BINOM" STD_GAUSS_BLACK_L STD_GAUSS_WHITE_R</v>
      </c>
      <c r="AA1239" s="22" t="str">
        <f t="shared" si="276"/>
        <v>BINOMGAUSS_BLACK_LGAUSS_WHITE_R</v>
      </c>
      <c r="AB1239" s="1">
        <f t="shared" si="277"/>
        <v>1209</v>
      </c>
      <c r="AC1239" t="str">
        <f t="shared" si="278"/>
        <v>ITM_BINOM</v>
      </c>
      <c r="AD1239" s="125" t="str">
        <f>IF(ISNA(VLOOKUP(AA1239,'XEQM Shortlist'!J:J,1,0)),"//","")</f>
        <v>//</v>
      </c>
      <c r="AF1239" s="88" t="str">
        <f t="shared" si="279"/>
        <v>BINOMGAUSS_BLACK_LGAUSS_WHITE_R</v>
      </c>
      <c r="AG1239" t="b">
        <f t="shared" si="280"/>
        <v>1</v>
      </c>
    </row>
    <row r="1240" spans="1:33">
      <c r="A1240" s="45">
        <f t="shared" si="273"/>
        <v>1240</v>
      </c>
      <c r="B1240" s="44">
        <f t="shared" si="281"/>
        <v>1210</v>
      </c>
      <c r="C1240" t="s">
        <v>4510</v>
      </c>
      <c r="D1240" s="48" t="s">
        <v>7</v>
      </c>
      <c r="E1240" s="69" t="s">
        <v>2224</v>
      </c>
      <c r="F1240" s="69" t="s">
        <v>2224</v>
      </c>
      <c r="G1240" s="142">
        <v>0</v>
      </c>
      <c r="H1240" s="142">
        <v>0</v>
      </c>
      <c r="I1240" s="135" t="s">
        <v>3</v>
      </c>
      <c r="J1240" s="53" t="s">
        <v>1347</v>
      </c>
      <c r="K1240" s="54" t="s">
        <v>3817</v>
      </c>
      <c r="L1240" s="52" t="s">
        <v>4614</v>
      </c>
      <c r="M1240" s="52" t="s">
        <v>4670</v>
      </c>
      <c r="N1240" s="52" t="s">
        <v>2155</v>
      </c>
      <c r="O1240" s="52"/>
      <c r="P1240" s="254" t="s">
        <v>1403</v>
      </c>
      <c r="Q1240" s="13"/>
      <c r="R1240"/>
      <c r="S1240" t="str">
        <f t="shared" si="282"/>
        <v/>
      </c>
      <c r="T1240" s="41" t="str">
        <f>IF(ISNA(VLOOKUP(P1240,'NEW XEQM.c'!E:F,2,0)),"--","PRESENT")</f>
        <v>--</v>
      </c>
      <c r="U1240"/>
      <c r="V1240">
        <f t="shared" si="274"/>
        <v>187</v>
      </c>
      <c r="W1240" s="75" t="s">
        <v>2155</v>
      </c>
      <c r="X1240" s="54" t="s">
        <v>2155</v>
      </c>
      <c r="Y1240" s="54" t="s">
        <v>2155</v>
      </c>
      <c r="Z1240" s="22" t="str">
        <f t="shared" si="275"/>
        <v>"BINOM" STD_GAUSS_WHITE_L STD_GAUSS_BLACK_R</v>
      </c>
      <c r="AA1240" s="22" t="str">
        <f t="shared" si="276"/>
        <v>BINOMGAUSS_WHITE_LGAUSS_BLACK_R</v>
      </c>
      <c r="AB1240" s="1">
        <f t="shared" si="277"/>
        <v>1210</v>
      </c>
      <c r="AC1240" t="str">
        <f t="shared" si="278"/>
        <v>ITM_BINOMU</v>
      </c>
      <c r="AD1240" s="125" t="str">
        <f>IF(ISNA(VLOOKUP(AA1240,'XEQM Shortlist'!J:J,1,0)),"//","")</f>
        <v>//</v>
      </c>
      <c r="AF1240" s="88" t="str">
        <f t="shared" si="279"/>
        <v>BINOMGAUSS_WHITE_LGAUSS_BLACK_R</v>
      </c>
      <c r="AG1240" t="b">
        <f t="shared" si="280"/>
        <v>1</v>
      </c>
    </row>
    <row r="1241" spans="1:33">
      <c r="A1241" s="45">
        <f t="shared" si="273"/>
        <v>1241</v>
      </c>
      <c r="B1241" s="44">
        <f t="shared" si="281"/>
        <v>1211</v>
      </c>
      <c r="C1241" t="s">
        <v>4511</v>
      </c>
      <c r="D1241" s="48" t="s">
        <v>7</v>
      </c>
      <c r="E1241" s="53" t="s">
        <v>1018</v>
      </c>
      <c r="F1241" s="53" t="s">
        <v>1018</v>
      </c>
      <c r="G1241" s="142">
        <v>0</v>
      </c>
      <c r="H1241" s="142">
        <v>0</v>
      </c>
      <c r="I1241" s="135" t="s">
        <v>3</v>
      </c>
      <c r="J1241" s="53" t="s">
        <v>1347</v>
      </c>
      <c r="K1241" s="54" t="s">
        <v>3817</v>
      </c>
      <c r="L1241" s="52" t="s">
        <v>4614</v>
      </c>
      <c r="M1241" s="52" t="s">
        <v>4670</v>
      </c>
      <c r="N1241" s="52" t="s">
        <v>2155</v>
      </c>
      <c r="O1241" s="52"/>
      <c r="P1241" s="254" t="s">
        <v>1404</v>
      </c>
      <c r="Q1241" s="13"/>
      <c r="R1241"/>
      <c r="S1241" t="str">
        <f t="shared" si="282"/>
        <v/>
      </c>
      <c r="T1241" s="41" t="str">
        <f>IF(ISNA(VLOOKUP(P1241,'NEW XEQM.c'!E:F,2,0)),"--","PRESENT")</f>
        <v>--</v>
      </c>
      <c r="U1241"/>
      <c r="V1241">
        <f t="shared" si="274"/>
        <v>188</v>
      </c>
      <c r="W1241" s="75" t="s">
        <v>2155</v>
      </c>
      <c r="X1241" s="54" t="s">
        <v>2155</v>
      </c>
      <c r="Y1241" s="54" t="s">
        <v>2155</v>
      </c>
      <c r="Z1241" s="22" t="str">
        <f t="shared" si="275"/>
        <v>"BINOM" STD_SUP_MINUS_1</v>
      </c>
      <c r="AA1241" s="22" t="str">
        <f t="shared" si="276"/>
        <v>BINOM^MINUS_1</v>
      </c>
      <c r="AB1241" s="1">
        <f t="shared" si="277"/>
        <v>1211</v>
      </c>
      <c r="AC1241" t="str">
        <f t="shared" si="278"/>
        <v>ITM_BINOMM1</v>
      </c>
      <c r="AD1241" s="125" t="str">
        <f>IF(ISNA(VLOOKUP(AA1241,'XEQM Shortlist'!J:J,1,0)),"//","")</f>
        <v>//</v>
      </c>
      <c r="AF1241" s="88" t="str">
        <f t="shared" si="279"/>
        <v>BINOM^MINUS_1</v>
      </c>
      <c r="AG1241" t="b">
        <f t="shared" si="280"/>
        <v>1</v>
      </c>
    </row>
    <row r="1242" spans="1:33">
      <c r="A1242" s="45">
        <f t="shared" si="273"/>
        <v>1242</v>
      </c>
      <c r="B1242" s="44">
        <f t="shared" si="281"/>
        <v>1212</v>
      </c>
      <c r="C1242" t="s">
        <v>3642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1348</v>
      </c>
      <c r="K1242" s="54" t="s">
        <v>3656</v>
      </c>
      <c r="L1242" s="52" t="s">
        <v>4614</v>
      </c>
      <c r="M1242" s="52" t="s">
        <v>4672</v>
      </c>
      <c r="N1242" s="52" t="s">
        <v>2155</v>
      </c>
      <c r="O1242" s="52"/>
      <c r="P1242" s="254" t="s">
        <v>1421</v>
      </c>
      <c r="Q1242" s="13"/>
      <c r="R1242"/>
      <c r="S1242" t="str">
        <f t="shared" si="282"/>
        <v/>
      </c>
      <c r="T1242" s="41" t="str">
        <f>IF(ISNA(VLOOKUP(P1242,'NEW XEQM.c'!E:F,2,0)),"--","PRESENT")</f>
        <v>--</v>
      </c>
      <c r="U1242"/>
      <c r="V1242">
        <f t="shared" si="274"/>
        <v>188</v>
      </c>
      <c r="W1242" s="75" t="s">
        <v>2155</v>
      </c>
      <c r="X1242" s="54" t="s">
        <v>2155</v>
      </c>
      <c r="Y1242" s="54" t="s">
        <v>2155</v>
      </c>
      <c r="Z1242" s="22" t="str">
        <f t="shared" si="275"/>
        <v/>
      </c>
      <c r="AA1242" s="22" t="str">
        <f t="shared" si="276"/>
        <v/>
      </c>
      <c r="AB1242" s="1">
        <f t="shared" si="277"/>
        <v>1212</v>
      </c>
      <c r="AC1242" t="str">
        <f t="shared" si="278"/>
        <v>MNU_CAUCH</v>
      </c>
      <c r="AD1242" s="125" t="str">
        <f>IF(ISNA(VLOOKUP(AA1242,'XEQM Shortlist'!J:J,1,0)),"//","")</f>
        <v/>
      </c>
      <c r="AF1242" s="88" t="str">
        <f t="shared" si="279"/>
        <v/>
      </c>
      <c r="AG1242" t="b">
        <f t="shared" si="280"/>
        <v>1</v>
      </c>
    </row>
    <row r="1243" spans="1:33">
      <c r="A1243" s="45">
        <f t="shared" si="273"/>
        <v>1243</v>
      </c>
      <c r="B1243" s="44">
        <f t="shared" si="281"/>
        <v>1213</v>
      </c>
      <c r="C1243" t="s">
        <v>4512</v>
      </c>
      <c r="D1243" s="48" t="s">
        <v>7</v>
      </c>
      <c r="E1243" s="69" t="s">
        <v>1025</v>
      </c>
      <c r="F1243" s="69" t="s">
        <v>1025</v>
      </c>
      <c r="G1243" s="142">
        <v>0</v>
      </c>
      <c r="H1243" s="142">
        <v>0</v>
      </c>
      <c r="I1243" s="135" t="s">
        <v>3</v>
      </c>
      <c r="J1243" s="53" t="s">
        <v>1347</v>
      </c>
      <c r="K1243" s="54" t="s">
        <v>3817</v>
      </c>
      <c r="L1243" s="52" t="s">
        <v>4614</v>
      </c>
      <c r="M1243" s="52" t="s">
        <v>4670</v>
      </c>
      <c r="N1243" s="52" t="s">
        <v>2155</v>
      </c>
      <c r="O1243" s="52"/>
      <c r="P1243" s="255" t="s">
        <v>1418</v>
      </c>
      <c r="Q1243" s="13"/>
      <c r="R1243"/>
      <c r="S1243" t="str">
        <f t="shared" si="282"/>
        <v/>
      </c>
      <c r="T1243" s="41" t="str">
        <f>IF(ISNA(VLOOKUP(P1243,'NEW XEQM.c'!E:F,2,0)),"--","PRESENT")</f>
        <v>--</v>
      </c>
      <c r="U1243"/>
      <c r="V1243">
        <f t="shared" si="274"/>
        <v>189</v>
      </c>
      <c r="W1243" s="75" t="s">
        <v>2155</v>
      </c>
      <c r="X1243" s="54" t="s">
        <v>2155</v>
      </c>
      <c r="Y1243" s="54" t="s">
        <v>2155</v>
      </c>
      <c r="Z1243" s="22" t="str">
        <f t="shared" si="275"/>
        <v>"CAUCH" STD_SUB_P</v>
      </c>
      <c r="AA1243" s="22" t="str">
        <f t="shared" si="276"/>
        <v>CAUCHP</v>
      </c>
      <c r="AB1243" s="1">
        <f t="shared" si="277"/>
        <v>1213</v>
      </c>
      <c r="AC1243" t="str">
        <f t="shared" si="278"/>
        <v>ITM_CAUCHP</v>
      </c>
      <c r="AD1243" s="125" t="str">
        <f>IF(ISNA(VLOOKUP(AA1243,'XEQM Shortlist'!J:J,1,0)),"//","")</f>
        <v>//</v>
      </c>
      <c r="AF1243" s="88" t="str">
        <f t="shared" si="279"/>
        <v>CAUCHP</v>
      </c>
      <c r="AG1243" t="b">
        <f t="shared" si="280"/>
        <v>1</v>
      </c>
    </row>
    <row r="1244" spans="1:33">
      <c r="A1244" s="45">
        <f t="shared" si="273"/>
        <v>1244</v>
      </c>
      <c r="B1244" s="44">
        <f t="shared" si="281"/>
        <v>1214</v>
      </c>
      <c r="C1244" t="s">
        <v>4513</v>
      </c>
      <c r="D1244" s="48" t="s">
        <v>7</v>
      </c>
      <c r="E1244" s="69" t="s">
        <v>2225</v>
      </c>
      <c r="F1244" s="69" t="s">
        <v>2225</v>
      </c>
      <c r="G1244" s="142">
        <v>0</v>
      </c>
      <c r="H1244" s="142">
        <v>0</v>
      </c>
      <c r="I1244" s="135" t="s">
        <v>3</v>
      </c>
      <c r="J1244" s="53" t="s">
        <v>1347</v>
      </c>
      <c r="K1244" s="54" t="s">
        <v>3817</v>
      </c>
      <c r="L1244" s="52" t="s">
        <v>4614</v>
      </c>
      <c r="M1244" s="52" t="s">
        <v>4670</v>
      </c>
      <c r="N1244" s="52" t="s">
        <v>2155</v>
      </c>
      <c r="O1244" s="52"/>
      <c r="P1244" s="255" t="s">
        <v>1417</v>
      </c>
      <c r="Q1244" s="13"/>
      <c r="R1244"/>
      <c r="S1244" t="str">
        <f t="shared" si="282"/>
        <v/>
      </c>
      <c r="T1244" s="41" t="str">
        <f>IF(ISNA(VLOOKUP(P1244,'NEW XEQM.c'!E:F,2,0)),"--","PRESENT")</f>
        <v>--</v>
      </c>
      <c r="U1244"/>
      <c r="V1244">
        <f t="shared" si="274"/>
        <v>190</v>
      </c>
      <c r="W1244" s="75" t="s">
        <v>2155</v>
      </c>
      <c r="X1244" s="54" t="s">
        <v>2155</v>
      </c>
      <c r="Y1244" s="54" t="s">
        <v>2155</v>
      </c>
      <c r="Z1244" s="22" t="str">
        <f t="shared" si="275"/>
        <v>"CAUCH" STD_GAUSS_BLACK_L STD_GAUSS_WHITE_R</v>
      </c>
      <c r="AA1244" s="22" t="str">
        <f t="shared" si="276"/>
        <v>CAUCHGAUSS_BLACK_LGAUSS_WHITE_R</v>
      </c>
      <c r="AB1244" s="1">
        <f t="shared" si="277"/>
        <v>1214</v>
      </c>
      <c r="AC1244" t="str">
        <f t="shared" si="278"/>
        <v>ITM_CAUCH</v>
      </c>
      <c r="AD1244" s="125" t="str">
        <f>IF(ISNA(VLOOKUP(AA1244,'XEQM Shortlist'!J:J,1,0)),"//","")</f>
        <v>//</v>
      </c>
      <c r="AF1244" s="88" t="str">
        <f t="shared" si="279"/>
        <v>CAUCHGAUSS_BLACK_LGAUSS_WHITE_R</v>
      </c>
      <c r="AG1244" t="b">
        <f t="shared" si="280"/>
        <v>1</v>
      </c>
    </row>
    <row r="1245" spans="1:33">
      <c r="A1245" s="45">
        <f t="shared" si="273"/>
        <v>1245</v>
      </c>
      <c r="B1245" s="44">
        <f t="shared" si="281"/>
        <v>1215</v>
      </c>
      <c r="C1245" t="s">
        <v>4514</v>
      </c>
      <c r="D1245" s="48" t="s">
        <v>7</v>
      </c>
      <c r="E1245" s="69" t="s">
        <v>2226</v>
      </c>
      <c r="F1245" s="69" t="s">
        <v>2226</v>
      </c>
      <c r="G1245" s="142">
        <v>0</v>
      </c>
      <c r="H1245" s="142">
        <v>0</v>
      </c>
      <c r="I1245" s="135" t="s">
        <v>3</v>
      </c>
      <c r="J1245" s="53" t="s">
        <v>1347</v>
      </c>
      <c r="K1245" s="54" t="s">
        <v>3817</v>
      </c>
      <c r="L1245" s="52" t="s">
        <v>4614</v>
      </c>
      <c r="M1245" s="52" t="s">
        <v>4670</v>
      </c>
      <c r="N1245" s="52" t="s">
        <v>2155</v>
      </c>
      <c r="O1245" s="52"/>
      <c r="P1245" s="254" t="s">
        <v>1419</v>
      </c>
      <c r="Q1245" s="13"/>
      <c r="R1245"/>
      <c r="S1245" t="str">
        <f t="shared" si="282"/>
        <v/>
      </c>
      <c r="T1245" s="41" t="str">
        <f>IF(ISNA(VLOOKUP(P1245,'NEW XEQM.c'!E:F,2,0)),"--","PRESENT")</f>
        <v>--</v>
      </c>
      <c r="U1245"/>
      <c r="V1245">
        <f t="shared" si="274"/>
        <v>191</v>
      </c>
      <c r="W1245" s="75" t="s">
        <v>2155</v>
      </c>
      <c r="X1245" s="54" t="s">
        <v>2155</v>
      </c>
      <c r="Y1245" s="54" t="s">
        <v>2155</v>
      </c>
      <c r="Z1245" s="22" t="str">
        <f t="shared" si="275"/>
        <v>"CAUCH" STD_GAUSS_WHITE_L STD_GAUSS_BLACK_R</v>
      </c>
      <c r="AA1245" s="22" t="str">
        <f t="shared" si="276"/>
        <v>CAUCHGAUSS_WHITE_LGAUSS_BLACK_R</v>
      </c>
      <c r="AB1245" s="1">
        <f t="shared" si="277"/>
        <v>1215</v>
      </c>
      <c r="AC1245" t="str">
        <f t="shared" si="278"/>
        <v>ITM_CAUCHU</v>
      </c>
      <c r="AD1245" s="125" t="str">
        <f>IF(ISNA(VLOOKUP(AA1245,'XEQM Shortlist'!J:J,1,0)),"//","")</f>
        <v>//</v>
      </c>
      <c r="AF1245" s="88" t="str">
        <f t="shared" si="279"/>
        <v>CAUCHGAUSS_WHITE_LGAUSS_BLACK_R</v>
      </c>
      <c r="AG1245" t="b">
        <f t="shared" si="280"/>
        <v>1</v>
      </c>
    </row>
    <row r="1246" spans="1:33">
      <c r="A1246" s="45">
        <f t="shared" si="273"/>
        <v>1246</v>
      </c>
      <c r="B1246" s="44">
        <f t="shared" si="281"/>
        <v>1216</v>
      </c>
      <c r="C1246" t="s">
        <v>4515</v>
      </c>
      <c r="D1246" s="48" t="s">
        <v>7</v>
      </c>
      <c r="E1246" s="53" t="s">
        <v>1026</v>
      </c>
      <c r="F1246" s="53" t="s">
        <v>1026</v>
      </c>
      <c r="G1246" s="142">
        <v>0</v>
      </c>
      <c r="H1246" s="142">
        <v>0</v>
      </c>
      <c r="I1246" s="135" t="s">
        <v>3</v>
      </c>
      <c r="J1246" s="53" t="s">
        <v>1347</v>
      </c>
      <c r="K1246" s="54" t="s">
        <v>3817</v>
      </c>
      <c r="L1246" s="52" t="s">
        <v>4614</v>
      </c>
      <c r="M1246" s="52" t="s">
        <v>4670</v>
      </c>
      <c r="N1246" s="52" t="s">
        <v>2155</v>
      </c>
      <c r="O1246" s="52"/>
      <c r="P1246" s="254" t="s">
        <v>1420</v>
      </c>
      <c r="Q1246" s="13"/>
      <c r="R1246"/>
      <c r="S1246" t="str">
        <f t="shared" si="282"/>
        <v/>
      </c>
      <c r="T1246" s="41" t="str">
        <f>IF(ISNA(VLOOKUP(P1246,'NEW XEQM.c'!E:F,2,0)),"--","PRESENT")</f>
        <v>--</v>
      </c>
      <c r="U1246"/>
      <c r="V1246">
        <f t="shared" si="274"/>
        <v>192</v>
      </c>
      <c r="W1246" s="75" t="s">
        <v>2155</v>
      </c>
      <c r="X1246" s="54" t="s">
        <v>2155</v>
      </c>
      <c r="Y1246" s="54" t="s">
        <v>2155</v>
      </c>
      <c r="Z1246" s="22" t="str">
        <f t="shared" si="275"/>
        <v>"CAUCH" STD_SUP_MINUS_1</v>
      </c>
      <c r="AA1246" s="22" t="str">
        <f t="shared" si="276"/>
        <v>CAUCH^MINUS_1</v>
      </c>
      <c r="AB1246" s="1">
        <f t="shared" si="277"/>
        <v>1216</v>
      </c>
      <c r="AC1246" t="str">
        <f t="shared" si="278"/>
        <v>ITM_CAUCHM1</v>
      </c>
      <c r="AD1246" s="125" t="str">
        <f>IF(ISNA(VLOOKUP(AA1246,'XEQM Shortlist'!J:J,1,0)),"//","")</f>
        <v>//</v>
      </c>
      <c r="AF1246" s="88" t="str">
        <f t="shared" si="279"/>
        <v>CAUCH^MINUS_1</v>
      </c>
      <c r="AG1246" t="b">
        <f t="shared" si="280"/>
        <v>1</v>
      </c>
    </row>
    <row r="1247" spans="1:33">
      <c r="A1247" s="45">
        <f t="shared" si="273"/>
        <v>1247</v>
      </c>
      <c r="B1247" s="44">
        <f t="shared" si="281"/>
        <v>1217</v>
      </c>
      <c r="C1247" t="s">
        <v>3642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1348</v>
      </c>
      <c r="K1247" s="54" t="s">
        <v>3656</v>
      </c>
      <c r="L1247" s="52" t="s">
        <v>4614</v>
      </c>
      <c r="M1247" s="52" t="s">
        <v>4672</v>
      </c>
      <c r="N1247" s="52" t="s">
        <v>2155</v>
      </c>
      <c r="O1247" s="52"/>
      <c r="P1247" s="254" t="s">
        <v>1500</v>
      </c>
      <c r="Q1247" s="13"/>
      <c r="R1247"/>
      <c r="S1247" t="str">
        <f t="shared" si="282"/>
        <v/>
      </c>
      <c r="T1247" s="41" t="str">
        <f>IF(ISNA(VLOOKUP(P1247,'NEW XEQM.c'!E:F,2,0)),"--","PRESENT")</f>
        <v>--</v>
      </c>
      <c r="U1247"/>
      <c r="V1247">
        <f t="shared" si="274"/>
        <v>192</v>
      </c>
      <c r="W1247" s="75" t="s">
        <v>2155</v>
      </c>
      <c r="X1247" s="54" t="s">
        <v>2155</v>
      </c>
      <c r="Y1247" s="54" t="s">
        <v>2155</v>
      </c>
      <c r="Z1247" s="22" t="str">
        <f t="shared" si="275"/>
        <v/>
      </c>
      <c r="AA1247" s="22" t="str">
        <f t="shared" si="276"/>
        <v/>
      </c>
      <c r="AB1247" s="1">
        <f t="shared" si="277"/>
        <v>1217</v>
      </c>
      <c r="AC1247" t="str">
        <f t="shared" si="278"/>
        <v>MNU_EXPON</v>
      </c>
      <c r="AD1247" s="125" t="str">
        <f>IF(ISNA(VLOOKUP(AA1247,'XEQM Shortlist'!J:J,1,0)),"//","")</f>
        <v/>
      </c>
      <c r="AF1247" s="88" t="str">
        <f t="shared" si="279"/>
        <v/>
      </c>
      <c r="AG1247" t="b">
        <f t="shared" si="280"/>
        <v>1</v>
      </c>
    </row>
    <row r="1248" spans="1:33">
      <c r="A1248" s="45">
        <f t="shared" si="273"/>
        <v>1248</v>
      </c>
      <c r="B1248" s="44">
        <f t="shared" si="281"/>
        <v>1218</v>
      </c>
      <c r="C1248" t="s">
        <v>4516</v>
      </c>
      <c r="D1248" s="48" t="s">
        <v>7</v>
      </c>
      <c r="E1248" s="69" t="s">
        <v>1076</v>
      </c>
      <c r="F1248" s="69" t="s">
        <v>1076</v>
      </c>
      <c r="G1248" s="142">
        <v>0</v>
      </c>
      <c r="H1248" s="142">
        <v>0</v>
      </c>
      <c r="I1248" s="135" t="s">
        <v>3</v>
      </c>
      <c r="J1248" s="53" t="s">
        <v>1347</v>
      </c>
      <c r="K1248" s="54" t="s">
        <v>3817</v>
      </c>
      <c r="L1248" s="52" t="s">
        <v>4614</v>
      </c>
      <c r="M1248" s="52" t="s">
        <v>4670</v>
      </c>
      <c r="N1248" s="52" t="s">
        <v>2155</v>
      </c>
      <c r="O1248" s="52"/>
      <c r="P1248" s="255" t="s">
        <v>1497</v>
      </c>
      <c r="Q1248" s="13"/>
      <c r="R1248"/>
      <c r="S1248" t="str">
        <f t="shared" si="282"/>
        <v/>
      </c>
      <c r="T1248" s="41" t="str">
        <f>IF(ISNA(VLOOKUP(P1248,'NEW XEQM.c'!E:F,2,0)),"--","PRESENT")</f>
        <v>--</v>
      </c>
      <c r="U1248"/>
      <c r="V1248">
        <f t="shared" si="274"/>
        <v>193</v>
      </c>
      <c r="W1248" s="75" t="s">
        <v>2155</v>
      </c>
      <c r="X1248" s="54" t="s">
        <v>2155</v>
      </c>
      <c r="Y1248" s="54" t="s">
        <v>2155</v>
      </c>
      <c r="Z1248" s="22" t="str">
        <f t="shared" si="275"/>
        <v>"EXPON" STD_SUB_P</v>
      </c>
      <c r="AA1248" s="22" t="str">
        <f t="shared" si="276"/>
        <v>EXPONP</v>
      </c>
      <c r="AB1248" s="1">
        <f t="shared" si="277"/>
        <v>1218</v>
      </c>
      <c r="AC1248" t="str">
        <f t="shared" si="278"/>
        <v>ITM_EXPONP</v>
      </c>
      <c r="AD1248" s="125" t="str">
        <f>IF(ISNA(VLOOKUP(AA1248,'XEQM Shortlist'!J:J,1,0)),"//","")</f>
        <v>//</v>
      </c>
      <c r="AF1248" s="88" t="str">
        <f t="shared" si="279"/>
        <v>EXPONP</v>
      </c>
      <c r="AG1248" t="b">
        <f t="shared" si="280"/>
        <v>1</v>
      </c>
    </row>
    <row r="1249" spans="1:33">
      <c r="A1249" s="45">
        <f t="shared" si="273"/>
        <v>1249</v>
      </c>
      <c r="B1249" s="44">
        <f t="shared" si="281"/>
        <v>1219</v>
      </c>
      <c r="C1249" t="s">
        <v>4517</v>
      </c>
      <c r="D1249" s="48" t="s">
        <v>7</v>
      </c>
      <c r="E1249" s="69" t="s">
        <v>2227</v>
      </c>
      <c r="F1249" s="69" t="s">
        <v>2227</v>
      </c>
      <c r="G1249" s="142">
        <v>0</v>
      </c>
      <c r="H1249" s="142">
        <v>0</v>
      </c>
      <c r="I1249" s="135" t="s">
        <v>3</v>
      </c>
      <c r="J1249" s="53" t="s">
        <v>1347</v>
      </c>
      <c r="K1249" s="54" t="s">
        <v>3817</v>
      </c>
      <c r="L1249" s="52" t="s">
        <v>4614</v>
      </c>
      <c r="M1249" s="52" t="s">
        <v>4670</v>
      </c>
      <c r="N1249" s="52" t="s">
        <v>2155</v>
      </c>
      <c r="O1249" s="52"/>
      <c r="P1249" s="255" t="s">
        <v>1496</v>
      </c>
      <c r="Q1249" s="13"/>
      <c r="R1249"/>
      <c r="S1249" t="str">
        <f t="shared" si="282"/>
        <v/>
      </c>
      <c r="T1249" s="41" t="str">
        <f>IF(ISNA(VLOOKUP(P1249,'NEW XEQM.c'!E:F,2,0)),"--","PRESENT")</f>
        <v>--</v>
      </c>
      <c r="U1249"/>
      <c r="V1249">
        <f t="shared" si="274"/>
        <v>194</v>
      </c>
      <c r="W1249" s="75" t="s">
        <v>2155</v>
      </c>
      <c r="X1249" s="54" t="s">
        <v>2155</v>
      </c>
      <c r="Y1249" s="54" t="s">
        <v>2155</v>
      </c>
      <c r="Z1249" s="22" t="str">
        <f t="shared" si="275"/>
        <v>"EXPON" STD_GAUSS_BLACK_L STD_GAUSS_WHITE_R</v>
      </c>
      <c r="AA1249" s="22" t="str">
        <f t="shared" si="276"/>
        <v>EXPONGAUSS_BLACK_LGAUSS_WHITE_R</v>
      </c>
      <c r="AB1249" s="1">
        <f t="shared" si="277"/>
        <v>1219</v>
      </c>
      <c r="AC1249" t="str">
        <f t="shared" si="278"/>
        <v>ITM_EXPON</v>
      </c>
      <c r="AD1249" s="125" t="str">
        <f>IF(ISNA(VLOOKUP(AA1249,'XEQM Shortlist'!J:J,1,0)),"//","")</f>
        <v>//</v>
      </c>
      <c r="AF1249" s="88" t="str">
        <f t="shared" si="279"/>
        <v>EXPONGAUSS_BLACK_LGAUSS_WHITE_R</v>
      </c>
      <c r="AG1249" t="b">
        <f t="shared" si="280"/>
        <v>1</v>
      </c>
    </row>
    <row r="1250" spans="1:33">
      <c r="A1250" s="45">
        <f t="shared" si="273"/>
        <v>1250</v>
      </c>
      <c r="B1250" s="44">
        <f t="shared" si="281"/>
        <v>1220</v>
      </c>
      <c r="C1250" t="s">
        <v>4518</v>
      </c>
      <c r="D1250" s="48" t="s">
        <v>7</v>
      </c>
      <c r="E1250" s="69" t="s">
        <v>2228</v>
      </c>
      <c r="F1250" s="69" t="s">
        <v>2228</v>
      </c>
      <c r="G1250" s="142">
        <v>0</v>
      </c>
      <c r="H1250" s="142">
        <v>0</v>
      </c>
      <c r="I1250" s="135" t="s">
        <v>3</v>
      </c>
      <c r="J1250" s="53" t="s">
        <v>1347</v>
      </c>
      <c r="K1250" s="54" t="s">
        <v>3817</v>
      </c>
      <c r="L1250" s="52" t="s">
        <v>4614</v>
      </c>
      <c r="M1250" s="52" t="s">
        <v>4670</v>
      </c>
      <c r="N1250" s="52" t="s">
        <v>2155</v>
      </c>
      <c r="O1250" s="52"/>
      <c r="P1250" s="254" t="s">
        <v>1498</v>
      </c>
      <c r="Q1250" s="13"/>
      <c r="R1250"/>
      <c r="S1250" t="str">
        <f t="shared" si="282"/>
        <v/>
      </c>
      <c r="T1250" s="41" t="str">
        <f>IF(ISNA(VLOOKUP(P1250,'NEW XEQM.c'!E:F,2,0)),"--","PRESENT")</f>
        <v>--</v>
      </c>
      <c r="U1250"/>
      <c r="V1250">
        <f t="shared" si="274"/>
        <v>195</v>
      </c>
      <c r="W1250" s="75" t="s">
        <v>2155</v>
      </c>
      <c r="X1250" s="54" t="s">
        <v>2155</v>
      </c>
      <c r="Y1250" s="54" t="s">
        <v>2155</v>
      </c>
      <c r="Z1250" s="22" t="str">
        <f t="shared" si="275"/>
        <v>"EXPON" STD_GAUSS_WHITE_L STD_GAUSS_BLACK_R</v>
      </c>
      <c r="AA1250" s="22" t="str">
        <f t="shared" si="276"/>
        <v>EXPONGAUSS_WHITE_LGAUSS_BLACK_R</v>
      </c>
      <c r="AB1250" s="1">
        <f t="shared" si="277"/>
        <v>1220</v>
      </c>
      <c r="AC1250" t="str">
        <f t="shared" si="278"/>
        <v>ITM_EXPONU</v>
      </c>
      <c r="AD1250" s="125" t="str">
        <f>IF(ISNA(VLOOKUP(AA1250,'XEQM Shortlist'!J:J,1,0)),"//","")</f>
        <v>//</v>
      </c>
      <c r="AF1250" s="88" t="str">
        <f t="shared" si="279"/>
        <v>EXPONGAUSS_WHITE_LGAUSS_BLACK_R</v>
      </c>
      <c r="AG1250" t="b">
        <f t="shared" si="280"/>
        <v>1</v>
      </c>
    </row>
    <row r="1251" spans="1:33">
      <c r="A1251" s="45">
        <f t="shared" si="273"/>
        <v>1251</v>
      </c>
      <c r="B1251" s="44">
        <f t="shared" si="281"/>
        <v>1221</v>
      </c>
      <c r="C1251" t="s">
        <v>4519</v>
      </c>
      <c r="D1251" s="48" t="s">
        <v>7</v>
      </c>
      <c r="E1251" s="53" t="s">
        <v>1077</v>
      </c>
      <c r="F1251" s="53" t="s">
        <v>1077</v>
      </c>
      <c r="G1251" s="142">
        <v>0</v>
      </c>
      <c r="H1251" s="142">
        <v>0</v>
      </c>
      <c r="I1251" s="135" t="s">
        <v>3</v>
      </c>
      <c r="J1251" s="53" t="s">
        <v>1347</v>
      </c>
      <c r="K1251" s="54" t="s">
        <v>3817</v>
      </c>
      <c r="L1251" s="52" t="s">
        <v>4614</v>
      </c>
      <c r="M1251" s="52" t="s">
        <v>4670</v>
      </c>
      <c r="N1251" s="52" t="s">
        <v>2155</v>
      </c>
      <c r="O1251" s="52"/>
      <c r="P1251" s="254" t="s">
        <v>1499</v>
      </c>
      <c r="Q1251" s="13"/>
      <c r="R1251"/>
      <c r="S1251" t="str">
        <f t="shared" si="282"/>
        <v/>
      </c>
      <c r="T1251" s="41" t="str">
        <f>IF(ISNA(VLOOKUP(P1251,'NEW XEQM.c'!E:F,2,0)),"--","PRESENT")</f>
        <v>--</v>
      </c>
      <c r="U1251"/>
      <c r="V1251">
        <f t="shared" si="274"/>
        <v>196</v>
      </c>
      <c r="W1251" s="75" t="s">
        <v>2155</v>
      </c>
      <c r="X1251" s="54" t="s">
        <v>2155</v>
      </c>
      <c r="Y1251" s="54" t="s">
        <v>2155</v>
      </c>
      <c r="Z1251" s="22" t="str">
        <f t="shared" si="275"/>
        <v>"EXPON" STD_SUP_MINUS_1</v>
      </c>
      <c r="AA1251" s="22" t="str">
        <f t="shared" si="276"/>
        <v>EXPON^MINUS_1</v>
      </c>
      <c r="AB1251" s="1">
        <f t="shared" si="277"/>
        <v>1221</v>
      </c>
      <c r="AC1251" t="str">
        <f t="shared" si="278"/>
        <v>ITM_EXPONM1</v>
      </c>
      <c r="AD1251" s="125" t="str">
        <f>IF(ISNA(VLOOKUP(AA1251,'XEQM Shortlist'!J:J,1,0)),"//","")</f>
        <v>//</v>
      </c>
      <c r="AF1251" s="88" t="str">
        <f t="shared" si="279"/>
        <v>EXPON^MINUS_1</v>
      </c>
      <c r="AG1251" t="b">
        <f t="shared" si="280"/>
        <v>1</v>
      </c>
    </row>
    <row r="1252" spans="1:33">
      <c r="A1252" s="45">
        <f t="shared" si="273"/>
        <v>1252</v>
      </c>
      <c r="B1252" s="44">
        <f t="shared" si="281"/>
        <v>1222</v>
      </c>
      <c r="C1252" t="s">
        <v>3642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1348</v>
      </c>
      <c r="K1252" s="54" t="s">
        <v>3656</v>
      </c>
      <c r="L1252" s="52" t="s">
        <v>4614</v>
      </c>
      <c r="M1252" s="52" t="s">
        <v>4672</v>
      </c>
      <c r="N1252" s="52" t="s">
        <v>2155</v>
      </c>
      <c r="O1252" s="52"/>
      <c r="P1252" s="254" t="s">
        <v>1536</v>
      </c>
      <c r="Q1252" s="13"/>
      <c r="R1252"/>
      <c r="S1252" t="str">
        <f t="shared" si="282"/>
        <v/>
      </c>
      <c r="T1252" s="41" t="str">
        <f>IF(ISNA(VLOOKUP(P1252,'NEW XEQM.c'!E:F,2,0)),"--","PRESENT")</f>
        <v>--</v>
      </c>
      <c r="U1252"/>
      <c r="V1252">
        <f t="shared" si="274"/>
        <v>196</v>
      </c>
      <c r="W1252" s="75" t="s">
        <v>2155</v>
      </c>
      <c r="X1252" s="54" t="s">
        <v>2155</v>
      </c>
      <c r="Y1252" s="54" t="s">
        <v>2155</v>
      </c>
      <c r="Z1252" s="22" t="str">
        <f t="shared" si="275"/>
        <v/>
      </c>
      <c r="AA1252" s="22" t="str">
        <f t="shared" si="276"/>
        <v/>
      </c>
      <c r="AB1252" s="1">
        <f t="shared" si="277"/>
        <v>1222</v>
      </c>
      <c r="AC1252" t="str">
        <f t="shared" si="278"/>
        <v>MNU_F</v>
      </c>
      <c r="AD1252" s="125" t="str">
        <f>IF(ISNA(VLOOKUP(AA1252,'XEQM Shortlist'!J:J,1,0)),"//","")</f>
        <v/>
      </c>
      <c r="AF1252" s="88" t="str">
        <f t="shared" si="279"/>
        <v/>
      </c>
      <c r="AG1252" t="b">
        <f t="shared" si="280"/>
        <v>1</v>
      </c>
    </row>
    <row r="1253" spans="1:33">
      <c r="A1253" s="45">
        <f t="shared" si="273"/>
        <v>1253</v>
      </c>
      <c r="B1253" s="44">
        <f t="shared" si="281"/>
        <v>1223</v>
      </c>
      <c r="C1253" t="s">
        <v>4520</v>
      </c>
      <c r="D1253" s="48" t="s">
        <v>7</v>
      </c>
      <c r="E1253" s="53" t="s">
        <v>1083</v>
      </c>
      <c r="F1253" s="53" t="s">
        <v>1083</v>
      </c>
      <c r="G1253" s="142">
        <v>0</v>
      </c>
      <c r="H1253" s="142">
        <v>0</v>
      </c>
      <c r="I1253" s="135" t="s">
        <v>3</v>
      </c>
      <c r="J1253" s="53" t="s">
        <v>1347</v>
      </c>
      <c r="K1253" s="54" t="s">
        <v>3817</v>
      </c>
      <c r="L1253" s="52" t="s">
        <v>4614</v>
      </c>
      <c r="M1253" s="52" t="s">
        <v>4670</v>
      </c>
      <c r="N1253" s="52" t="s">
        <v>2155</v>
      </c>
      <c r="O1253" s="52"/>
      <c r="P1253" s="254" t="s">
        <v>1524</v>
      </c>
      <c r="Q1253" s="13"/>
      <c r="R1253"/>
      <c r="S1253" t="str">
        <f t="shared" si="282"/>
        <v/>
      </c>
      <c r="T1253" s="41" t="str">
        <f>IF(ISNA(VLOOKUP(P1253,'NEW XEQM.c'!E:F,2,0)),"--","PRESENT")</f>
        <v>--</v>
      </c>
      <c r="U1253"/>
      <c r="V1253">
        <f t="shared" si="274"/>
        <v>197</v>
      </c>
      <c r="W1253" s="75" t="s">
        <v>2155</v>
      </c>
      <c r="X1253" s="54" t="s">
        <v>2155</v>
      </c>
      <c r="Y1253" s="54" t="s">
        <v>2155</v>
      </c>
      <c r="Z1253" s="22" t="str">
        <f t="shared" si="275"/>
        <v>"F" STD_SUB_P "(X)"</v>
      </c>
      <c r="AA1253" s="22" t="str">
        <f t="shared" si="276"/>
        <v>FP(X)</v>
      </c>
      <c r="AB1253" s="1">
        <f t="shared" si="277"/>
        <v>1223</v>
      </c>
      <c r="AC1253" t="str">
        <f t="shared" si="278"/>
        <v>ITM_FPX</v>
      </c>
      <c r="AD1253" s="125" t="str">
        <f>IF(ISNA(VLOOKUP(AA1253,'XEQM Shortlist'!J:J,1,0)),"//","")</f>
        <v>//</v>
      </c>
      <c r="AF1253" s="88" t="str">
        <f t="shared" si="279"/>
        <v>FP</v>
      </c>
      <c r="AG1253" t="b">
        <f t="shared" si="280"/>
        <v>0</v>
      </c>
    </row>
    <row r="1254" spans="1:33">
      <c r="A1254" s="45">
        <f t="shared" si="273"/>
        <v>1254</v>
      </c>
      <c r="B1254" s="44">
        <f t="shared" si="281"/>
        <v>1224</v>
      </c>
      <c r="C1254" t="s">
        <v>4521</v>
      </c>
      <c r="D1254" s="48" t="s">
        <v>7</v>
      </c>
      <c r="E1254" s="69" t="s">
        <v>2229</v>
      </c>
      <c r="F1254" s="69" t="s">
        <v>2229</v>
      </c>
      <c r="G1254" s="142">
        <v>0</v>
      </c>
      <c r="H1254" s="142">
        <v>0</v>
      </c>
      <c r="I1254" s="135" t="s">
        <v>3</v>
      </c>
      <c r="J1254" s="53" t="s">
        <v>1347</v>
      </c>
      <c r="K1254" s="54" t="s">
        <v>3817</v>
      </c>
      <c r="L1254" s="52" t="s">
        <v>4614</v>
      </c>
      <c r="M1254" s="52" t="s">
        <v>4670</v>
      </c>
      <c r="N1254" s="52" t="s">
        <v>2155</v>
      </c>
      <c r="O1254" s="52"/>
      <c r="P1254" s="255" t="s">
        <v>1526</v>
      </c>
      <c r="Q1254" s="13"/>
      <c r="R1254"/>
      <c r="S1254" t="str">
        <f t="shared" si="282"/>
        <v/>
      </c>
      <c r="T1254" s="41" t="str">
        <f>IF(ISNA(VLOOKUP(P1254,'NEW XEQM.c'!E:F,2,0)),"--","PRESENT")</f>
        <v>--</v>
      </c>
      <c r="U1254"/>
      <c r="V1254">
        <f t="shared" si="274"/>
        <v>198</v>
      </c>
      <c r="W1254" s="75" t="s">
        <v>2155</v>
      </c>
      <c r="X1254" s="54" t="s">
        <v>2155</v>
      </c>
      <c r="Y1254" s="54" t="s">
        <v>2155</v>
      </c>
      <c r="Z1254" s="22" t="str">
        <f t="shared" si="275"/>
        <v>"F" STD_GAUSS_BLACK_L STD_GAUSS_WHITE_R "(X)"</v>
      </c>
      <c r="AA1254" s="22" t="str">
        <f t="shared" si="276"/>
        <v>FGAUSS_BLACK_LGAUSS_WHITE_R(X)</v>
      </c>
      <c r="AB1254" s="1">
        <f t="shared" si="277"/>
        <v>1224</v>
      </c>
      <c r="AC1254" t="str">
        <f t="shared" si="278"/>
        <v>ITM_FX</v>
      </c>
      <c r="AD1254" s="125" t="str">
        <f>IF(ISNA(VLOOKUP(AA1254,'XEQM Shortlist'!J:J,1,0)),"//","")</f>
        <v>//</v>
      </c>
      <c r="AF1254" s="88" t="str">
        <f t="shared" si="279"/>
        <v>FGAUSS_BLACK_LGAUSS_WHITE_R</v>
      </c>
      <c r="AG1254" t="b">
        <f t="shared" si="280"/>
        <v>0</v>
      </c>
    </row>
    <row r="1255" spans="1:33">
      <c r="A1255" s="45">
        <f t="shared" si="273"/>
        <v>1255</v>
      </c>
      <c r="B1255" s="44">
        <f t="shared" si="281"/>
        <v>1225</v>
      </c>
      <c r="C1255" t="s">
        <v>4522</v>
      </c>
      <c r="D1255" s="48" t="s">
        <v>7</v>
      </c>
      <c r="E1255" s="69" t="s">
        <v>2230</v>
      </c>
      <c r="F1255" s="69" t="s">
        <v>2230</v>
      </c>
      <c r="G1255" s="142">
        <v>0</v>
      </c>
      <c r="H1255" s="142">
        <v>0</v>
      </c>
      <c r="I1255" s="135" t="s">
        <v>3</v>
      </c>
      <c r="J1255" s="53" t="s">
        <v>1347</v>
      </c>
      <c r="K1255" s="54" t="s">
        <v>3817</v>
      </c>
      <c r="L1255" s="52" t="s">
        <v>4614</v>
      </c>
      <c r="M1255" s="52" t="s">
        <v>4670</v>
      </c>
      <c r="N1255" s="52" t="s">
        <v>2155</v>
      </c>
      <c r="O1255" s="52"/>
      <c r="P1255" s="255" t="s">
        <v>1525</v>
      </c>
      <c r="Q1255" s="13"/>
      <c r="R1255"/>
      <c r="S1255" t="str">
        <f t="shared" si="282"/>
        <v/>
      </c>
      <c r="T1255" s="41" t="str">
        <f>IF(ISNA(VLOOKUP(P1255,'NEW XEQM.c'!E:F,2,0)),"--","PRESENT")</f>
        <v>--</v>
      </c>
      <c r="U1255"/>
      <c r="V1255">
        <f t="shared" si="274"/>
        <v>199</v>
      </c>
      <c r="W1255" s="75" t="s">
        <v>2155</v>
      </c>
      <c r="X1255" s="54" t="s">
        <v>2155</v>
      </c>
      <c r="Y1255" s="54" t="s">
        <v>2155</v>
      </c>
      <c r="Z1255" s="22" t="str">
        <f t="shared" si="275"/>
        <v>"F" STD_GAUSS_WHITE_L STD_GAUSS_BLACK_R "(X)"</v>
      </c>
      <c r="AA1255" s="22" t="str">
        <f t="shared" si="276"/>
        <v>FGAUSS_WHITE_LGAUSS_BLACK_R(X)</v>
      </c>
      <c r="AB1255" s="1">
        <f t="shared" si="277"/>
        <v>1225</v>
      </c>
      <c r="AC1255" t="str">
        <f t="shared" si="278"/>
        <v>ITM_FUX</v>
      </c>
      <c r="AD1255" s="125" t="str">
        <f>IF(ISNA(VLOOKUP(AA1255,'XEQM Shortlist'!J:J,1,0)),"//","")</f>
        <v>//</v>
      </c>
      <c r="AF1255" s="88" t="str">
        <f t="shared" si="279"/>
        <v>FGAUSS_WHITE_LGAUSS_BLACK_R</v>
      </c>
      <c r="AG1255" t="b">
        <f t="shared" si="280"/>
        <v>0</v>
      </c>
    </row>
    <row r="1256" spans="1:33">
      <c r="A1256" s="45">
        <f t="shared" si="273"/>
        <v>1256</v>
      </c>
      <c r="B1256" s="44">
        <f t="shared" si="281"/>
        <v>1226</v>
      </c>
      <c r="C1256" t="s">
        <v>4523</v>
      </c>
      <c r="D1256" s="48" t="s">
        <v>7</v>
      </c>
      <c r="E1256" s="53" t="s">
        <v>1084</v>
      </c>
      <c r="F1256" s="53" t="s">
        <v>1084</v>
      </c>
      <c r="G1256" s="142">
        <v>0</v>
      </c>
      <c r="H1256" s="142">
        <v>0</v>
      </c>
      <c r="I1256" s="135" t="s">
        <v>3</v>
      </c>
      <c r="J1256" s="53" t="s">
        <v>1347</v>
      </c>
      <c r="K1256" s="54" t="s">
        <v>3817</v>
      </c>
      <c r="L1256" s="52" t="s">
        <v>4614</v>
      </c>
      <c r="M1256" s="52" t="s">
        <v>4670</v>
      </c>
      <c r="N1256" s="52" t="s">
        <v>2155</v>
      </c>
      <c r="O1256" s="52"/>
      <c r="P1256" s="254" t="s">
        <v>1527</v>
      </c>
      <c r="Q1256" s="13"/>
      <c r="R1256"/>
      <c r="S1256" t="str">
        <f t="shared" si="282"/>
        <v/>
      </c>
      <c r="T1256" s="41" t="str">
        <f>IF(ISNA(VLOOKUP(P1256,'NEW XEQM.c'!E:F,2,0)),"--","PRESENT")</f>
        <v>--</v>
      </c>
      <c r="U1256"/>
      <c r="V1256">
        <f t="shared" si="274"/>
        <v>200</v>
      </c>
      <c r="W1256" s="75" t="s">
        <v>2155</v>
      </c>
      <c r="X1256" s="54" t="s">
        <v>2155</v>
      </c>
      <c r="Y1256" s="54" t="s">
        <v>2155</v>
      </c>
      <c r="Z1256" s="22" t="str">
        <f t="shared" si="275"/>
        <v>"F" STD_SUP_MINUS_1 "(P)"</v>
      </c>
      <c r="AA1256" s="22" t="str">
        <f t="shared" si="276"/>
        <v>F^MINUS_1(P)</v>
      </c>
      <c r="AB1256" s="1">
        <f t="shared" si="277"/>
        <v>1226</v>
      </c>
      <c r="AC1256" t="str">
        <f t="shared" si="278"/>
        <v>ITM_FM1P</v>
      </c>
      <c r="AD1256" s="125" t="str">
        <f>IF(ISNA(VLOOKUP(AA1256,'XEQM Shortlist'!J:J,1,0)),"//","")</f>
        <v>//</v>
      </c>
      <c r="AF1256" s="88" t="str">
        <f t="shared" si="279"/>
        <v>F^MINUS_1(P)</v>
      </c>
      <c r="AG1256" t="b">
        <f t="shared" si="280"/>
        <v>1</v>
      </c>
    </row>
    <row r="1257" spans="1:33">
      <c r="A1257" s="45">
        <f t="shared" si="273"/>
        <v>1257</v>
      </c>
      <c r="B1257" s="44">
        <f t="shared" si="281"/>
        <v>1227</v>
      </c>
      <c r="C1257" t="s">
        <v>3642</v>
      </c>
      <c r="D1257" s="48" t="s">
        <v>7</v>
      </c>
      <c r="E1257" s="53" t="s">
        <v>1093</v>
      </c>
      <c r="F1257" s="53" t="s">
        <v>1093</v>
      </c>
      <c r="G1257" s="142">
        <v>0</v>
      </c>
      <c r="H1257" s="142">
        <v>0</v>
      </c>
      <c r="I1257" s="139" t="s">
        <v>16</v>
      </c>
      <c r="J1257" s="53" t="s">
        <v>1348</v>
      </c>
      <c r="K1257" s="54" t="s">
        <v>3656</v>
      </c>
      <c r="L1257" s="52" t="s">
        <v>4614</v>
      </c>
      <c r="M1257" s="52" t="s">
        <v>4672</v>
      </c>
      <c r="N1257" s="52" t="s">
        <v>2155</v>
      </c>
      <c r="O1257" s="52"/>
      <c r="P1257" s="254" t="s">
        <v>1554</v>
      </c>
      <c r="Q1257" s="13"/>
      <c r="R1257"/>
      <c r="S1257" t="str">
        <f t="shared" si="282"/>
        <v/>
      </c>
      <c r="T1257" s="41" t="str">
        <f>IF(ISNA(VLOOKUP(P1257,'NEW XEQM.c'!E:F,2,0)),"--","PRESENT")</f>
        <v>--</v>
      </c>
      <c r="U1257"/>
      <c r="V1257">
        <f t="shared" si="274"/>
        <v>200</v>
      </c>
      <c r="W1257" s="75" t="s">
        <v>2155</v>
      </c>
      <c r="X1257" s="54" t="s">
        <v>2155</v>
      </c>
      <c r="Y1257" s="54" t="s">
        <v>2155</v>
      </c>
      <c r="Z1257" s="22" t="str">
        <f t="shared" si="275"/>
        <v/>
      </c>
      <c r="AA1257" s="22" t="str">
        <f t="shared" si="276"/>
        <v/>
      </c>
      <c r="AB1257" s="1">
        <f t="shared" si="277"/>
        <v>1227</v>
      </c>
      <c r="AC1257" t="str">
        <f t="shared" si="278"/>
        <v>MNU_GEOM</v>
      </c>
      <c r="AD1257" s="125" t="str">
        <f>IF(ISNA(VLOOKUP(AA1257,'XEQM Shortlist'!J:J,1,0)),"//","")</f>
        <v/>
      </c>
      <c r="AF1257" s="88" t="str">
        <f t="shared" si="279"/>
        <v/>
      </c>
      <c r="AG1257" t="b">
        <f t="shared" si="280"/>
        <v>1</v>
      </c>
    </row>
    <row r="1258" spans="1:33">
      <c r="A1258" s="45">
        <f t="shared" si="273"/>
        <v>1258</v>
      </c>
      <c r="B1258" s="44">
        <f t="shared" si="281"/>
        <v>1228</v>
      </c>
      <c r="C1258" t="s">
        <v>4524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1347</v>
      </c>
      <c r="K1258" s="54" t="s">
        <v>3817</v>
      </c>
      <c r="L1258" s="52" t="s">
        <v>4614</v>
      </c>
      <c r="M1258" s="52" t="s">
        <v>4670</v>
      </c>
      <c r="N1258" s="52" t="s">
        <v>2155</v>
      </c>
      <c r="O1258" s="52"/>
      <c r="P1258" s="255" t="s">
        <v>1551</v>
      </c>
      <c r="Q1258" s="13"/>
      <c r="R1258"/>
      <c r="S1258" t="str">
        <f t="shared" si="282"/>
        <v/>
      </c>
      <c r="T1258" s="41" t="str">
        <f>IF(ISNA(VLOOKUP(P1258,'NEW XEQM.c'!E:F,2,0)),"--","PRESENT")</f>
        <v>--</v>
      </c>
      <c r="U1258"/>
      <c r="V1258">
        <f t="shared" si="274"/>
        <v>201</v>
      </c>
      <c r="W1258" s="75" t="s">
        <v>2155</v>
      </c>
      <c r="X1258" s="54" t="s">
        <v>2155</v>
      </c>
      <c r="Y1258" s="54" t="s">
        <v>2155</v>
      </c>
      <c r="Z1258" s="22" t="str">
        <f t="shared" si="275"/>
        <v>"GEOM" STD_SUB_P</v>
      </c>
      <c r="AA1258" s="22" t="str">
        <f t="shared" si="276"/>
        <v>GEOMP</v>
      </c>
      <c r="AB1258" s="1">
        <f t="shared" si="277"/>
        <v>1228</v>
      </c>
      <c r="AC1258" t="str">
        <f t="shared" si="278"/>
        <v>ITM_GEOMP</v>
      </c>
      <c r="AD1258" s="125" t="str">
        <f>IF(ISNA(VLOOKUP(AA1258,'XEQM Shortlist'!J:J,1,0)),"//","")</f>
        <v>//</v>
      </c>
      <c r="AF1258" s="88" t="str">
        <f t="shared" si="279"/>
        <v>GEOMP</v>
      </c>
      <c r="AG1258" t="b">
        <f t="shared" si="280"/>
        <v>1</v>
      </c>
    </row>
    <row r="1259" spans="1:33">
      <c r="A1259" s="45">
        <f t="shared" si="273"/>
        <v>1259</v>
      </c>
      <c r="B1259" s="44">
        <f t="shared" si="281"/>
        <v>1229</v>
      </c>
      <c r="C1259" t="s">
        <v>4525</v>
      </c>
      <c r="D1259" s="48" t="s">
        <v>7</v>
      </c>
      <c r="E1259" s="69" t="s">
        <v>2231</v>
      </c>
      <c r="F1259" s="69" t="s">
        <v>2231</v>
      </c>
      <c r="G1259" s="142">
        <v>0</v>
      </c>
      <c r="H1259" s="142">
        <v>0</v>
      </c>
      <c r="I1259" s="135" t="s">
        <v>3</v>
      </c>
      <c r="J1259" s="53" t="s">
        <v>1347</v>
      </c>
      <c r="K1259" s="54" t="s">
        <v>3817</v>
      </c>
      <c r="L1259" s="52" t="s">
        <v>4614</v>
      </c>
      <c r="M1259" s="52" t="s">
        <v>4670</v>
      </c>
      <c r="N1259" s="52" t="s">
        <v>2155</v>
      </c>
      <c r="O1259" s="52"/>
      <c r="P1259" s="255" t="s">
        <v>1550</v>
      </c>
      <c r="Q1259" s="13"/>
      <c r="R1259"/>
      <c r="S1259" t="str">
        <f t="shared" si="282"/>
        <v/>
      </c>
      <c r="T1259" s="41" t="str">
        <f>IF(ISNA(VLOOKUP(P1259,'NEW XEQM.c'!E:F,2,0)),"--","PRESENT")</f>
        <v>--</v>
      </c>
      <c r="U1259"/>
      <c r="V1259">
        <f t="shared" si="274"/>
        <v>202</v>
      </c>
      <c r="W1259" s="75" t="s">
        <v>2155</v>
      </c>
      <c r="X1259" s="54" t="s">
        <v>2155</v>
      </c>
      <c r="Y1259" s="54" t="s">
        <v>2155</v>
      </c>
      <c r="Z1259" s="22" t="str">
        <f t="shared" si="275"/>
        <v>"GEOM" STD_GAUSS_BLACK_L STD_GAUSS_WHITE_R</v>
      </c>
      <c r="AA1259" s="22" t="str">
        <f t="shared" si="276"/>
        <v>GEOMGAUSS_BLACK_LGAUSS_WHITE_R</v>
      </c>
      <c r="AB1259" s="1">
        <f t="shared" si="277"/>
        <v>1229</v>
      </c>
      <c r="AC1259" t="str">
        <f t="shared" si="278"/>
        <v>ITM_GEOM</v>
      </c>
      <c r="AD1259" s="125" t="str">
        <f>IF(ISNA(VLOOKUP(AA1259,'XEQM Shortlist'!J:J,1,0)),"//","")</f>
        <v>//</v>
      </c>
      <c r="AF1259" s="88" t="str">
        <f t="shared" si="279"/>
        <v>GEOMGAUSS_BLACK_LGAUSS_WHITE_R</v>
      </c>
      <c r="AG1259" t="b">
        <f t="shared" si="280"/>
        <v>1</v>
      </c>
    </row>
    <row r="1260" spans="1:33">
      <c r="A1260" s="45">
        <f t="shared" si="273"/>
        <v>1260</v>
      </c>
      <c r="B1260" s="44">
        <f t="shared" si="281"/>
        <v>1230</v>
      </c>
      <c r="C1260" t="s">
        <v>4526</v>
      </c>
      <c r="D1260" s="48" t="s">
        <v>7</v>
      </c>
      <c r="E1260" s="69" t="s">
        <v>2232</v>
      </c>
      <c r="F1260" s="69" t="s">
        <v>2232</v>
      </c>
      <c r="G1260" s="142">
        <v>0</v>
      </c>
      <c r="H1260" s="142">
        <v>0</v>
      </c>
      <c r="I1260" s="135" t="s">
        <v>3</v>
      </c>
      <c r="J1260" s="53" t="s">
        <v>1347</v>
      </c>
      <c r="K1260" s="54" t="s">
        <v>3817</v>
      </c>
      <c r="L1260" s="52" t="s">
        <v>4614</v>
      </c>
      <c r="M1260" s="52" t="s">
        <v>4670</v>
      </c>
      <c r="N1260" s="52" t="s">
        <v>2155</v>
      </c>
      <c r="O1260" s="52"/>
      <c r="P1260" s="254" t="s">
        <v>1552</v>
      </c>
      <c r="Q1260" s="13"/>
      <c r="R1260"/>
      <c r="S1260" t="str">
        <f t="shared" si="282"/>
        <v/>
      </c>
      <c r="T1260" s="41" t="str">
        <f>IF(ISNA(VLOOKUP(P1260,'NEW XEQM.c'!E:F,2,0)),"--","PRESENT")</f>
        <v>--</v>
      </c>
      <c r="U1260"/>
      <c r="V1260">
        <f t="shared" si="274"/>
        <v>203</v>
      </c>
      <c r="W1260" s="75" t="s">
        <v>2155</v>
      </c>
      <c r="X1260" s="54" t="s">
        <v>2155</v>
      </c>
      <c r="Y1260" s="54" t="s">
        <v>2155</v>
      </c>
      <c r="Z1260" s="22" t="str">
        <f t="shared" si="275"/>
        <v>"GEOM" STD_GAUSS_WHITE_L STD_GAUSS_BLACK_R</v>
      </c>
      <c r="AA1260" s="22" t="str">
        <f t="shared" si="276"/>
        <v>GEOMGAUSS_WHITE_LGAUSS_BLACK_R</v>
      </c>
      <c r="AB1260" s="1">
        <f t="shared" si="277"/>
        <v>1230</v>
      </c>
      <c r="AC1260" t="str">
        <f t="shared" si="278"/>
        <v>ITM_GEOMU</v>
      </c>
      <c r="AD1260" s="125" t="str">
        <f>IF(ISNA(VLOOKUP(AA1260,'XEQM Shortlist'!J:J,1,0)),"//","")</f>
        <v>//</v>
      </c>
      <c r="AF1260" s="88" t="str">
        <f t="shared" si="279"/>
        <v>GEOMGAUSS_WHITE_LGAUSS_BLACK_R</v>
      </c>
      <c r="AG1260" t="b">
        <f t="shared" si="280"/>
        <v>1</v>
      </c>
    </row>
    <row r="1261" spans="1:33">
      <c r="A1261" s="45">
        <f t="shared" si="273"/>
        <v>1261</v>
      </c>
      <c r="B1261" s="44">
        <f t="shared" si="281"/>
        <v>1231</v>
      </c>
      <c r="C1261" t="s">
        <v>4527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1347</v>
      </c>
      <c r="K1261" s="54" t="s">
        <v>3817</v>
      </c>
      <c r="L1261" s="52" t="s">
        <v>4614</v>
      </c>
      <c r="M1261" s="52" t="s">
        <v>4670</v>
      </c>
      <c r="N1261" s="52" t="s">
        <v>2155</v>
      </c>
      <c r="O1261" s="52"/>
      <c r="P1261" s="254" t="s">
        <v>1553</v>
      </c>
      <c r="Q1261" s="13"/>
      <c r="R1261"/>
      <c r="S1261" t="str">
        <f t="shared" si="282"/>
        <v/>
      </c>
      <c r="T1261" s="41" t="str">
        <f>IF(ISNA(VLOOKUP(P1261,'NEW XEQM.c'!E:F,2,0)),"--","PRESENT")</f>
        <v>--</v>
      </c>
      <c r="U1261"/>
      <c r="V1261">
        <f t="shared" si="274"/>
        <v>204</v>
      </c>
      <c r="W1261" s="75" t="s">
        <v>2155</v>
      </c>
      <c r="X1261" s="54" t="s">
        <v>2155</v>
      </c>
      <c r="Y1261" s="54" t="s">
        <v>2155</v>
      </c>
      <c r="Z1261" s="22" t="str">
        <f t="shared" si="275"/>
        <v>"GEOM" STD_SUP_MINUS_1</v>
      </c>
      <c r="AA1261" s="22" t="str">
        <f t="shared" si="276"/>
        <v>GEOM^MINUS_1</v>
      </c>
      <c r="AB1261" s="1">
        <f t="shared" si="277"/>
        <v>1231</v>
      </c>
      <c r="AC1261" t="str">
        <f t="shared" si="278"/>
        <v>ITM_GEOMM1</v>
      </c>
      <c r="AD1261" s="125" t="str">
        <f>IF(ISNA(VLOOKUP(AA1261,'XEQM Shortlist'!J:J,1,0)),"//","")</f>
        <v>//</v>
      </c>
      <c r="AF1261" s="88" t="str">
        <f t="shared" si="279"/>
        <v>GEOM^MINUS_1</v>
      </c>
      <c r="AG1261" t="b">
        <f t="shared" si="280"/>
        <v>1</v>
      </c>
    </row>
    <row r="1262" spans="1:33">
      <c r="A1262" s="45">
        <f t="shared" si="273"/>
        <v>1262</v>
      </c>
      <c r="B1262" s="44">
        <f t="shared" si="281"/>
        <v>1232</v>
      </c>
      <c r="C1262" t="s">
        <v>3642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1348</v>
      </c>
      <c r="K1262" s="54" t="s">
        <v>3656</v>
      </c>
      <c r="L1262" s="52" t="s">
        <v>4614</v>
      </c>
      <c r="M1262" s="52" t="s">
        <v>4672</v>
      </c>
      <c r="N1262" s="52" t="s">
        <v>2155</v>
      </c>
      <c r="O1262" s="52"/>
      <c r="P1262" s="254" t="s">
        <v>1570</v>
      </c>
      <c r="Q1262" s="13"/>
      <c r="R1262"/>
      <c r="S1262" t="str">
        <f t="shared" si="282"/>
        <v/>
      </c>
      <c r="T1262" s="41" t="str">
        <f>IF(ISNA(VLOOKUP(P1262,'NEW XEQM.c'!E:F,2,0)),"--","PRESENT")</f>
        <v>--</v>
      </c>
      <c r="U1262"/>
      <c r="V1262">
        <f t="shared" si="274"/>
        <v>204</v>
      </c>
      <c r="W1262" s="75" t="s">
        <v>2155</v>
      </c>
      <c r="X1262" s="54" t="s">
        <v>2155</v>
      </c>
      <c r="Y1262" s="54" t="s">
        <v>2155</v>
      </c>
      <c r="Z1262" s="22" t="str">
        <f t="shared" si="275"/>
        <v/>
      </c>
      <c r="AA1262" s="22" t="str">
        <f t="shared" si="276"/>
        <v/>
      </c>
      <c r="AB1262" s="1">
        <f t="shared" si="277"/>
        <v>1232</v>
      </c>
      <c r="AC1262" t="str">
        <f t="shared" si="278"/>
        <v>MNU_HYPER</v>
      </c>
      <c r="AD1262" s="125" t="str">
        <f>IF(ISNA(VLOOKUP(AA1262,'XEQM Shortlist'!J:J,1,0)),"//","")</f>
        <v/>
      </c>
      <c r="AF1262" s="88" t="str">
        <f t="shared" si="279"/>
        <v/>
      </c>
      <c r="AG1262" t="b">
        <f t="shared" si="280"/>
        <v>1</v>
      </c>
    </row>
    <row r="1263" spans="1:33">
      <c r="A1263" s="45">
        <f t="shared" si="273"/>
        <v>1263</v>
      </c>
      <c r="B1263" s="44">
        <f t="shared" si="281"/>
        <v>1233</v>
      </c>
      <c r="C1263" t="s">
        <v>4528</v>
      </c>
      <c r="D1263" s="48" t="s">
        <v>7</v>
      </c>
      <c r="E1263" s="70" t="s">
        <v>1097</v>
      </c>
      <c r="F1263" s="70" t="s">
        <v>1097</v>
      </c>
      <c r="G1263" s="142">
        <v>0</v>
      </c>
      <c r="H1263" s="142">
        <v>0</v>
      </c>
      <c r="I1263" s="135" t="s">
        <v>3</v>
      </c>
      <c r="J1263" s="53" t="s">
        <v>1347</v>
      </c>
      <c r="K1263" s="54" t="s">
        <v>3817</v>
      </c>
      <c r="L1263" s="52" t="s">
        <v>4614</v>
      </c>
      <c r="M1263" s="52" t="s">
        <v>4670</v>
      </c>
      <c r="N1263" s="52" t="s">
        <v>2155</v>
      </c>
      <c r="O1263" s="52"/>
      <c r="P1263" s="255" t="s">
        <v>1567</v>
      </c>
      <c r="Q1263" s="13"/>
      <c r="R1263"/>
      <c r="S1263" t="str">
        <f t="shared" si="282"/>
        <v/>
      </c>
      <c r="T1263" s="41" t="str">
        <f>IF(ISNA(VLOOKUP(P1263,'NEW XEQM.c'!E:F,2,0)),"--","PRESENT")</f>
        <v>--</v>
      </c>
      <c r="U1263"/>
      <c r="V1263">
        <f t="shared" si="274"/>
        <v>205</v>
      </c>
      <c r="W1263" s="75" t="s">
        <v>2155</v>
      </c>
      <c r="X1263" s="54" t="s">
        <v>2155</v>
      </c>
      <c r="Y1263" s="54" t="s">
        <v>2155</v>
      </c>
      <c r="Z1263" s="22" t="str">
        <f t="shared" si="275"/>
        <v>"HYPER" STD_SUB_P</v>
      </c>
      <c r="AA1263" s="22" t="str">
        <f t="shared" si="276"/>
        <v>HYPERP</v>
      </c>
      <c r="AB1263" s="1">
        <f t="shared" si="277"/>
        <v>1233</v>
      </c>
      <c r="AC1263" t="str">
        <f t="shared" si="278"/>
        <v>ITM_HYPERP</v>
      </c>
      <c r="AD1263" s="125" t="str">
        <f>IF(ISNA(VLOOKUP(AA1263,'XEQM Shortlist'!J:J,1,0)),"//","")</f>
        <v>//</v>
      </c>
      <c r="AF1263" s="88" t="str">
        <f t="shared" si="279"/>
        <v>HYPERP</v>
      </c>
      <c r="AG1263" t="b">
        <f t="shared" si="280"/>
        <v>1</v>
      </c>
    </row>
    <row r="1264" spans="1:33">
      <c r="A1264" s="45">
        <f t="shared" si="273"/>
        <v>1264</v>
      </c>
      <c r="B1264" s="44">
        <f t="shared" si="281"/>
        <v>1234</v>
      </c>
      <c r="C1264" t="s">
        <v>4529</v>
      </c>
      <c r="D1264" s="48" t="s">
        <v>7</v>
      </c>
      <c r="E1264" s="70" t="s">
        <v>2233</v>
      </c>
      <c r="F1264" s="70" t="s">
        <v>2233</v>
      </c>
      <c r="G1264" s="142">
        <v>0</v>
      </c>
      <c r="H1264" s="142">
        <v>0</v>
      </c>
      <c r="I1264" s="135" t="s">
        <v>3</v>
      </c>
      <c r="J1264" s="53" t="s">
        <v>1347</v>
      </c>
      <c r="K1264" s="54" t="s">
        <v>3817</v>
      </c>
      <c r="L1264" s="52" t="s">
        <v>4614</v>
      </c>
      <c r="M1264" s="52" t="s">
        <v>4670</v>
      </c>
      <c r="N1264" s="52" t="s">
        <v>2155</v>
      </c>
      <c r="O1264" s="52"/>
      <c r="P1264" s="255" t="s">
        <v>1566</v>
      </c>
      <c r="Q1264" s="13"/>
      <c r="R1264"/>
      <c r="S1264" t="str">
        <f t="shared" si="282"/>
        <v/>
      </c>
      <c r="T1264" s="41" t="str">
        <f>IF(ISNA(VLOOKUP(P1264,'NEW XEQM.c'!E:F,2,0)),"--","PRESENT")</f>
        <v>--</v>
      </c>
      <c r="U1264"/>
      <c r="V1264">
        <f t="shared" si="274"/>
        <v>206</v>
      </c>
      <c r="W1264" s="75" t="s">
        <v>2155</v>
      </c>
      <c r="X1264" s="54" t="s">
        <v>2155</v>
      </c>
      <c r="Y1264" s="54" t="s">
        <v>2155</v>
      </c>
      <c r="Z1264" s="22" t="str">
        <f t="shared" si="275"/>
        <v>"HYPER" STD_GAUSS_BLACK_L STD_GAUSS_WHITE_R</v>
      </c>
      <c r="AA1264" s="22" t="str">
        <f t="shared" si="276"/>
        <v>HYPERGAUSS_BLACK_LGAUSS_WHITE_R</v>
      </c>
      <c r="AB1264" s="1">
        <f t="shared" si="277"/>
        <v>1234</v>
      </c>
      <c r="AC1264" t="str">
        <f t="shared" si="278"/>
        <v>ITM_HYPER</v>
      </c>
      <c r="AD1264" s="125" t="str">
        <f>IF(ISNA(VLOOKUP(AA1264,'XEQM Shortlist'!J:J,1,0)),"//","")</f>
        <v>//</v>
      </c>
      <c r="AF1264" s="88" t="str">
        <f t="shared" si="279"/>
        <v>HYPERGAUSS_BLACK_LGAUSS_WHITE_R</v>
      </c>
      <c r="AG1264" t="b">
        <f t="shared" si="280"/>
        <v>1</v>
      </c>
    </row>
    <row r="1265" spans="1:33">
      <c r="A1265" s="45">
        <f t="shared" si="273"/>
        <v>1265</v>
      </c>
      <c r="B1265" s="44">
        <f t="shared" si="281"/>
        <v>1235</v>
      </c>
      <c r="C1265" t="s">
        <v>4530</v>
      </c>
      <c r="D1265" s="48" t="s">
        <v>7</v>
      </c>
      <c r="E1265" s="70" t="s">
        <v>2234</v>
      </c>
      <c r="F1265" s="70" t="s">
        <v>2234</v>
      </c>
      <c r="G1265" s="142">
        <v>0</v>
      </c>
      <c r="H1265" s="142">
        <v>0</v>
      </c>
      <c r="I1265" s="135" t="s">
        <v>3</v>
      </c>
      <c r="J1265" s="53" t="s">
        <v>1347</v>
      </c>
      <c r="K1265" s="54" t="s">
        <v>3817</v>
      </c>
      <c r="L1265" s="52" t="s">
        <v>4614</v>
      </c>
      <c r="M1265" s="52" t="s">
        <v>4670</v>
      </c>
      <c r="N1265" s="52" t="s">
        <v>2155</v>
      </c>
      <c r="O1265" s="52"/>
      <c r="P1265" s="254" t="s">
        <v>1568</v>
      </c>
      <c r="Q1265" s="13"/>
      <c r="R1265"/>
      <c r="S1265" t="str">
        <f t="shared" si="282"/>
        <v/>
      </c>
      <c r="T1265" s="41" t="str">
        <f>IF(ISNA(VLOOKUP(P1265,'NEW XEQM.c'!E:F,2,0)),"--","PRESENT")</f>
        <v>--</v>
      </c>
      <c r="U1265"/>
      <c r="V1265">
        <f t="shared" si="274"/>
        <v>207</v>
      </c>
      <c r="W1265" s="75" t="s">
        <v>2155</v>
      </c>
      <c r="X1265" s="54" t="s">
        <v>2155</v>
      </c>
      <c r="Y1265" s="54" t="s">
        <v>2155</v>
      </c>
      <c r="Z1265" s="22" t="str">
        <f t="shared" si="275"/>
        <v>"HYPER" STD_GAUSS_WHITE_L STD_GAUSS_BLACK_R</v>
      </c>
      <c r="AA1265" s="22" t="str">
        <f t="shared" si="276"/>
        <v>HYPERGAUSS_WHITE_LGAUSS_BLACK_R</v>
      </c>
      <c r="AB1265" s="1">
        <f t="shared" si="277"/>
        <v>1235</v>
      </c>
      <c r="AC1265" t="str">
        <f t="shared" si="278"/>
        <v>ITM_HYPERU</v>
      </c>
      <c r="AD1265" s="125" t="str">
        <f>IF(ISNA(VLOOKUP(AA1265,'XEQM Shortlist'!J:J,1,0)),"//","")</f>
        <v>//</v>
      </c>
      <c r="AF1265" s="88" t="str">
        <f t="shared" si="279"/>
        <v>HYPERGAUSS_WHITE_LGAUSS_BLACK_R</v>
      </c>
      <c r="AG1265" t="b">
        <f t="shared" si="280"/>
        <v>1</v>
      </c>
    </row>
    <row r="1266" spans="1:33">
      <c r="A1266" s="45">
        <f t="shared" si="273"/>
        <v>1266</v>
      </c>
      <c r="B1266" s="44">
        <f t="shared" si="281"/>
        <v>1236</v>
      </c>
      <c r="C1266" t="s">
        <v>4531</v>
      </c>
      <c r="D1266" s="48" t="s">
        <v>7</v>
      </c>
      <c r="E1266" s="53" t="s">
        <v>1098</v>
      </c>
      <c r="F1266" s="53" t="s">
        <v>1098</v>
      </c>
      <c r="G1266" s="142">
        <v>0</v>
      </c>
      <c r="H1266" s="142">
        <v>0</v>
      </c>
      <c r="I1266" s="135" t="s">
        <v>3</v>
      </c>
      <c r="J1266" s="53" t="s">
        <v>1347</v>
      </c>
      <c r="K1266" s="54" t="s">
        <v>3817</v>
      </c>
      <c r="L1266" s="52" t="s">
        <v>4614</v>
      </c>
      <c r="M1266" s="52" t="s">
        <v>4670</v>
      </c>
      <c r="N1266" s="52" t="s">
        <v>2155</v>
      </c>
      <c r="O1266" s="52"/>
      <c r="P1266" s="254" t="s">
        <v>1569</v>
      </c>
      <c r="Q1266" s="13"/>
      <c r="R1266"/>
      <c r="S1266" t="str">
        <f t="shared" si="282"/>
        <v/>
      </c>
      <c r="T1266" s="41" t="str">
        <f>IF(ISNA(VLOOKUP(P1266,'NEW XEQM.c'!E:F,2,0)),"--","PRESENT")</f>
        <v>--</v>
      </c>
      <c r="U1266"/>
      <c r="V1266">
        <f t="shared" si="274"/>
        <v>208</v>
      </c>
      <c r="W1266" s="75" t="s">
        <v>2155</v>
      </c>
      <c r="X1266" s="54" t="s">
        <v>2155</v>
      </c>
      <c r="Y1266" s="54" t="s">
        <v>2155</v>
      </c>
      <c r="Z1266" s="22" t="str">
        <f t="shared" si="275"/>
        <v>"HYPER" STD_SUP_MINUS_1</v>
      </c>
      <c r="AA1266" s="22" t="str">
        <f t="shared" si="276"/>
        <v>HYPER^MINUS_1</v>
      </c>
      <c r="AB1266" s="1">
        <f t="shared" si="277"/>
        <v>1236</v>
      </c>
      <c r="AC1266" t="str">
        <f t="shared" si="278"/>
        <v>ITM_HYPERM1</v>
      </c>
      <c r="AD1266" s="125" t="str">
        <f>IF(ISNA(VLOOKUP(AA1266,'XEQM Shortlist'!J:J,1,0)),"//","")</f>
        <v>//</v>
      </c>
      <c r="AF1266" s="88" t="str">
        <f t="shared" si="279"/>
        <v>HYPER^MINUS_1</v>
      </c>
      <c r="AG1266" t="b">
        <f t="shared" si="280"/>
        <v>1</v>
      </c>
    </row>
    <row r="1267" spans="1:33">
      <c r="A1267" s="45">
        <f t="shared" si="273"/>
        <v>1267</v>
      </c>
      <c r="B1267" s="44">
        <f t="shared" si="281"/>
        <v>1237</v>
      </c>
      <c r="C1267" t="s">
        <v>3642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1348</v>
      </c>
      <c r="K1267" s="54" t="s">
        <v>3656</v>
      </c>
      <c r="L1267" s="52" t="s">
        <v>4614</v>
      </c>
      <c r="M1267" s="52" t="s">
        <v>4672</v>
      </c>
      <c r="N1267" s="52" t="s">
        <v>2155</v>
      </c>
      <c r="O1267" s="52"/>
      <c r="P1267" s="254" t="s">
        <v>1619</v>
      </c>
      <c r="Q1267" s="13"/>
      <c r="R1267"/>
      <c r="S1267" t="str">
        <f t="shared" si="282"/>
        <v/>
      </c>
      <c r="T1267" s="41" t="str">
        <f>IF(ISNA(VLOOKUP(P1267,'NEW XEQM.c'!E:F,2,0)),"--","PRESENT")</f>
        <v>--</v>
      </c>
      <c r="U1267"/>
      <c r="V1267">
        <f t="shared" si="274"/>
        <v>208</v>
      </c>
      <c r="W1267" s="75" t="s">
        <v>2155</v>
      </c>
      <c r="X1267" s="54" t="s">
        <v>2155</v>
      </c>
      <c r="Y1267" s="54" t="s">
        <v>2155</v>
      </c>
      <c r="Z1267" s="22" t="str">
        <f t="shared" si="275"/>
        <v/>
      </c>
      <c r="AA1267" s="22" t="str">
        <f t="shared" si="276"/>
        <v/>
      </c>
      <c r="AB1267" s="1">
        <f t="shared" si="277"/>
        <v>1237</v>
      </c>
      <c r="AC1267" t="str">
        <f t="shared" si="278"/>
        <v>MNU_LGNRM</v>
      </c>
      <c r="AD1267" s="125" t="str">
        <f>IF(ISNA(VLOOKUP(AA1267,'XEQM Shortlist'!J:J,1,0)),"//","")</f>
        <v/>
      </c>
      <c r="AF1267" s="88" t="str">
        <f t="shared" si="279"/>
        <v/>
      </c>
      <c r="AG1267" t="b">
        <f t="shared" si="280"/>
        <v>1</v>
      </c>
    </row>
    <row r="1268" spans="1:33">
      <c r="A1268" s="45">
        <f t="shared" si="273"/>
        <v>1268</v>
      </c>
      <c r="B1268" s="44">
        <f t="shared" si="281"/>
        <v>1238</v>
      </c>
      <c r="C1268" t="s">
        <v>4532</v>
      </c>
      <c r="D1268" s="48" t="s">
        <v>7</v>
      </c>
      <c r="E1268" s="53" t="s">
        <v>1116</v>
      </c>
      <c r="F1268" s="53" t="s">
        <v>1116</v>
      </c>
      <c r="G1268" s="142">
        <v>0</v>
      </c>
      <c r="H1268" s="142">
        <v>0</v>
      </c>
      <c r="I1268" s="135" t="s">
        <v>3</v>
      </c>
      <c r="J1268" s="53" t="s">
        <v>1347</v>
      </c>
      <c r="K1268" s="54" t="s">
        <v>3817</v>
      </c>
      <c r="L1268" s="52" t="s">
        <v>4614</v>
      </c>
      <c r="M1268" s="52" t="s">
        <v>4670</v>
      </c>
      <c r="N1268" s="52" t="s">
        <v>2155</v>
      </c>
      <c r="O1268" s="52"/>
      <c r="P1268" s="255" t="s">
        <v>1616</v>
      </c>
      <c r="Q1268" s="13"/>
      <c r="R1268"/>
      <c r="S1268" t="str">
        <f t="shared" si="282"/>
        <v/>
      </c>
      <c r="T1268" s="41" t="str">
        <f>IF(ISNA(VLOOKUP(P1268,'NEW XEQM.c'!E:F,2,0)),"--","PRESENT")</f>
        <v>--</v>
      </c>
      <c r="U1268"/>
      <c r="V1268">
        <f t="shared" si="274"/>
        <v>209</v>
      </c>
      <c r="W1268" s="75" t="s">
        <v>2155</v>
      </c>
      <c r="X1268" s="54" t="s">
        <v>2155</v>
      </c>
      <c r="Y1268" s="54" t="s">
        <v>2155</v>
      </c>
      <c r="Z1268" s="22" t="str">
        <f t="shared" si="275"/>
        <v>"LGNRM" STD_SUB_P</v>
      </c>
      <c r="AA1268" s="22" t="str">
        <f t="shared" si="276"/>
        <v>LGNRMP</v>
      </c>
      <c r="AB1268" s="1">
        <f t="shared" si="277"/>
        <v>1238</v>
      </c>
      <c r="AC1268" t="str">
        <f t="shared" si="278"/>
        <v>ITM_LGNRMP</v>
      </c>
      <c r="AD1268" s="125" t="str">
        <f>IF(ISNA(VLOOKUP(AA1268,'XEQM Shortlist'!J:J,1,0)),"//","")</f>
        <v>//</v>
      </c>
      <c r="AF1268" s="88" t="str">
        <f t="shared" si="279"/>
        <v>LGNRMP</v>
      </c>
      <c r="AG1268" t="b">
        <f t="shared" si="280"/>
        <v>1</v>
      </c>
    </row>
    <row r="1269" spans="1:33">
      <c r="A1269" s="45">
        <f t="shared" si="273"/>
        <v>1269</v>
      </c>
      <c r="B1269" s="44">
        <f t="shared" si="281"/>
        <v>1239</v>
      </c>
      <c r="C1269" t="s">
        <v>4533</v>
      </c>
      <c r="D1269" s="48" t="s">
        <v>7</v>
      </c>
      <c r="E1269" s="53" t="s">
        <v>2257</v>
      </c>
      <c r="F1269" s="53" t="s">
        <v>2257</v>
      </c>
      <c r="G1269" s="142">
        <v>0</v>
      </c>
      <c r="H1269" s="142">
        <v>0</v>
      </c>
      <c r="I1269" s="135" t="s">
        <v>3</v>
      </c>
      <c r="J1269" s="53" t="s">
        <v>1347</v>
      </c>
      <c r="K1269" s="54" t="s">
        <v>3817</v>
      </c>
      <c r="L1269" s="52" t="s">
        <v>4614</v>
      </c>
      <c r="M1269" s="52" t="s">
        <v>4670</v>
      </c>
      <c r="N1269" s="52" t="s">
        <v>2155</v>
      </c>
      <c r="O1269" s="52"/>
      <c r="P1269" s="255" t="s">
        <v>1615</v>
      </c>
      <c r="Q1269" s="13"/>
      <c r="R1269"/>
      <c r="S1269" t="str">
        <f t="shared" ref="S1269:S1300" si="283">IF(E1269=F1269,"","NOT EQUAL")</f>
        <v/>
      </c>
      <c r="T1269" s="41" t="str">
        <f>IF(ISNA(VLOOKUP(P1269,'NEW XEQM.c'!E:F,2,0)),"--","PRESENT")</f>
        <v>--</v>
      </c>
      <c r="U1269"/>
      <c r="V1269">
        <f t="shared" si="274"/>
        <v>210</v>
      </c>
      <c r="W1269" s="75" t="s">
        <v>2155</v>
      </c>
      <c r="X1269" s="54" t="s">
        <v>2155</v>
      </c>
      <c r="Y1269" s="54" t="s">
        <v>2155</v>
      </c>
      <c r="Z1269" s="22" t="str">
        <f t="shared" si="275"/>
        <v>"LGNRM" STD_GAUSS_BLACK_L STD_GAUSS_WHITE_R</v>
      </c>
      <c r="AA1269" s="22" t="str">
        <f t="shared" si="276"/>
        <v>LGNRMGAUSS_BLACK_LGAUSS_WHITE_R</v>
      </c>
      <c r="AB1269" s="1">
        <f t="shared" si="277"/>
        <v>1239</v>
      </c>
      <c r="AC1269" t="str">
        <f t="shared" si="278"/>
        <v>ITM_LGNRM</v>
      </c>
      <c r="AD1269" s="125" t="str">
        <f>IF(ISNA(VLOOKUP(AA1269,'XEQM Shortlist'!J:J,1,0)),"//","")</f>
        <v>//</v>
      </c>
      <c r="AF1269" s="88" t="str">
        <f t="shared" si="279"/>
        <v>LGNRMGAUSS_BLACK_LGAUSS_WHITE_R</v>
      </c>
      <c r="AG1269" t="b">
        <f t="shared" si="280"/>
        <v>1</v>
      </c>
    </row>
    <row r="1270" spans="1:33">
      <c r="A1270" s="45">
        <f t="shared" si="273"/>
        <v>1270</v>
      </c>
      <c r="B1270" s="44">
        <f t="shared" si="281"/>
        <v>1240</v>
      </c>
      <c r="C1270" t="s">
        <v>4534</v>
      </c>
      <c r="D1270" s="48" t="s">
        <v>7</v>
      </c>
      <c r="E1270" s="53" t="s">
        <v>2258</v>
      </c>
      <c r="F1270" s="53" t="s">
        <v>2258</v>
      </c>
      <c r="G1270" s="142">
        <v>0</v>
      </c>
      <c r="H1270" s="142">
        <v>0</v>
      </c>
      <c r="I1270" s="135" t="s">
        <v>3</v>
      </c>
      <c r="J1270" s="53" t="s">
        <v>1347</v>
      </c>
      <c r="K1270" s="54" t="s">
        <v>3817</v>
      </c>
      <c r="L1270" s="52" t="s">
        <v>4614</v>
      </c>
      <c r="M1270" s="52" t="s">
        <v>4670</v>
      </c>
      <c r="N1270" s="52" t="s">
        <v>2155</v>
      </c>
      <c r="O1270" s="52"/>
      <c r="P1270" s="254" t="s">
        <v>1617</v>
      </c>
      <c r="Q1270" s="13"/>
      <c r="R1270"/>
      <c r="S1270" t="str">
        <f t="shared" si="283"/>
        <v/>
      </c>
      <c r="T1270" s="41" t="str">
        <f>IF(ISNA(VLOOKUP(P1270,'NEW XEQM.c'!E:F,2,0)),"--","PRESENT")</f>
        <v>--</v>
      </c>
      <c r="U1270"/>
      <c r="V1270">
        <f t="shared" si="274"/>
        <v>211</v>
      </c>
      <c r="W1270" s="75" t="s">
        <v>2155</v>
      </c>
      <c r="X1270" s="54" t="s">
        <v>2155</v>
      </c>
      <c r="Y1270" s="54" t="s">
        <v>2155</v>
      </c>
      <c r="Z1270" s="22" t="str">
        <f t="shared" si="275"/>
        <v>"LGNRM" STD_GAUSS_WHITE_L STD_GAUSS_BLACK_R</v>
      </c>
      <c r="AA1270" s="22" t="str">
        <f t="shared" si="276"/>
        <v>LGNRMGAUSS_WHITE_LGAUSS_BLACK_R</v>
      </c>
      <c r="AB1270" s="1">
        <f t="shared" si="277"/>
        <v>1240</v>
      </c>
      <c r="AC1270" t="str">
        <f t="shared" si="278"/>
        <v>ITM_LGNRMU</v>
      </c>
      <c r="AD1270" s="125" t="str">
        <f>IF(ISNA(VLOOKUP(AA1270,'XEQM Shortlist'!J:J,1,0)),"//","")</f>
        <v>//</v>
      </c>
      <c r="AF1270" s="88" t="str">
        <f t="shared" si="279"/>
        <v>LGNRMGAUSS_WHITE_LGAUSS_BLACK_R</v>
      </c>
      <c r="AG1270" t="b">
        <f t="shared" si="280"/>
        <v>1</v>
      </c>
    </row>
    <row r="1271" spans="1:33">
      <c r="A1271" s="45">
        <f t="shared" si="273"/>
        <v>1271</v>
      </c>
      <c r="B1271" s="44">
        <f t="shared" si="281"/>
        <v>1241</v>
      </c>
      <c r="C1271" t="s">
        <v>4535</v>
      </c>
      <c r="D1271" s="48" t="s">
        <v>7</v>
      </c>
      <c r="E1271" s="53" t="s">
        <v>1117</v>
      </c>
      <c r="F1271" s="53" t="s">
        <v>1117</v>
      </c>
      <c r="G1271" s="142">
        <v>0</v>
      </c>
      <c r="H1271" s="142">
        <v>0</v>
      </c>
      <c r="I1271" s="135" t="s">
        <v>3</v>
      </c>
      <c r="J1271" s="53" t="s">
        <v>1347</v>
      </c>
      <c r="K1271" s="54" t="s">
        <v>3817</v>
      </c>
      <c r="L1271" s="52" t="s">
        <v>4614</v>
      </c>
      <c r="M1271" s="52" t="s">
        <v>4670</v>
      </c>
      <c r="N1271" s="52" t="s">
        <v>2155</v>
      </c>
      <c r="O1271" s="52"/>
      <c r="P1271" s="254" t="s">
        <v>1618</v>
      </c>
      <c r="Q1271" s="13"/>
      <c r="R1271"/>
      <c r="S1271" t="str">
        <f t="shared" si="283"/>
        <v/>
      </c>
      <c r="T1271" s="41" t="str">
        <f>IF(ISNA(VLOOKUP(P1271,'NEW XEQM.c'!E:F,2,0)),"--","PRESENT")</f>
        <v>--</v>
      </c>
      <c r="U1271"/>
      <c r="V1271">
        <f t="shared" si="274"/>
        <v>212</v>
      </c>
      <c r="W1271" s="75" t="s">
        <v>2155</v>
      </c>
      <c r="X1271" s="54" t="s">
        <v>2155</v>
      </c>
      <c r="Y1271" s="54" t="s">
        <v>2155</v>
      </c>
      <c r="Z1271" s="22" t="str">
        <f t="shared" si="275"/>
        <v>"LGNRM" STD_SUP_MINUS_1</v>
      </c>
      <c r="AA1271" s="22" t="str">
        <f t="shared" si="276"/>
        <v>LGNRM^MINUS_1</v>
      </c>
      <c r="AB1271" s="1">
        <f t="shared" si="277"/>
        <v>1241</v>
      </c>
      <c r="AC1271" t="str">
        <f t="shared" si="278"/>
        <v>ITM_LGNRMM1</v>
      </c>
      <c r="AD1271" s="125" t="str">
        <f>IF(ISNA(VLOOKUP(AA1271,'XEQM Shortlist'!J:J,1,0)),"//","")</f>
        <v>//</v>
      </c>
      <c r="AF1271" s="88" t="str">
        <f t="shared" si="279"/>
        <v>LGNRM^MINUS_1</v>
      </c>
      <c r="AG1271" t="b">
        <f t="shared" si="280"/>
        <v>1</v>
      </c>
    </row>
    <row r="1272" spans="1:33">
      <c r="A1272" s="45">
        <f t="shared" si="273"/>
        <v>1272</v>
      </c>
      <c r="B1272" s="44">
        <f t="shared" si="281"/>
        <v>1242</v>
      </c>
      <c r="C1272" t="s">
        <v>3642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1348</v>
      </c>
      <c r="K1272" s="54" t="s">
        <v>3656</v>
      </c>
      <c r="L1272" s="52" t="s">
        <v>4614</v>
      </c>
      <c r="M1272" s="52" t="s">
        <v>4672</v>
      </c>
      <c r="N1272" s="52" t="s">
        <v>2155</v>
      </c>
      <c r="O1272" s="52"/>
      <c r="P1272" s="254" t="s">
        <v>1638</v>
      </c>
      <c r="Q1272" s="13"/>
      <c r="R1272"/>
      <c r="S1272" t="str">
        <f t="shared" si="283"/>
        <v/>
      </c>
      <c r="T1272" s="41" t="str">
        <f>IF(ISNA(VLOOKUP(P1272,'NEW XEQM.c'!E:F,2,0)),"--","PRESENT")</f>
        <v>--</v>
      </c>
      <c r="U1272"/>
      <c r="V1272">
        <f t="shared" si="274"/>
        <v>212</v>
      </c>
      <c r="W1272" s="75" t="s">
        <v>2155</v>
      </c>
      <c r="X1272" s="54" t="s">
        <v>2155</v>
      </c>
      <c r="Y1272" s="54" t="s">
        <v>2155</v>
      </c>
      <c r="Z1272" s="22" t="str">
        <f t="shared" si="275"/>
        <v/>
      </c>
      <c r="AA1272" s="22" t="str">
        <f t="shared" si="276"/>
        <v/>
      </c>
      <c r="AB1272" s="1">
        <f t="shared" si="277"/>
        <v>1242</v>
      </c>
      <c r="AC1272" t="str">
        <f t="shared" si="278"/>
        <v>MNU_LOGIS</v>
      </c>
      <c r="AD1272" s="125" t="str">
        <f>IF(ISNA(VLOOKUP(AA1272,'XEQM Shortlist'!J:J,1,0)),"//","")</f>
        <v/>
      </c>
      <c r="AF1272" s="88" t="str">
        <f t="shared" si="279"/>
        <v/>
      </c>
      <c r="AG1272" t="b">
        <f t="shared" si="280"/>
        <v>1</v>
      </c>
    </row>
    <row r="1273" spans="1:33">
      <c r="A1273" s="45">
        <f t="shared" si="273"/>
        <v>1273</v>
      </c>
      <c r="B1273" s="44">
        <f t="shared" si="281"/>
        <v>1243</v>
      </c>
      <c r="C1273" t="s">
        <v>4536</v>
      </c>
      <c r="D1273" s="48" t="s">
        <v>7</v>
      </c>
      <c r="E1273" s="70" t="s">
        <v>1125</v>
      </c>
      <c r="F1273" s="70" t="s">
        <v>1125</v>
      </c>
      <c r="G1273" s="142">
        <v>0</v>
      </c>
      <c r="H1273" s="142">
        <v>0</v>
      </c>
      <c r="I1273" s="135" t="s">
        <v>3</v>
      </c>
      <c r="J1273" s="53" t="s">
        <v>1347</v>
      </c>
      <c r="K1273" s="54" t="s">
        <v>3817</v>
      </c>
      <c r="L1273" s="52" t="s">
        <v>4614</v>
      </c>
      <c r="M1273" s="52" t="s">
        <v>4670</v>
      </c>
      <c r="N1273" s="52" t="s">
        <v>2155</v>
      </c>
      <c r="O1273" s="52"/>
      <c r="P1273" s="255" t="s">
        <v>1635</v>
      </c>
      <c r="Q1273" s="13"/>
      <c r="R1273"/>
      <c r="S1273" t="str">
        <f t="shared" si="283"/>
        <v/>
      </c>
      <c r="T1273" s="41" t="str">
        <f>IF(ISNA(VLOOKUP(P1273,'NEW XEQM.c'!E:F,2,0)),"--","PRESENT")</f>
        <v>--</v>
      </c>
      <c r="U1273"/>
      <c r="V1273">
        <f t="shared" si="274"/>
        <v>213</v>
      </c>
      <c r="W1273" s="75" t="s">
        <v>2155</v>
      </c>
      <c r="X1273" s="54" t="s">
        <v>2155</v>
      </c>
      <c r="Y1273" s="54" t="s">
        <v>2155</v>
      </c>
      <c r="Z1273" s="22" t="str">
        <f t="shared" si="275"/>
        <v>"LOGIS" STD_SUB_P</v>
      </c>
      <c r="AA1273" s="22" t="str">
        <f t="shared" si="276"/>
        <v>LOGISP</v>
      </c>
      <c r="AB1273" s="1">
        <f t="shared" si="277"/>
        <v>1243</v>
      </c>
      <c r="AC1273" t="str">
        <f t="shared" si="278"/>
        <v>ITM_LOGISP</v>
      </c>
      <c r="AD1273" s="125" t="str">
        <f>IF(ISNA(VLOOKUP(AA1273,'XEQM Shortlist'!J:J,1,0)),"//","")</f>
        <v>//</v>
      </c>
      <c r="AF1273" s="88" t="str">
        <f t="shared" si="279"/>
        <v>LOGISP</v>
      </c>
      <c r="AG1273" t="b">
        <f t="shared" si="280"/>
        <v>1</v>
      </c>
    </row>
    <row r="1274" spans="1:33">
      <c r="A1274" s="45">
        <f t="shared" si="273"/>
        <v>1274</v>
      </c>
      <c r="B1274" s="44">
        <f t="shared" si="281"/>
        <v>1244</v>
      </c>
      <c r="C1274" t="s">
        <v>4537</v>
      </c>
      <c r="D1274" s="48" t="s">
        <v>7</v>
      </c>
      <c r="E1274" s="70" t="s">
        <v>2235</v>
      </c>
      <c r="F1274" s="70" t="s">
        <v>2235</v>
      </c>
      <c r="G1274" s="142">
        <v>0</v>
      </c>
      <c r="H1274" s="142">
        <v>0</v>
      </c>
      <c r="I1274" s="135" t="s">
        <v>3</v>
      </c>
      <c r="J1274" s="53" t="s">
        <v>1347</v>
      </c>
      <c r="K1274" s="54" t="s">
        <v>3817</v>
      </c>
      <c r="L1274" s="52" t="s">
        <v>4614</v>
      </c>
      <c r="M1274" s="52" t="s">
        <v>4670</v>
      </c>
      <c r="N1274" s="52" t="s">
        <v>2155</v>
      </c>
      <c r="O1274" s="52"/>
      <c r="P1274" s="255" t="s">
        <v>1634</v>
      </c>
      <c r="Q1274" s="13"/>
      <c r="R1274"/>
      <c r="S1274" t="str">
        <f t="shared" si="283"/>
        <v/>
      </c>
      <c r="T1274" s="41" t="str">
        <f>IF(ISNA(VLOOKUP(P1274,'NEW XEQM.c'!E:F,2,0)),"--","PRESENT")</f>
        <v>--</v>
      </c>
      <c r="U1274"/>
      <c r="V1274">
        <f t="shared" si="274"/>
        <v>214</v>
      </c>
      <c r="W1274" s="75" t="s">
        <v>2155</v>
      </c>
      <c r="X1274" s="54" t="s">
        <v>2155</v>
      </c>
      <c r="Y1274" s="54" t="s">
        <v>2155</v>
      </c>
      <c r="Z1274" s="22" t="str">
        <f t="shared" si="275"/>
        <v>"LOGIS" STD_GAUSS_BLACK_L STD_GAUSS_WHITE_R</v>
      </c>
      <c r="AA1274" s="22" t="str">
        <f t="shared" si="276"/>
        <v>LOGISGAUSS_BLACK_LGAUSS_WHITE_R</v>
      </c>
      <c r="AB1274" s="1">
        <f t="shared" si="277"/>
        <v>1244</v>
      </c>
      <c r="AC1274" t="str">
        <f t="shared" si="278"/>
        <v>ITM_LOGIS</v>
      </c>
      <c r="AD1274" s="125" t="str">
        <f>IF(ISNA(VLOOKUP(AA1274,'XEQM Shortlist'!J:J,1,0)),"//","")</f>
        <v>//</v>
      </c>
      <c r="AF1274" s="88" t="str">
        <f t="shared" si="279"/>
        <v>LOGISGAUSS_BLACK_LGAUSS_WHITE_R</v>
      </c>
      <c r="AG1274" t="b">
        <f t="shared" si="280"/>
        <v>1</v>
      </c>
    </row>
    <row r="1275" spans="1:33">
      <c r="A1275" s="45">
        <f t="shared" si="273"/>
        <v>1275</v>
      </c>
      <c r="B1275" s="44">
        <f t="shared" si="281"/>
        <v>1245</v>
      </c>
      <c r="C1275" t="s">
        <v>4538</v>
      </c>
      <c r="D1275" s="48" t="s">
        <v>7</v>
      </c>
      <c r="E1275" s="70" t="s">
        <v>2236</v>
      </c>
      <c r="F1275" s="70" t="s">
        <v>2236</v>
      </c>
      <c r="G1275" s="142">
        <v>0</v>
      </c>
      <c r="H1275" s="142">
        <v>0</v>
      </c>
      <c r="I1275" s="135" t="s">
        <v>3</v>
      </c>
      <c r="J1275" s="53" t="s">
        <v>1347</v>
      </c>
      <c r="K1275" s="54" t="s">
        <v>3817</v>
      </c>
      <c r="L1275" s="52" t="s">
        <v>4614</v>
      </c>
      <c r="M1275" s="52" t="s">
        <v>4670</v>
      </c>
      <c r="N1275" s="52" t="s">
        <v>2155</v>
      </c>
      <c r="O1275" s="52"/>
      <c r="P1275" s="254" t="s">
        <v>1636</v>
      </c>
      <c r="Q1275" s="13"/>
      <c r="R1275"/>
      <c r="S1275" t="str">
        <f t="shared" si="283"/>
        <v/>
      </c>
      <c r="T1275" s="41" t="str">
        <f>IF(ISNA(VLOOKUP(P1275,'NEW XEQM.c'!E:F,2,0)),"--","PRESENT")</f>
        <v>--</v>
      </c>
      <c r="U1275"/>
      <c r="V1275">
        <f t="shared" si="274"/>
        <v>215</v>
      </c>
      <c r="W1275" s="75" t="s">
        <v>2155</v>
      </c>
      <c r="X1275" s="54" t="s">
        <v>2155</v>
      </c>
      <c r="Y1275" s="54" t="s">
        <v>2155</v>
      </c>
      <c r="Z1275" s="22" t="str">
        <f t="shared" si="275"/>
        <v>"LOGIS" STD_GAUSS_WHITE_L STD_GAUSS_BLACK_R</v>
      </c>
      <c r="AA1275" s="22" t="str">
        <f t="shared" si="276"/>
        <v>LOGISGAUSS_WHITE_LGAUSS_BLACK_R</v>
      </c>
      <c r="AB1275" s="1">
        <f t="shared" si="277"/>
        <v>1245</v>
      </c>
      <c r="AC1275" t="str">
        <f t="shared" si="278"/>
        <v>ITM_LOGISU</v>
      </c>
      <c r="AD1275" s="125" t="str">
        <f>IF(ISNA(VLOOKUP(AA1275,'XEQM Shortlist'!J:J,1,0)),"//","")</f>
        <v>//</v>
      </c>
      <c r="AF1275" s="88" t="str">
        <f t="shared" si="279"/>
        <v>LOGISGAUSS_WHITE_LGAUSS_BLACK_R</v>
      </c>
      <c r="AG1275" t="b">
        <f t="shared" si="280"/>
        <v>1</v>
      </c>
    </row>
    <row r="1276" spans="1:33">
      <c r="A1276" s="45">
        <f t="shared" si="273"/>
        <v>1276</v>
      </c>
      <c r="B1276" s="44">
        <f t="shared" si="281"/>
        <v>1246</v>
      </c>
      <c r="C1276" t="s">
        <v>4539</v>
      </c>
      <c r="D1276" s="48" t="s">
        <v>7</v>
      </c>
      <c r="E1276" s="53" t="s">
        <v>1126</v>
      </c>
      <c r="F1276" s="53" t="s">
        <v>1126</v>
      </c>
      <c r="G1276" s="142">
        <v>0</v>
      </c>
      <c r="H1276" s="142">
        <v>0</v>
      </c>
      <c r="I1276" s="135" t="s">
        <v>3</v>
      </c>
      <c r="J1276" s="53" t="s">
        <v>1347</v>
      </c>
      <c r="K1276" s="54" t="s">
        <v>3817</v>
      </c>
      <c r="L1276" s="52" t="s">
        <v>4614</v>
      </c>
      <c r="M1276" s="52" t="s">
        <v>4670</v>
      </c>
      <c r="N1276" s="52" t="s">
        <v>2155</v>
      </c>
      <c r="O1276" s="52"/>
      <c r="P1276" s="254" t="s">
        <v>1637</v>
      </c>
      <c r="Q1276" s="13"/>
      <c r="R1276"/>
      <c r="S1276" t="str">
        <f t="shared" si="283"/>
        <v/>
      </c>
      <c r="T1276" s="41" t="str">
        <f>IF(ISNA(VLOOKUP(P1276,'NEW XEQM.c'!E:F,2,0)),"--","PRESENT")</f>
        <v>--</v>
      </c>
      <c r="U1276"/>
      <c r="V1276">
        <f t="shared" si="274"/>
        <v>216</v>
      </c>
      <c r="W1276" s="75" t="s">
        <v>2155</v>
      </c>
      <c r="X1276" s="54" t="s">
        <v>2155</v>
      </c>
      <c r="Y1276" s="54" t="s">
        <v>2155</v>
      </c>
      <c r="Z1276" s="22" t="str">
        <f t="shared" si="275"/>
        <v>"LOGIS" STD_SUP_MINUS_1</v>
      </c>
      <c r="AA1276" s="22" t="str">
        <f t="shared" si="276"/>
        <v>LOGIS^MINUS_1</v>
      </c>
      <c r="AB1276" s="1">
        <f t="shared" si="277"/>
        <v>1246</v>
      </c>
      <c r="AC1276" t="str">
        <f t="shared" si="278"/>
        <v>ITM_LOGISM1</v>
      </c>
      <c r="AD1276" s="125" t="str">
        <f>IF(ISNA(VLOOKUP(AA1276,'XEQM Shortlist'!J:J,1,0)),"//","")</f>
        <v>//</v>
      </c>
      <c r="AF1276" s="88" t="str">
        <f t="shared" si="279"/>
        <v>LOGIS^MINUS_1</v>
      </c>
      <c r="AG1276" t="b">
        <f t="shared" si="280"/>
        <v>1</v>
      </c>
    </row>
    <row r="1277" spans="1:33">
      <c r="A1277" s="45">
        <f t="shared" si="273"/>
        <v>1277</v>
      </c>
      <c r="B1277" s="44">
        <f t="shared" si="281"/>
        <v>1247</v>
      </c>
      <c r="C1277" t="s">
        <v>3642</v>
      </c>
      <c r="D1277" s="48" t="s">
        <v>7</v>
      </c>
      <c r="E1277" s="53" t="s">
        <v>1162</v>
      </c>
      <c r="F1277" s="53" t="s">
        <v>1162</v>
      </c>
      <c r="G1277" s="142">
        <v>0</v>
      </c>
      <c r="H1277" s="142">
        <v>0</v>
      </c>
      <c r="I1277" s="139" t="s">
        <v>16</v>
      </c>
      <c r="J1277" s="53" t="s">
        <v>1348</v>
      </c>
      <c r="K1277" s="54" t="s">
        <v>3656</v>
      </c>
      <c r="L1277" s="52" t="s">
        <v>4614</v>
      </c>
      <c r="M1277" s="52" t="s">
        <v>4672</v>
      </c>
      <c r="N1277" s="52" t="s">
        <v>2155</v>
      </c>
      <c r="O1277" s="52"/>
      <c r="P1277" s="254" t="s">
        <v>1706</v>
      </c>
      <c r="Q1277" s="13"/>
      <c r="R1277"/>
      <c r="S1277" t="str">
        <f t="shared" si="283"/>
        <v/>
      </c>
      <c r="T1277" s="41" t="str">
        <f>IF(ISNA(VLOOKUP(P1277,'NEW XEQM.c'!E:F,2,0)),"--","PRESENT")</f>
        <v>--</v>
      </c>
      <c r="U1277"/>
      <c r="V1277">
        <f t="shared" si="274"/>
        <v>216</v>
      </c>
      <c r="W1277" s="75" t="s">
        <v>2155</v>
      </c>
      <c r="X1277" s="54" t="s">
        <v>2155</v>
      </c>
      <c r="Y1277" s="54" t="s">
        <v>2155</v>
      </c>
      <c r="Z1277" s="22" t="str">
        <f t="shared" si="275"/>
        <v/>
      </c>
      <c r="AA1277" s="22" t="str">
        <f t="shared" si="276"/>
        <v/>
      </c>
      <c r="AB1277" s="1">
        <f t="shared" si="277"/>
        <v>1247</v>
      </c>
      <c r="AC1277" t="str">
        <f t="shared" si="278"/>
        <v>MNU_NBIN</v>
      </c>
      <c r="AD1277" s="125" t="str">
        <f>IF(ISNA(VLOOKUP(AA1277,'XEQM Shortlist'!J:J,1,0)),"//","")</f>
        <v/>
      </c>
      <c r="AF1277" s="88" t="str">
        <f t="shared" si="279"/>
        <v/>
      </c>
      <c r="AG1277" t="b">
        <f t="shared" si="280"/>
        <v>1</v>
      </c>
    </row>
    <row r="1278" spans="1:33">
      <c r="A1278" s="45">
        <f t="shared" si="273"/>
        <v>1278</v>
      </c>
      <c r="B1278" s="44">
        <f t="shared" si="281"/>
        <v>1248</v>
      </c>
      <c r="C1278" t="s">
        <v>4540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1347</v>
      </c>
      <c r="K1278" s="54" t="s">
        <v>3817</v>
      </c>
      <c r="L1278" s="52" t="s">
        <v>4614</v>
      </c>
      <c r="M1278" s="52" t="s">
        <v>4670</v>
      </c>
      <c r="N1278" s="52" t="s">
        <v>2155</v>
      </c>
      <c r="O1278" s="52"/>
      <c r="P1278" s="255" t="s">
        <v>1703</v>
      </c>
      <c r="Q1278" s="13"/>
      <c r="R1278"/>
      <c r="S1278" t="str">
        <f t="shared" si="283"/>
        <v/>
      </c>
      <c r="T1278" s="41" t="str">
        <f>IF(ISNA(VLOOKUP(P1278,'NEW XEQM.c'!E:F,2,0)),"--","PRESENT")</f>
        <v>--</v>
      </c>
      <c r="U1278"/>
      <c r="V1278">
        <f t="shared" si="274"/>
        <v>217</v>
      </c>
      <c r="W1278" s="75" t="s">
        <v>2155</v>
      </c>
      <c r="X1278" s="54" t="s">
        <v>2155</v>
      </c>
      <c r="Y1278" s="54" t="s">
        <v>2155</v>
      </c>
      <c r="Z1278" s="22" t="str">
        <f t="shared" si="275"/>
        <v>"NBIN" STD_SUB_P</v>
      </c>
      <c r="AA1278" s="22" t="str">
        <f t="shared" si="276"/>
        <v>NBINP</v>
      </c>
      <c r="AB1278" s="1">
        <f t="shared" si="277"/>
        <v>1248</v>
      </c>
      <c r="AC1278" t="str">
        <f t="shared" si="278"/>
        <v>ITM_NBINP</v>
      </c>
      <c r="AD1278" s="125" t="str">
        <f>IF(ISNA(VLOOKUP(AA1278,'XEQM Shortlist'!J:J,1,0)),"//","")</f>
        <v>//</v>
      </c>
      <c r="AF1278" s="88" t="str">
        <f t="shared" si="279"/>
        <v>NBINP</v>
      </c>
      <c r="AG1278" t="b">
        <f t="shared" si="280"/>
        <v>1</v>
      </c>
    </row>
    <row r="1279" spans="1:33">
      <c r="A1279" s="45">
        <f t="shared" ref="A1279:A1342" si="284">IF(B1279=INT(B1279),ROW(),"")</f>
        <v>1279</v>
      </c>
      <c r="B1279" s="44">
        <f t="shared" si="281"/>
        <v>1249</v>
      </c>
      <c r="C1279" t="s">
        <v>4541</v>
      </c>
      <c r="D1279" s="48" t="s">
        <v>7</v>
      </c>
      <c r="E1279" s="70" t="s">
        <v>2237</v>
      </c>
      <c r="F1279" s="70" t="s">
        <v>2237</v>
      </c>
      <c r="G1279" s="142">
        <v>0</v>
      </c>
      <c r="H1279" s="142">
        <v>0</v>
      </c>
      <c r="I1279" s="135" t="s">
        <v>3</v>
      </c>
      <c r="J1279" s="53" t="s">
        <v>1347</v>
      </c>
      <c r="K1279" s="54" t="s">
        <v>3817</v>
      </c>
      <c r="L1279" s="52" t="s">
        <v>4614</v>
      </c>
      <c r="M1279" s="52" t="s">
        <v>4670</v>
      </c>
      <c r="N1279" s="52" t="s">
        <v>2155</v>
      </c>
      <c r="O1279" s="52"/>
      <c r="P1279" s="255" t="s">
        <v>1702</v>
      </c>
      <c r="Q1279" s="13"/>
      <c r="R1279"/>
      <c r="S1279" t="str">
        <f t="shared" si="283"/>
        <v/>
      </c>
      <c r="T1279" s="41" t="str">
        <f>IF(ISNA(VLOOKUP(P1279,'NEW XEQM.c'!E:F,2,0)),"--","PRESENT")</f>
        <v>--</v>
      </c>
      <c r="U1279"/>
      <c r="V1279">
        <f t="shared" ref="V1279:V1342" si="285">IF(AA1279&lt;&gt;"",V1278+1,V1278)</f>
        <v>218</v>
      </c>
      <c r="W1279" s="75" t="s">
        <v>2155</v>
      </c>
      <c r="X1279" s="54" t="s">
        <v>2155</v>
      </c>
      <c r="Y1279" s="54" t="s">
        <v>2155</v>
      </c>
      <c r="Z1279" s="22" t="str">
        <f t="shared" ref="Z1279:Z1342" si="286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87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88">B1279</f>
        <v>1249</v>
      </c>
      <c r="AC1279" t="str">
        <f t="shared" ref="AC1279:AC1342" si="289">P1279</f>
        <v>ITM_NBIN</v>
      </c>
      <c r="AD1279" s="125" t="str">
        <f>IF(ISNA(VLOOKUP(AA1279,'XEQM Shortlist'!J:J,1,0)),"//","")</f>
        <v>//</v>
      </c>
      <c r="AF1279" s="88" t="str">
        <f t="shared" ref="AF1279:AF1342" si="290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91">AA1279=AF1279</f>
        <v>1</v>
      </c>
    </row>
    <row r="1280" spans="1:33">
      <c r="A1280" s="45">
        <f t="shared" si="284"/>
        <v>1280</v>
      </c>
      <c r="B1280" s="44">
        <f t="shared" si="281"/>
        <v>1250</v>
      </c>
      <c r="C1280" t="s">
        <v>4542</v>
      </c>
      <c r="D1280" s="48" t="s">
        <v>7</v>
      </c>
      <c r="E1280" s="70" t="s">
        <v>2238</v>
      </c>
      <c r="F1280" s="70" t="s">
        <v>2238</v>
      </c>
      <c r="G1280" s="142">
        <v>0</v>
      </c>
      <c r="H1280" s="142">
        <v>0</v>
      </c>
      <c r="I1280" s="135" t="s">
        <v>3</v>
      </c>
      <c r="J1280" s="53" t="s">
        <v>1347</v>
      </c>
      <c r="K1280" s="54" t="s">
        <v>3817</v>
      </c>
      <c r="L1280" s="52" t="s">
        <v>4614</v>
      </c>
      <c r="M1280" s="52" t="s">
        <v>4670</v>
      </c>
      <c r="N1280" s="52" t="s">
        <v>2155</v>
      </c>
      <c r="O1280" s="52"/>
      <c r="P1280" s="254" t="s">
        <v>1704</v>
      </c>
      <c r="Q1280" s="13"/>
      <c r="R1280"/>
      <c r="S1280" t="str">
        <f t="shared" si="283"/>
        <v/>
      </c>
      <c r="T1280" s="41" t="str">
        <f>IF(ISNA(VLOOKUP(P1280,'NEW XEQM.c'!E:F,2,0)),"--","PRESENT")</f>
        <v>--</v>
      </c>
      <c r="U1280"/>
      <c r="V1280">
        <f t="shared" si="285"/>
        <v>219</v>
      </c>
      <c r="W1280" s="75" t="s">
        <v>2155</v>
      </c>
      <c r="X1280" s="54" t="s">
        <v>2155</v>
      </c>
      <c r="Y1280" s="54" t="s">
        <v>2155</v>
      </c>
      <c r="Z1280" s="22" t="str">
        <f t="shared" si="286"/>
        <v>"NBIN" STD_GAUSS_WHITE_L STD_GAUSS_BLACK_R</v>
      </c>
      <c r="AA1280" s="22" t="str">
        <f t="shared" si="287"/>
        <v>NBINGAUSS_WHITE_LGAUSS_BLACK_R</v>
      </c>
      <c r="AB1280" s="1">
        <f t="shared" si="288"/>
        <v>1250</v>
      </c>
      <c r="AC1280" t="str">
        <f t="shared" si="289"/>
        <v>ITM_NBINU</v>
      </c>
      <c r="AD1280" s="125" t="str">
        <f>IF(ISNA(VLOOKUP(AA1280,'XEQM Shortlist'!J:J,1,0)),"//","")</f>
        <v>//</v>
      </c>
      <c r="AF1280" s="88" t="str">
        <f t="shared" si="290"/>
        <v>NBINGAUSS_WHITE_LGAUSS_BLACK_R</v>
      </c>
      <c r="AG1280" t="b">
        <f t="shared" si="291"/>
        <v>1</v>
      </c>
    </row>
    <row r="1281" spans="1:33">
      <c r="A1281" s="45">
        <f t="shared" si="284"/>
        <v>1281</v>
      </c>
      <c r="B1281" s="44">
        <f t="shared" si="281"/>
        <v>1251</v>
      </c>
      <c r="C1281" t="s">
        <v>4543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1347</v>
      </c>
      <c r="K1281" s="54" t="s">
        <v>3817</v>
      </c>
      <c r="L1281" s="52" t="s">
        <v>4614</v>
      </c>
      <c r="M1281" s="52" t="s">
        <v>4670</v>
      </c>
      <c r="N1281" s="52" t="s">
        <v>2155</v>
      </c>
      <c r="O1281" s="52"/>
      <c r="P1281" s="254" t="s">
        <v>1705</v>
      </c>
      <c r="Q1281" s="13"/>
      <c r="R1281"/>
      <c r="S1281" t="str">
        <f t="shared" si="283"/>
        <v/>
      </c>
      <c r="T1281" s="41" t="str">
        <f>IF(ISNA(VLOOKUP(P1281,'NEW XEQM.c'!E:F,2,0)),"--","PRESENT")</f>
        <v>--</v>
      </c>
      <c r="U1281"/>
      <c r="V1281">
        <f t="shared" si="285"/>
        <v>220</v>
      </c>
      <c r="W1281" s="75" t="s">
        <v>2155</v>
      </c>
      <c r="X1281" s="54" t="s">
        <v>2155</v>
      </c>
      <c r="Y1281" s="54" t="s">
        <v>2155</v>
      </c>
      <c r="Z1281" s="22" t="str">
        <f t="shared" si="286"/>
        <v>"NBIN" STD_SUP_MINUS_1</v>
      </c>
      <c r="AA1281" s="22" t="str">
        <f t="shared" si="287"/>
        <v>NBIN^MINUS_1</v>
      </c>
      <c r="AB1281" s="1">
        <f t="shared" si="288"/>
        <v>1251</v>
      </c>
      <c r="AC1281" t="str">
        <f t="shared" si="289"/>
        <v>ITM_NBINM1</v>
      </c>
      <c r="AD1281" s="125" t="str">
        <f>IF(ISNA(VLOOKUP(AA1281,'XEQM Shortlist'!J:J,1,0)),"//","")</f>
        <v>//</v>
      </c>
      <c r="AF1281" s="88" t="str">
        <f t="shared" si="290"/>
        <v>NBIN^MINUS_1</v>
      </c>
      <c r="AG1281" t="b">
        <f t="shared" si="291"/>
        <v>1</v>
      </c>
    </row>
    <row r="1282" spans="1:33">
      <c r="A1282" s="45">
        <f t="shared" si="284"/>
        <v>1282</v>
      </c>
      <c r="B1282" s="44">
        <f t="shared" si="281"/>
        <v>1252</v>
      </c>
      <c r="C1282" t="s">
        <v>3642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1348</v>
      </c>
      <c r="K1282" s="54" t="s">
        <v>3656</v>
      </c>
      <c r="L1282" s="52" t="s">
        <v>4614</v>
      </c>
      <c r="M1282" s="52" t="s">
        <v>4672</v>
      </c>
      <c r="N1282" s="52" t="s">
        <v>2155</v>
      </c>
      <c r="O1282" s="52"/>
      <c r="P1282" s="254" t="s">
        <v>1715</v>
      </c>
      <c r="Q1282" s="13"/>
      <c r="R1282"/>
      <c r="S1282" t="str">
        <f t="shared" si="283"/>
        <v/>
      </c>
      <c r="T1282" s="41" t="str">
        <f>IF(ISNA(VLOOKUP(P1282,'NEW XEQM.c'!E:F,2,0)),"--","PRESENT")</f>
        <v>--</v>
      </c>
      <c r="U1282"/>
      <c r="V1282">
        <f t="shared" si="285"/>
        <v>220</v>
      </c>
      <c r="W1282" s="75" t="s">
        <v>2155</v>
      </c>
      <c r="X1282" s="54" t="s">
        <v>2155</v>
      </c>
      <c r="Y1282" s="54" t="s">
        <v>2155</v>
      </c>
      <c r="Z1282" s="22" t="str">
        <f t="shared" si="286"/>
        <v/>
      </c>
      <c r="AA1282" s="22" t="str">
        <f t="shared" si="287"/>
        <v/>
      </c>
      <c r="AB1282" s="1">
        <f t="shared" si="288"/>
        <v>1252</v>
      </c>
      <c r="AC1282" t="str">
        <f t="shared" si="289"/>
        <v>MNU_NORML</v>
      </c>
      <c r="AD1282" s="125" t="str">
        <f>IF(ISNA(VLOOKUP(AA1282,'XEQM Shortlist'!J:J,1,0)),"//","")</f>
        <v/>
      </c>
      <c r="AF1282" s="88" t="str">
        <f t="shared" si="290"/>
        <v/>
      </c>
      <c r="AG1282" t="b">
        <f t="shared" si="291"/>
        <v>1</v>
      </c>
    </row>
    <row r="1283" spans="1:33">
      <c r="A1283" s="45">
        <f t="shared" si="284"/>
        <v>1283</v>
      </c>
      <c r="B1283" s="44">
        <f t="shared" si="281"/>
        <v>1253</v>
      </c>
      <c r="C1283" t="s">
        <v>4544</v>
      </c>
      <c r="D1283" s="48" t="s">
        <v>7</v>
      </c>
      <c r="E1283" s="70" t="s">
        <v>1166</v>
      </c>
      <c r="F1283" s="70" t="s">
        <v>1166</v>
      </c>
      <c r="G1283" s="142">
        <v>0</v>
      </c>
      <c r="H1283" s="142">
        <v>0</v>
      </c>
      <c r="I1283" s="135" t="s">
        <v>3</v>
      </c>
      <c r="J1283" s="53" t="s">
        <v>1347</v>
      </c>
      <c r="K1283" s="54" t="s">
        <v>3817</v>
      </c>
      <c r="L1283" s="52" t="s">
        <v>4614</v>
      </c>
      <c r="M1283" s="52" t="s">
        <v>4670</v>
      </c>
      <c r="N1283" s="52" t="s">
        <v>2155</v>
      </c>
      <c r="O1283" s="52"/>
      <c r="P1283" s="255" t="s">
        <v>1712</v>
      </c>
      <c r="Q1283" s="13"/>
      <c r="R1283"/>
      <c r="S1283" t="str">
        <f t="shared" si="283"/>
        <v/>
      </c>
      <c r="T1283" s="41" t="str">
        <f>IF(ISNA(VLOOKUP(P1283,'NEW XEQM.c'!E:F,2,0)),"--","PRESENT")</f>
        <v>--</v>
      </c>
      <c r="U1283"/>
      <c r="V1283">
        <f t="shared" si="285"/>
        <v>221</v>
      </c>
      <c r="W1283" s="75" t="s">
        <v>2155</v>
      </c>
      <c r="X1283" s="54" t="s">
        <v>2155</v>
      </c>
      <c r="Y1283" s="54" t="s">
        <v>2155</v>
      </c>
      <c r="Z1283" s="22" t="str">
        <f t="shared" si="286"/>
        <v>"NORML" STD_SUB_P</v>
      </c>
      <c r="AA1283" s="22" t="str">
        <f t="shared" si="287"/>
        <v>NORMLP</v>
      </c>
      <c r="AB1283" s="1">
        <f t="shared" si="288"/>
        <v>1253</v>
      </c>
      <c r="AC1283" t="str">
        <f t="shared" si="289"/>
        <v>ITM_NORMLP</v>
      </c>
      <c r="AD1283" s="125" t="str">
        <f>IF(ISNA(VLOOKUP(AA1283,'XEQM Shortlist'!J:J,1,0)),"//","")</f>
        <v>//</v>
      </c>
      <c r="AF1283" s="88" t="str">
        <f t="shared" si="290"/>
        <v>NORMLP</v>
      </c>
      <c r="AG1283" t="b">
        <f t="shared" si="291"/>
        <v>1</v>
      </c>
    </row>
    <row r="1284" spans="1:33">
      <c r="A1284" s="45">
        <f t="shared" si="284"/>
        <v>1284</v>
      </c>
      <c r="B1284" s="44">
        <f t="shared" ref="B1284:B1347" si="292">IF(AND(MID(C1284,2,1)&lt;&gt;"/",MID(C1284,1,1)="/"),INT(B1283)+1,B1283+0.01)</f>
        <v>1254</v>
      </c>
      <c r="C1284" t="s">
        <v>4545</v>
      </c>
      <c r="D1284" s="48" t="s">
        <v>7</v>
      </c>
      <c r="E1284" s="70" t="s">
        <v>2239</v>
      </c>
      <c r="F1284" s="70" t="s">
        <v>2239</v>
      </c>
      <c r="G1284" s="142">
        <v>0</v>
      </c>
      <c r="H1284" s="142">
        <v>0</v>
      </c>
      <c r="I1284" s="135" t="s">
        <v>3</v>
      </c>
      <c r="J1284" s="53" t="s">
        <v>1347</v>
      </c>
      <c r="K1284" s="54" t="s">
        <v>3817</v>
      </c>
      <c r="L1284" s="52" t="s">
        <v>4614</v>
      </c>
      <c r="M1284" s="52" t="s">
        <v>4670</v>
      </c>
      <c r="N1284" s="52" t="s">
        <v>2155</v>
      </c>
      <c r="O1284" s="52"/>
      <c r="P1284" s="255" t="s">
        <v>1711</v>
      </c>
      <c r="Q1284" s="13"/>
      <c r="R1284"/>
      <c r="S1284" t="str">
        <f t="shared" si="283"/>
        <v/>
      </c>
      <c r="T1284" s="41" t="str">
        <f>IF(ISNA(VLOOKUP(P1284,'NEW XEQM.c'!E:F,2,0)),"--","PRESENT")</f>
        <v>--</v>
      </c>
      <c r="U1284"/>
      <c r="V1284">
        <f t="shared" si="285"/>
        <v>222</v>
      </c>
      <c r="W1284" s="75" t="s">
        <v>2155</v>
      </c>
      <c r="X1284" s="54" t="s">
        <v>2155</v>
      </c>
      <c r="Y1284" s="54" t="s">
        <v>2155</v>
      </c>
      <c r="Z1284" s="22" t="str">
        <f t="shared" si="286"/>
        <v>"NORML" STD_GAUSS_BLACK_L STD_GAUSS_WHITE_R</v>
      </c>
      <c r="AA1284" s="22" t="str">
        <f t="shared" si="287"/>
        <v>NORMLGAUSS_BLACK_LGAUSS_WHITE_R</v>
      </c>
      <c r="AB1284" s="1">
        <f t="shared" si="288"/>
        <v>1254</v>
      </c>
      <c r="AC1284" t="str">
        <f t="shared" si="289"/>
        <v>ITM_NORML</v>
      </c>
      <c r="AD1284" s="125" t="str">
        <f>IF(ISNA(VLOOKUP(AA1284,'XEQM Shortlist'!J:J,1,0)),"//","")</f>
        <v>//</v>
      </c>
      <c r="AF1284" s="88" t="str">
        <f t="shared" si="290"/>
        <v>NORMLGAUSS_BLACK_LGAUSS_WHITE_R</v>
      </c>
      <c r="AG1284" t="b">
        <f t="shared" si="291"/>
        <v>1</v>
      </c>
    </row>
    <row r="1285" spans="1:33">
      <c r="A1285" s="45">
        <f t="shared" si="284"/>
        <v>1285</v>
      </c>
      <c r="B1285" s="44">
        <f t="shared" si="292"/>
        <v>1255</v>
      </c>
      <c r="C1285" t="s">
        <v>4546</v>
      </c>
      <c r="D1285" s="48" t="s">
        <v>7</v>
      </c>
      <c r="E1285" s="70" t="s">
        <v>2240</v>
      </c>
      <c r="F1285" s="70" t="s">
        <v>2240</v>
      </c>
      <c r="G1285" s="142">
        <v>0</v>
      </c>
      <c r="H1285" s="142">
        <v>0</v>
      </c>
      <c r="I1285" s="135" t="s">
        <v>3</v>
      </c>
      <c r="J1285" s="53" t="s">
        <v>1347</v>
      </c>
      <c r="K1285" s="54" t="s">
        <v>3817</v>
      </c>
      <c r="L1285" s="52" t="s">
        <v>4614</v>
      </c>
      <c r="M1285" s="52" t="s">
        <v>4670</v>
      </c>
      <c r="N1285" s="52" t="s">
        <v>2155</v>
      </c>
      <c r="O1285" s="52"/>
      <c r="P1285" s="254" t="s">
        <v>1713</v>
      </c>
      <c r="Q1285" s="13"/>
      <c r="R1285"/>
      <c r="S1285" t="str">
        <f t="shared" si="283"/>
        <v/>
      </c>
      <c r="T1285" s="41" t="str">
        <f>IF(ISNA(VLOOKUP(P1285,'NEW XEQM.c'!E:F,2,0)),"--","PRESENT")</f>
        <v>--</v>
      </c>
      <c r="U1285"/>
      <c r="V1285">
        <f t="shared" si="285"/>
        <v>223</v>
      </c>
      <c r="W1285" s="75" t="s">
        <v>2155</v>
      </c>
      <c r="X1285" s="54" t="s">
        <v>2155</v>
      </c>
      <c r="Y1285" s="54" t="s">
        <v>2155</v>
      </c>
      <c r="Z1285" s="22" t="str">
        <f t="shared" si="286"/>
        <v>"NORML" STD_GAUSS_WHITE_L STD_GAUSS_BLACK_R</v>
      </c>
      <c r="AA1285" s="22" t="str">
        <f t="shared" si="287"/>
        <v>NORMLGAUSS_WHITE_LGAUSS_BLACK_R</v>
      </c>
      <c r="AB1285" s="1">
        <f t="shared" si="288"/>
        <v>1255</v>
      </c>
      <c r="AC1285" t="str">
        <f t="shared" si="289"/>
        <v>ITM_NORMLU</v>
      </c>
      <c r="AD1285" s="125" t="str">
        <f>IF(ISNA(VLOOKUP(AA1285,'XEQM Shortlist'!J:J,1,0)),"//","")</f>
        <v>//</v>
      </c>
      <c r="AF1285" s="88" t="str">
        <f t="shared" si="290"/>
        <v>NORMLGAUSS_WHITE_LGAUSS_BLACK_R</v>
      </c>
      <c r="AG1285" t="b">
        <f t="shared" si="291"/>
        <v>1</v>
      </c>
    </row>
    <row r="1286" spans="1:33">
      <c r="A1286" s="45">
        <f t="shared" si="284"/>
        <v>1286</v>
      </c>
      <c r="B1286" s="44">
        <f t="shared" si="292"/>
        <v>1256</v>
      </c>
      <c r="C1286" t="s">
        <v>4547</v>
      </c>
      <c r="D1286" s="48" t="s">
        <v>7</v>
      </c>
      <c r="E1286" s="53" t="s">
        <v>1167</v>
      </c>
      <c r="F1286" s="53" t="s">
        <v>1167</v>
      </c>
      <c r="G1286" s="142">
        <v>0</v>
      </c>
      <c r="H1286" s="142">
        <v>0</v>
      </c>
      <c r="I1286" s="135" t="s">
        <v>3</v>
      </c>
      <c r="J1286" s="53" t="s">
        <v>1347</v>
      </c>
      <c r="K1286" s="54" t="s">
        <v>3817</v>
      </c>
      <c r="L1286" s="52" t="s">
        <v>4614</v>
      </c>
      <c r="M1286" s="52" t="s">
        <v>4670</v>
      </c>
      <c r="N1286" s="52" t="s">
        <v>2155</v>
      </c>
      <c r="O1286" s="52"/>
      <c r="P1286" s="254" t="s">
        <v>1714</v>
      </c>
      <c r="Q1286" s="13"/>
      <c r="R1286"/>
      <c r="S1286" t="str">
        <f t="shared" si="283"/>
        <v/>
      </c>
      <c r="T1286" s="41" t="str">
        <f>IF(ISNA(VLOOKUP(P1286,'NEW XEQM.c'!E:F,2,0)),"--","PRESENT")</f>
        <v>--</v>
      </c>
      <c r="U1286"/>
      <c r="V1286">
        <f t="shared" si="285"/>
        <v>224</v>
      </c>
      <c r="W1286" s="75" t="s">
        <v>2155</v>
      </c>
      <c r="X1286" s="54" t="s">
        <v>2155</v>
      </c>
      <c r="Y1286" s="54" t="s">
        <v>2155</v>
      </c>
      <c r="Z1286" s="22" t="str">
        <f t="shared" si="286"/>
        <v>"NORML" STD_SUP_MINUS_1</v>
      </c>
      <c r="AA1286" s="22" t="str">
        <f t="shared" si="287"/>
        <v>NORML^MINUS_1</v>
      </c>
      <c r="AB1286" s="1">
        <f t="shared" si="288"/>
        <v>1256</v>
      </c>
      <c r="AC1286" t="str">
        <f t="shared" si="289"/>
        <v>ITM_NORMLM1</v>
      </c>
      <c r="AD1286" s="125" t="str">
        <f>IF(ISNA(VLOOKUP(AA1286,'XEQM Shortlist'!J:J,1,0)),"//","")</f>
        <v>//</v>
      </c>
      <c r="AF1286" s="88" t="str">
        <f t="shared" si="290"/>
        <v>NORML^MINUS_1</v>
      </c>
      <c r="AG1286" t="b">
        <f t="shared" si="291"/>
        <v>1</v>
      </c>
    </row>
    <row r="1287" spans="1:33">
      <c r="A1287" s="45">
        <f t="shared" si="284"/>
        <v>1287</v>
      </c>
      <c r="B1287" s="44">
        <f t="shared" si="292"/>
        <v>1257</v>
      </c>
      <c r="C1287" t="s">
        <v>3642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1348</v>
      </c>
      <c r="K1287" s="54" t="s">
        <v>3656</v>
      </c>
      <c r="L1287" s="52" t="s">
        <v>4614</v>
      </c>
      <c r="M1287" s="52" t="s">
        <v>4672</v>
      </c>
      <c r="N1287" s="52" t="s">
        <v>2155</v>
      </c>
      <c r="O1287" s="52"/>
      <c r="P1287" s="254" t="s">
        <v>1741</v>
      </c>
      <c r="Q1287" s="13"/>
      <c r="R1287"/>
      <c r="S1287" t="str">
        <f t="shared" si="283"/>
        <v/>
      </c>
      <c r="T1287" s="41" t="str">
        <f>IF(ISNA(VLOOKUP(P1287,'NEW XEQM.c'!E:F,2,0)),"--","PRESENT")</f>
        <v>--</v>
      </c>
      <c r="U1287"/>
      <c r="V1287">
        <f t="shared" si="285"/>
        <v>224</v>
      </c>
      <c r="W1287" s="75" t="s">
        <v>2155</v>
      </c>
      <c r="X1287" s="54" t="s">
        <v>2155</v>
      </c>
      <c r="Y1287" s="54" t="s">
        <v>2155</v>
      </c>
      <c r="Z1287" s="22" t="str">
        <f t="shared" si="286"/>
        <v/>
      </c>
      <c r="AA1287" s="22" t="str">
        <f t="shared" si="287"/>
        <v/>
      </c>
      <c r="AB1287" s="1">
        <f t="shared" si="288"/>
        <v>1257</v>
      </c>
      <c r="AC1287" t="str">
        <f t="shared" si="289"/>
        <v>MNU_POISS</v>
      </c>
      <c r="AD1287" s="125" t="str">
        <f>IF(ISNA(VLOOKUP(AA1287,'XEQM Shortlist'!J:J,1,0)),"//","")</f>
        <v/>
      </c>
      <c r="AF1287" s="88" t="str">
        <f t="shared" si="290"/>
        <v/>
      </c>
      <c r="AG1287" t="b">
        <f t="shared" si="291"/>
        <v>1</v>
      </c>
    </row>
    <row r="1288" spans="1:33">
      <c r="A1288" s="45">
        <f t="shared" si="284"/>
        <v>1288</v>
      </c>
      <c r="B1288" s="44">
        <f t="shared" si="292"/>
        <v>1258</v>
      </c>
      <c r="C1288" t="s">
        <v>4548</v>
      </c>
      <c r="D1288" s="48" t="s">
        <v>7</v>
      </c>
      <c r="E1288" s="70" t="s">
        <v>1179</v>
      </c>
      <c r="F1288" s="70" t="s">
        <v>1179</v>
      </c>
      <c r="G1288" s="142">
        <v>0</v>
      </c>
      <c r="H1288" s="142">
        <v>0</v>
      </c>
      <c r="I1288" s="135" t="s">
        <v>3</v>
      </c>
      <c r="J1288" s="53" t="s">
        <v>1347</v>
      </c>
      <c r="K1288" s="54" t="s">
        <v>3817</v>
      </c>
      <c r="L1288" s="52" t="s">
        <v>4614</v>
      </c>
      <c r="M1288" s="52" t="s">
        <v>4670</v>
      </c>
      <c r="N1288" s="52" t="s">
        <v>2155</v>
      </c>
      <c r="O1288" s="52"/>
      <c r="P1288" s="255" t="s">
        <v>1738</v>
      </c>
      <c r="Q1288" s="13"/>
      <c r="R1288"/>
      <c r="S1288" t="str">
        <f t="shared" si="283"/>
        <v/>
      </c>
      <c r="T1288" s="41" t="str">
        <f>IF(ISNA(VLOOKUP(P1288,'NEW XEQM.c'!E:F,2,0)),"--","PRESENT")</f>
        <v>--</v>
      </c>
      <c r="U1288"/>
      <c r="V1288">
        <f t="shared" si="285"/>
        <v>225</v>
      </c>
      <c r="W1288" s="75" t="s">
        <v>2155</v>
      </c>
      <c r="X1288" s="54" t="s">
        <v>2155</v>
      </c>
      <c r="Y1288" s="54" t="s">
        <v>2155</v>
      </c>
      <c r="Z1288" s="22" t="str">
        <f t="shared" si="286"/>
        <v>"POISS" STD_SUB_P</v>
      </c>
      <c r="AA1288" s="22" t="str">
        <f t="shared" si="287"/>
        <v>POISSP</v>
      </c>
      <c r="AB1288" s="1">
        <f t="shared" si="288"/>
        <v>1258</v>
      </c>
      <c r="AC1288" t="str">
        <f t="shared" si="289"/>
        <v>ITM_POISSP</v>
      </c>
      <c r="AD1288" s="125" t="str">
        <f>IF(ISNA(VLOOKUP(AA1288,'XEQM Shortlist'!J:J,1,0)),"//","")</f>
        <v>//</v>
      </c>
      <c r="AF1288" s="88" t="str">
        <f t="shared" si="290"/>
        <v>POISSP</v>
      </c>
      <c r="AG1288" t="b">
        <f t="shared" si="291"/>
        <v>1</v>
      </c>
    </row>
    <row r="1289" spans="1:33">
      <c r="A1289" s="45">
        <f t="shared" si="284"/>
        <v>1289</v>
      </c>
      <c r="B1289" s="44">
        <f t="shared" si="292"/>
        <v>1259</v>
      </c>
      <c r="C1289" t="s">
        <v>4549</v>
      </c>
      <c r="D1289" s="48" t="s">
        <v>7</v>
      </c>
      <c r="E1289" s="70" t="s">
        <v>2241</v>
      </c>
      <c r="F1289" s="70" t="s">
        <v>2241</v>
      </c>
      <c r="G1289" s="142">
        <v>0</v>
      </c>
      <c r="H1289" s="142">
        <v>0</v>
      </c>
      <c r="I1289" s="135" t="s">
        <v>3</v>
      </c>
      <c r="J1289" s="53" t="s">
        <v>1347</v>
      </c>
      <c r="K1289" s="54" t="s">
        <v>3817</v>
      </c>
      <c r="L1289" s="52" t="s">
        <v>4614</v>
      </c>
      <c r="M1289" s="52" t="s">
        <v>4670</v>
      </c>
      <c r="N1289" s="52" t="s">
        <v>2155</v>
      </c>
      <c r="O1289" s="52"/>
      <c r="P1289" s="255" t="s">
        <v>1737</v>
      </c>
      <c r="Q1289" s="13"/>
      <c r="R1289"/>
      <c r="S1289" t="str">
        <f t="shared" si="283"/>
        <v/>
      </c>
      <c r="T1289" s="41" t="str">
        <f>IF(ISNA(VLOOKUP(P1289,'NEW XEQM.c'!E:F,2,0)),"--","PRESENT")</f>
        <v>--</v>
      </c>
      <c r="U1289"/>
      <c r="V1289">
        <f t="shared" si="285"/>
        <v>226</v>
      </c>
      <c r="W1289" s="75" t="s">
        <v>2155</v>
      </c>
      <c r="X1289" s="54" t="s">
        <v>2155</v>
      </c>
      <c r="Y1289" s="54" t="s">
        <v>2155</v>
      </c>
      <c r="Z1289" s="22" t="str">
        <f t="shared" si="286"/>
        <v>"POISS" STD_GAUSS_BLACK_L STD_GAUSS_WHITE_R</v>
      </c>
      <c r="AA1289" s="22" t="str">
        <f t="shared" si="287"/>
        <v>POISSGAUSS_BLACK_LGAUSS_WHITE_R</v>
      </c>
      <c r="AB1289" s="1">
        <f t="shared" si="288"/>
        <v>1259</v>
      </c>
      <c r="AC1289" t="str">
        <f t="shared" si="289"/>
        <v>ITM_POISS</v>
      </c>
      <c r="AD1289" s="125" t="str">
        <f>IF(ISNA(VLOOKUP(AA1289,'XEQM Shortlist'!J:J,1,0)),"//","")</f>
        <v>//</v>
      </c>
      <c r="AF1289" s="88" t="str">
        <f t="shared" si="290"/>
        <v>POISSGAUSS_BLACK_LGAUSS_WHITE_R</v>
      </c>
      <c r="AG1289" t="b">
        <f t="shared" si="291"/>
        <v>1</v>
      </c>
    </row>
    <row r="1290" spans="1:33">
      <c r="A1290" s="45">
        <f t="shared" si="284"/>
        <v>1290</v>
      </c>
      <c r="B1290" s="44">
        <f t="shared" si="292"/>
        <v>1260</v>
      </c>
      <c r="C1290" t="s">
        <v>4550</v>
      </c>
      <c r="D1290" s="48" t="s">
        <v>7</v>
      </c>
      <c r="E1290" s="70" t="s">
        <v>2242</v>
      </c>
      <c r="F1290" s="70" t="s">
        <v>2242</v>
      </c>
      <c r="G1290" s="142">
        <v>0</v>
      </c>
      <c r="H1290" s="142">
        <v>0</v>
      </c>
      <c r="I1290" s="135" t="s">
        <v>3</v>
      </c>
      <c r="J1290" s="53" t="s">
        <v>1347</v>
      </c>
      <c r="K1290" s="54" t="s">
        <v>3817</v>
      </c>
      <c r="L1290" s="52" t="s">
        <v>4614</v>
      </c>
      <c r="M1290" s="52" t="s">
        <v>4670</v>
      </c>
      <c r="N1290" s="52" t="s">
        <v>2155</v>
      </c>
      <c r="O1290" s="52"/>
      <c r="P1290" s="254" t="s">
        <v>1739</v>
      </c>
      <c r="Q1290" s="13"/>
      <c r="R1290"/>
      <c r="S1290" t="str">
        <f t="shared" si="283"/>
        <v/>
      </c>
      <c r="T1290" s="41" t="str">
        <f>IF(ISNA(VLOOKUP(P1290,'NEW XEQM.c'!E:F,2,0)),"--","PRESENT")</f>
        <v>--</v>
      </c>
      <c r="U1290"/>
      <c r="V1290">
        <f t="shared" si="285"/>
        <v>227</v>
      </c>
      <c r="W1290" s="75" t="s">
        <v>2155</v>
      </c>
      <c r="X1290" s="54" t="s">
        <v>2155</v>
      </c>
      <c r="Y1290" s="54" t="s">
        <v>2155</v>
      </c>
      <c r="Z1290" s="22" t="str">
        <f t="shared" si="286"/>
        <v>"POISS" STD_GAUSS_WHITE_L STD_GAUSS_BLACK_R</v>
      </c>
      <c r="AA1290" s="22" t="str">
        <f t="shared" si="287"/>
        <v>POISSGAUSS_WHITE_LGAUSS_BLACK_R</v>
      </c>
      <c r="AB1290" s="1">
        <f t="shared" si="288"/>
        <v>1260</v>
      </c>
      <c r="AC1290" t="str">
        <f t="shared" si="289"/>
        <v>ITM_POISSU</v>
      </c>
      <c r="AD1290" s="125" t="str">
        <f>IF(ISNA(VLOOKUP(AA1290,'XEQM Shortlist'!J:J,1,0)),"//","")</f>
        <v>//</v>
      </c>
      <c r="AF1290" s="88" t="str">
        <f t="shared" si="290"/>
        <v>POISSGAUSS_WHITE_LGAUSS_BLACK_R</v>
      </c>
      <c r="AG1290" t="b">
        <f t="shared" si="291"/>
        <v>1</v>
      </c>
    </row>
    <row r="1291" spans="1:33">
      <c r="A1291" s="45">
        <f t="shared" si="284"/>
        <v>1291</v>
      </c>
      <c r="B1291" s="44">
        <f t="shared" si="292"/>
        <v>1261</v>
      </c>
      <c r="C1291" t="s">
        <v>4551</v>
      </c>
      <c r="D1291" s="48" t="s">
        <v>7</v>
      </c>
      <c r="E1291" s="53" t="s">
        <v>1180</v>
      </c>
      <c r="F1291" s="53" t="s">
        <v>1180</v>
      </c>
      <c r="G1291" s="142">
        <v>0</v>
      </c>
      <c r="H1291" s="142">
        <v>0</v>
      </c>
      <c r="I1291" s="135" t="s">
        <v>3</v>
      </c>
      <c r="J1291" s="53" t="s">
        <v>1347</v>
      </c>
      <c r="K1291" s="54" t="s">
        <v>3817</v>
      </c>
      <c r="L1291" s="52" t="s">
        <v>4614</v>
      </c>
      <c r="M1291" s="52" t="s">
        <v>4670</v>
      </c>
      <c r="N1291" s="52" t="s">
        <v>2155</v>
      </c>
      <c r="O1291" s="52"/>
      <c r="P1291" s="254" t="s">
        <v>1740</v>
      </c>
      <c r="Q1291" s="13"/>
      <c r="R1291"/>
      <c r="S1291" t="str">
        <f t="shared" si="283"/>
        <v/>
      </c>
      <c r="T1291" s="41" t="str">
        <f>IF(ISNA(VLOOKUP(P1291,'NEW XEQM.c'!E:F,2,0)),"--","PRESENT")</f>
        <v>--</v>
      </c>
      <c r="U1291"/>
      <c r="V1291">
        <f t="shared" si="285"/>
        <v>228</v>
      </c>
      <c r="W1291" s="75" t="s">
        <v>2155</v>
      </c>
      <c r="X1291" s="54" t="s">
        <v>2155</v>
      </c>
      <c r="Y1291" s="54" t="s">
        <v>2155</v>
      </c>
      <c r="Z1291" s="22" t="str">
        <f t="shared" si="286"/>
        <v>"POISS" STD_SUP_MINUS_1</v>
      </c>
      <c r="AA1291" s="22" t="str">
        <f t="shared" si="287"/>
        <v>POISS^MINUS_1</v>
      </c>
      <c r="AB1291" s="1">
        <f t="shared" si="288"/>
        <v>1261</v>
      </c>
      <c r="AC1291" t="str">
        <f t="shared" si="289"/>
        <v>ITM_POISSM1</v>
      </c>
      <c r="AD1291" s="125" t="str">
        <f>IF(ISNA(VLOOKUP(AA1291,'XEQM Shortlist'!J:J,1,0)),"//","")</f>
        <v>//</v>
      </c>
      <c r="AF1291" s="88" t="str">
        <f t="shared" si="290"/>
        <v>POISS^MINUS_1</v>
      </c>
      <c r="AG1291" t="b">
        <f t="shared" si="291"/>
        <v>1</v>
      </c>
    </row>
    <row r="1292" spans="1:33">
      <c r="A1292" s="45">
        <f t="shared" si="284"/>
        <v>1292</v>
      </c>
      <c r="B1292" s="44">
        <f t="shared" si="292"/>
        <v>1262</v>
      </c>
      <c r="C1292" t="s">
        <v>3642</v>
      </c>
      <c r="D1292" s="48" t="s">
        <v>7</v>
      </c>
      <c r="E1292" s="53" t="s">
        <v>351</v>
      </c>
      <c r="F1292" s="53" t="s">
        <v>351</v>
      </c>
      <c r="G1292" s="142">
        <v>0</v>
      </c>
      <c r="H1292" s="142">
        <v>0</v>
      </c>
      <c r="I1292" s="139" t="s">
        <v>16</v>
      </c>
      <c r="J1292" s="53" t="s">
        <v>1348</v>
      </c>
      <c r="K1292" s="54" t="s">
        <v>3656</v>
      </c>
      <c r="L1292" s="52" t="s">
        <v>4614</v>
      </c>
      <c r="M1292" s="52" t="s">
        <v>4672</v>
      </c>
      <c r="N1292" s="52" t="s">
        <v>2155</v>
      </c>
      <c r="O1292" s="52"/>
      <c r="P1292" s="254" t="s">
        <v>1884</v>
      </c>
      <c r="Q1292" s="13"/>
      <c r="R1292"/>
      <c r="S1292" t="str">
        <f t="shared" si="283"/>
        <v/>
      </c>
      <c r="T1292" s="41" t="str">
        <f>IF(ISNA(VLOOKUP(P1292,'NEW XEQM.c'!E:F,2,0)),"--","PRESENT")</f>
        <v>--</v>
      </c>
      <c r="U1292"/>
      <c r="V1292">
        <f t="shared" si="285"/>
        <v>228</v>
      </c>
      <c r="W1292" s="75" t="s">
        <v>2155</v>
      </c>
      <c r="X1292" s="54" t="s">
        <v>2155</v>
      </c>
      <c r="Y1292" s="54" t="s">
        <v>2155</v>
      </c>
      <c r="Z1292" s="22" t="str">
        <f t="shared" si="286"/>
        <v/>
      </c>
      <c r="AA1292" s="22" t="str">
        <f t="shared" si="287"/>
        <v/>
      </c>
      <c r="AB1292" s="1">
        <f t="shared" si="288"/>
        <v>1262</v>
      </c>
      <c r="AC1292" t="str">
        <f t="shared" si="289"/>
        <v>MNU_T</v>
      </c>
      <c r="AD1292" s="125" t="str">
        <f>IF(ISNA(VLOOKUP(AA1292,'XEQM Shortlist'!J:J,1,0)),"//","")</f>
        <v/>
      </c>
      <c r="AF1292" s="88" t="str">
        <f t="shared" si="290"/>
        <v/>
      </c>
      <c r="AG1292" t="b">
        <f t="shared" si="291"/>
        <v>1</v>
      </c>
    </row>
    <row r="1293" spans="1:33">
      <c r="A1293" s="45">
        <f t="shared" si="284"/>
        <v>1293</v>
      </c>
      <c r="B1293" s="44">
        <f t="shared" si="292"/>
        <v>1263</v>
      </c>
      <c r="C1293" t="s">
        <v>4552</v>
      </c>
      <c r="D1293" s="48" t="s">
        <v>7</v>
      </c>
      <c r="E1293" s="53" t="s">
        <v>1242</v>
      </c>
      <c r="F1293" s="53" t="s">
        <v>1242</v>
      </c>
      <c r="G1293" s="142">
        <v>0</v>
      </c>
      <c r="H1293" s="142">
        <v>0</v>
      </c>
      <c r="I1293" s="135" t="s">
        <v>3</v>
      </c>
      <c r="J1293" s="53" t="s">
        <v>1347</v>
      </c>
      <c r="K1293" s="54" t="s">
        <v>3817</v>
      </c>
      <c r="L1293" s="52" t="s">
        <v>4614</v>
      </c>
      <c r="M1293" s="52" t="s">
        <v>4670</v>
      </c>
      <c r="N1293" s="52" t="s">
        <v>2155</v>
      </c>
      <c r="O1293" s="52"/>
      <c r="P1293" s="254" t="s">
        <v>1878</v>
      </c>
      <c r="Q1293" s="13"/>
      <c r="R1293"/>
      <c r="S1293" t="str">
        <f t="shared" si="283"/>
        <v/>
      </c>
      <c r="T1293" s="41" t="str">
        <f>IF(ISNA(VLOOKUP(P1293,'NEW XEQM.c'!E:F,2,0)),"--","PRESENT")</f>
        <v>--</v>
      </c>
      <c r="U1293"/>
      <c r="V1293">
        <f t="shared" si="285"/>
        <v>229</v>
      </c>
      <c r="W1293" s="75" t="s">
        <v>2155</v>
      </c>
      <c r="X1293" s="54" t="s">
        <v>2155</v>
      </c>
      <c r="Y1293" s="54" t="s">
        <v>2155</v>
      </c>
      <c r="Z1293" s="22" t="str">
        <f t="shared" si="286"/>
        <v>"T" STD_SUB_P "(X)"</v>
      </c>
      <c r="AA1293" s="22" t="str">
        <f t="shared" si="287"/>
        <v>TP(X)</v>
      </c>
      <c r="AB1293" s="1">
        <f t="shared" si="288"/>
        <v>1263</v>
      </c>
      <c r="AC1293" t="str">
        <f t="shared" si="289"/>
        <v>ITM_TPX</v>
      </c>
      <c r="AD1293" s="125" t="str">
        <f>IF(ISNA(VLOOKUP(AA1293,'XEQM Shortlist'!J:J,1,0)),"//","")</f>
        <v>//</v>
      </c>
      <c r="AF1293" s="88" t="str">
        <f t="shared" si="290"/>
        <v>TP</v>
      </c>
      <c r="AG1293" t="b">
        <f t="shared" si="291"/>
        <v>0</v>
      </c>
    </row>
    <row r="1294" spans="1:33">
      <c r="A1294" s="45">
        <f t="shared" si="284"/>
        <v>1294</v>
      </c>
      <c r="B1294" s="44">
        <f t="shared" si="292"/>
        <v>1264</v>
      </c>
      <c r="C1294" t="s">
        <v>4553</v>
      </c>
      <c r="D1294" s="48" t="s">
        <v>7</v>
      </c>
      <c r="E1294" s="69" t="s">
        <v>2245</v>
      </c>
      <c r="F1294" s="69" t="s">
        <v>2245</v>
      </c>
      <c r="G1294" s="142">
        <v>0</v>
      </c>
      <c r="H1294" s="142">
        <v>0</v>
      </c>
      <c r="I1294" s="135" t="s">
        <v>3</v>
      </c>
      <c r="J1294" s="53" t="s">
        <v>1347</v>
      </c>
      <c r="K1294" s="54" t="s">
        <v>3817</v>
      </c>
      <c r="L1294" s="52" t="s">
        <v>4614</v>
      </c>
      <c r="M1294" s="52" t="s">
        <v>4670</v>
      </c>
      <c r="N1294" s="52" t="s">
        <v>2155</v>
      </c>
      <c r="O1294" s="52"/>
      <c r="P1294" s="255" t="s">
        <v>1880</v>
      </c>
      <c r="Q1294" s="13"/>
      <c r="R1294"/>
      <c r="S1294" t="str">
        <f t="shared" si="283"/>
        <v/>
      </c>
      <c r="T1294" s="41" t="str">
        <f>IF(ISNA(VLOOKUP(P1294,'NEW XEQM.c'!E:F,2,0)),"--","PRESENT")</f>
        <v>--</v>
      </c>
      <c r="U1294"/>
      <c r="V1294">
        <f t="shared" si="285"/>
        <v>230</v>
      </c>
      <c r="W1294" s="75" t="s">
        <v>2155</v>
      </c>
      <c r="X1294" s="54" t="s">
        <v>2155</v>
      </c>
      <c r="Y1294" s="54" t="s">
        <v>2155</v>
      </c>
      <c r="Z1294" s="22" t="str">
        <f t="shared" si="286"/>
        <v>"T" STD_GAUSS_BLACK_L STD_GAUSS_WHITE_R "(X)"</v>
      </c>
      <c r="AA1294" s="22" t="str">
        <f t="shared" si="287"/>
        <v>TGAUSS_BLACK_LGAUSS_WHITE_R(X)</v>
      </c>
      <c r="AB1294" s="1">
        <f t="shared" si="288"/>
        <v>1264</v>
      </c>
      <c r="AC1294" t="str">
        <f t="shared" si="289"/>
        <v>ITM_TX</v>
      </c>
      <c r="AD1294" s="125" t="str">
        <f>IF(ISNA(VLOOKUP(AA1294,'XEQM Shortlist'!J:J,1,0)),"//","")</f>
        <v>//</v>
      </c>
      <c r="AF1294" s="88" t="str">
        <f t="shared" si="290"/>
        <v>TGAUSS_BLACK_LGAUSS_WHITE_R</v>
      </c>
      <c r="AG1294" t="b">
        <f t="shared" si="291"/>
        <v>0</v>
      </c>
    </row>
    <row r="1295" spans="1:33">
      <c r="A1295" s="45">
        <f t="shared" si="284"/>
        <v>1295</v>
      </c>
      <c r="B1295" s="44">
        <f t="shared" si="292"/>
        <v>1265</v>
      </c>
      <c r="C1295" t="s">
        <v>4554</v>
      </c>
      <c r="D1295" s="48" t="s">
        <v>7</v>
      </c>
      <c r="E1295" s="69" t="s">
        <v>2246</v>
      </c>
      <c r="F1295" s="69" t="s">
        <v>2246</v>
      </c>
      <c r="G1295" s="142">
        <v>0</v>
      </c>
      <c r="H1295" s="142">
        <v>0</v>
      </c>
      <c r="I1295" s="135" t="s">
        <v>3</v>
      </c>
      <c r="J1295" s="53" t="s">
        <v>1347</v>
      </c>
      <c r="K1295" s="54" t="s">
        <v>3817</v>
      </c>
      <c r="L1295" s="52" t="s">
        <v>4614</v>
      </c>
      <c r="M1295" s="52" t="s">
        <v>4670</v>
      </c>
      <c r="N1295" s="52" t="s">
        <v>2155</v>
      </c>
      <c r="O1295" s="52"/>
      <c r="P1295" s="255" t="s">
        <v>1879</v>
      </c>
      <c r="Q1295" s="13"/>
      <c r="R1295"/>
      <c r="S1295" t="str">
        <f t="shared" si="283"/>
        <v/>
      </c>
      <c r="T1295" s="41" t="str">
        <f>IF(ISNA(VLOOKUP(P1295,'NEW XEQM.c'!E:F,2,0)),"--","PRESENT")</f>
        <v>--</v>
      </c>
      <c r="U1295"/>
      <c r="V1295">
        <f t="shared" si="285"/>
        <v>231</v>
      </c>
      <c r="W1295" s="75" t="s">
        <v>2155</v>
      </c>
      <c r="X1295" s="54" t="s">
        <v>2155</v>
      </c>
      <c r="Y1295" s="54" t="s">
        <v>2155</v>
      </c>
      <c r="Z1295" s="22" t="str">
        <f t="shared" si="286"/>
        <v>"T" STD_GAUSS_WHITE_L STD_GAUSS_BLACK_R "(X)"</v>
      </c>
      <c r="AA1295" s="22" t="str">
        <f t="shared" si="287"/>
        <v>TGAUSS_WHITE_LGAUSS_BLACK_R(X)</v>
      </c>
      <c r="AB1295" s="1">
        <f t="shared" si="288"/>
        <v>1265</v>
      </c>
      <c r="AC1295" t="str">
        <f t="shared" si="289"/>
        <v>ITM_TUX</v>
      </c>
      <c r="AD1295" s="125" t="str">
        <f>IF(ISNA(VLOOKUP(AA1295,'XEQM Shortlist'!J:J,1,0)),"//","")</f>
        <v>//</v>
      </c>
      <c r="AF1295" s="88" t="str">
        <f t="shared" si="290"/>
        <v>TGAUSS_WHITE_LGAUSS_BLACK_R</v>
      </c>
      <c r="AG1295" t="b">
        <f t="shared" si="291"/>
        <v>0</v>
      </c>
    </row>
    <row r="1296" spans="1:33">
      <c r="A1296" s="45">
        <f t="shared" si="284"/>
        <v>1296</v>
      </c>
      <c r="B1296" s="44">
        <f t="shared" si="292"/>
        <v>1266</v>
      </c>
      <c r="C1296" t="s">
        <v>4555</v>
      </c>
      <c r="D1296" s="48" t="s">
        <v>7</v>
      </c>
      <c r="E1296" s="53" t="s">
        <v>1243</v>
      </c>
      <c r="F1296" s="53" t="s">
        <v>1243</v>
      </c>
      <c r="G1296" s="142">
        <v>0</v>
      </c>
      <c r="H1296" s="142">
        <v>0</v>
      </c>
      <c r="I1296" s="135" t="s">
        <v>3</v>
      </c>
      <c r="J1296" s="53" t="s">
        <v>1347</v>
      </c>
      <c r="K1296" s="54" t="s">
        <v>3817</v>
      </c>
      <c r="L1296" s="52" t="s">
        <v>4614</v>
      </c>
      <c r="M1296" s="52" t="s">
        <v>4670</v>
      </c>
      <c r="N1296" s="52" t="s">
        <v>2155</v>
      </c>
      <c r="O1296" s="52"/>
      <c r="P1296" s="254" t="s">
        <v>1881</v>
      </c>
      <c r="Q1296" s="13"/>
      <c r="R1296"/>
      <c r="S1296" t="str">
        <f t="shared" si="283"/>
        <v/>
      </c>
      <c r="T1296" s="41" t="str">
        <f>IF(ISNA(VLOOKUP(P1296,'NEW XEQM.c'!E:F,2,0)),"--","PRESENT")</f>
        <v>--</v>
      </c>
      <c r="U1296"/>
      <c r="V1296">
        <f t="shared" si="285"/>
        <v>232</v>
      </c>
      <c r="W1296" s="75" t="s">
        <v>2155</v>
      </c>
      <c r="X1296" s="54" t="s">
        <v>2155</v>
      </c>
      <c r="Y1296" s="54" t="s">
        <v>2155</v>
      </c>
      <c r="Z1296" s="22" t="str">
        <f t="shared" si="286"/>
        <v>"T" STD_SUP_MINUS_1 "(P)"</v>
      </c>
      <c r="AA1296" s="22" t="str">
        <f t="shared" si="287"/>
        <v>T^MINUS_1(P)</v>
      </c>
      <c r="AB1296" s="1">
        <f t="shared" si="288"/>
        <v>1266</v>
      </c>
      <c r="AC1296" t="str">
        <f t="shared" si="289"/>
        <v>ITM_TM1P</v>
      </c>
      <c r="AD1296" s="125" t="str">
        <f>IF(ISNA(VLOOKUP(AA1296,'XEQM Shortlist'!J:J,1,0)),"//","")</f>
        <v>//</v>
      </c>
      <c r="AF1296" s="88" t="str">
        <f t="shared" si="290"/>
        <v>T^MINUS_1(P)</v>
      </c>
      <c r="AG1296" t="b">
        <f t="shared" si="291"/>
        <v>1</v>
      </c>
    </row>
    <row r="1297" spans="1:33">
      <c r="A1297" s="45">
        <f t="shared" si="284"/>
        <v>1297</v>
      </c>
      <c r="B1297" s="44">
        <f t="shared" si="292"/>
        <v>1267</v>
      </c>
      <c r="C1297" t="s">
        <v>3642</v>
      </c>
      <c r="D1297" s="48" t="s">
        <v>7</v>
      </c>
      <c r="E1297" s="53" t="s">
        <v>361</v>
      </c>
      <c r="F1297" s="53" t="s">
        <v>361</v>
      </c>
      <c r="G1297" s="142">
        <v>0</v>
      </c>
      <c r="H1297" s="142">
        <v>0</v>
      </c>
      <c r="I1297" s="139" t="s">
        <v>16</v>
      </c>
      <c r="J1297" s="53" t="s">
        <v>1348</v>
      </c>
      <c r="K1297" s="54" t="s">
        <v>3656</v>
      </c>
      <c r="L1297" s="52" t="s">
        <v>4614</v>
      </c>
      <c r="M1297" s="52" t="s">
        <v>4672</v>
      </c>
      <c r="N1297" s="52" t="s">
        <v>2155</v>
      </c>
      <c r="O1297" s="52"/>
      <c r="P1297" s="254" t="s">
        <v>1901</v>
      </c>
      <c r="Q1297" s="13"/>
      <c r="R1297"/>
      <c r="S1297" t="str">
        <f t="shared" si="283"/>
        <v/>
      </c>
      <c r="T1297" s="41" t="str">
        <f>IF(ISNA(VLOOKUP(P1297,'NEW XEQM.c'!E:F,2,0)),"--","PRESENT")</f>
        <v>--</v>
      </c>
      <c r="U1297"/>
      <c r="V1297">
        <f t="shared" si="285"/>
        <v>232</v>
      </c>
      <c r="W1297" s="75" t="s">
        <v>2155</v>
      </c>
      <c r="X1297" s="54" t="s">
        <v>2155</v>
      </c>
      <c r="Y1297" s="54" t="s">
        <v>2155</v>
      </c>
      <c r="Z1297" s="22" t="str">
        <f t="shared" si="286"/>
        <v/>
      </c>
      <c r="AA1297" s="22" t="str">
        <f t="shared" si="287"/>
        <v/>
      </c>
      <c r="AB1297" s="1">
        <f t="shared" si="288"/>
        <v>1267</v>
      </c>
      <c r="AC1297" t="str">
        <f t="shared" si="289"/>
        <v>MNU_WEIBL</v>
      </c>
      <c r="AD1297" s="125" t="str">
        <f>IF(ISNA(VLOOKUP(AA1297,'XEQM Shortlist'!J:J,1,0)),"//","")</f>
        <v/>
      </c>
      <c r="AF1297" s="88" t="str">
        <f t="shared" si="290"/>
        <v/>
      </c>
      <c r="AG1297" t="b">
        <f t="shared" si="291"/>
        <v>1</v>
      </c>
    </row>
    <row r="1298" spans="1:33">
      <c r="A1298" s="45">
        <f t="shared" si="284"/>
        <v>1298</v>
      </c>
      <c r="B1298" s="44">
        <f t="shared" si="292"/>
        <v>1268</v>
      </c>
      <c r="C1298" t="s">
        <v>4556</v>
      </c>
      <c r="D1298" s="48" t="s">
        <v>7</v>
      </c>
      <c r="E1298" s="70" t="s">
        <v>1250</v>
      </c>
      <c r="F1298" s="70" t="s">
        <v>1250</v>
      </c>
      <c r="G1298" s="142">
        <v>0</v>
      </c>
      <c r="H1298" s="142">
        <v>0</v>
      </c>
      <c r="I1298" s="135" t="s">
        <v>3</v>
      </c>
      <c r="J1298" s="53" t="s">
        <v>1347</v>
      </c>
      <c r="K1298" s="54" t="s">
        <v>3817</v>
      </c>
      <c r="L1298" s="52" t="s">
        <v>4614</v>
      </c>
      <c r="M1298" s="52" t="s">
        <v>4670</v>
      </c>
      <c r="N1298" s="52" t="s">
        <v>2155</v>
      </c>
      <c r="O1298" s="52"/>
      <c r="P1298" s="255" t="s">
        <v>1898</v>
      </c>
      <c r="Q1298" s="13"/>
      <c r="R1298"/>
      <c r="S1298" t="str">
        <f t="shared" si="283"/>
        <v/>
      </c>
      <c r="T1298" s="41" t="str">
        <f>IF(ISNA(VLOOKUP(P1298,'NEW XEQM.c'!E:F,2,0)),"--","PRESENT")</f>
        <v>--</v>
      </c>
      <c r="U1298"/>
      <c r="V1298">
        <f t="shared" si="285"/>
        <v>233</v>
      </c>
      <c r="W1298" s="75" t="s">
        <v>2155</v>
      </c>
      <c r="X1298" s="54" t="s">
        <v>2155</v>
      </c>
      <c r="Y1298" s="54" t="s">
        <v>2155</v>
      </c>
      <c r="Z1298" s="22" t="str">
        <f t="shared" si="286"/>
        <v>"WEIBL" STD_SUB_P</v>
      </c>
      <c r="AA1298" s="22" t="str">
        <f t="shared" si="287"/>
        <v>WEIBLP</v>
      </c>
      <c r="AB1298" s="1">
        <f t="shared" si="288"/>
        <v>1268</v>
      </c>
      <c r="AC1298" t="str">
        <f t="shared" si="289"/>
        <v>ITM_WEIBLP</v>
      </c>
      <c r="AD1298" s="125" t="str">
        <f>IF(ISNA(VLOOKUP(AA1298,'XEQM Shortlist'!J:J,1,0)),"//","")</f>
        <v>//</v>
      </c>
      <c r="AF1298" s="88" t="str">
        <f t="shared" si="290"/>
        <v>WEIBLP</v>
      </c>
      <c r="AG1298" t="b">
        <f t="shared" si="291"/>
        <v>1</v>
      </c>
    </row>
    <row r="1299" spans="1:33">
      <c r="A1299" s="45">
        <f t="shared" si="284"/>
        <v>1299</v>
      </c>
      <c r="B1299" s="44">
        <f t="shared" si="292"/>
        <v>1269</v>
      </c>
      <c r="C1299" t="s">
        <v>4557</v>
      </c>
      <c r="D1299" s="48" t="s">
        <v>7</v>
      </c>
      <c r="E1299" s="70" t="s">
        <v>2243</v>
      </c>
      <c r="F1299" s="70" t="s">
        <v>2243</v>
      </c>
      <c r="G1299" s="142">
        <v>0</v>
      </c>
      <c r="H1299" s="142">
        <v>0</v>
      </c>
      <c r="I1299" s="135" t="s">
        <v>3</v>
      </c>
      <c r="J1299" s="53" t="s">
        <v>1347</v>
      </c>
      <c r="K1299" s="54" t="s">
        <v>3817</v>
      </c>
      <c r="L1299" s="52" t="s">
        <v>4614</v>
      </c>
      <c r="M1299" s="52" t="s">
        <v>4670</v>
      </c>
      <c r="N1299" s="52" t="s">
        <v>2155</v>
      </c>
      <c r="O1299" s="52"/>
      <c r="P1299" s="255" t="s">
        <v>1897</v>
      </c>
      <c r="Q1299" s="13"/>
      <c r="R1299"/>
      <c r="S1299" t="str">
        <f t="shared" si="283"/>
        <v/>
      </c>
      <c r="T1299" s="41" t="str">
        <f>IF(ISNA(VLOOKUP(P1299,'NEW XEQM.c'!E:F,2,0)),"--","PRESENT")</f>
        <v>--</v>
      </c>
      <c r="U1299"/>
      <c r="V1299">
        <f t="shared" si="285"/>
        <v>234</v>
      </c>
      <c r="W1299" s="75" t="s">
        <v>2155</v>
      </c>
      <c r="X1299" s="54" t="s">
        <v>2155</v>
      </c>
      <c r="Y1299" s="54" t="s">
        <v>2155</v>
      </c>
      <c r="Z1299" s="22" t="str">
        <f t="shared" si="286"/>
        <v>"WEIBL" STD_GAUSS_BLACK_L STD_GAUSS_WHITE_R</v>
      </c>
      <c r="AA1299" s="22" t="str">
        <f t="shared" si="287"/>
        <v>WEIBLGAUSS_BLACK_LGAUSS_WHITE_R</v>
      </c>
      <c r="AB1299" s="1">
        <f t="shared" si="288"/>
        <v>1269</v>
      </c>
      <c r="AC1299" t="str">
        <f t="shared" si="289"/>
        <v>ITM_WEIBL</v>
      </c>
      <c r="AD1299" s="125" t="str">
        <f>IF(ISNA(VLOOKUP(AA1299,'XEQM Shortlist'!J:J,1,0)),"//","")</f>
        <v>//</v>
      </c>
      <c r="AF1299" s="88" t="str">
        <f t="shared" si="290"/>
        <v>WEIBLGAUSS_BLACK_LGAUSS_WHITE_R</v>
      </c>
      <c r="AG1299" t="b">
        <f t="shared" si="291"/>
        <v>1</v>
      </c>
    </row>
    <row r="1300" spans="1:33">
      <c r="A1300" s="45">
        <f t="shared" si="284"/>
        <v>1300</v>
      </c>
      <c r="B1300" s="44">
        <f t="shared" si="292"/>
        <v>1270</v>
      </c>
      <c r="C1300" t="s">
        <v>4558</v>
      </c>
      <c r="D1300" s="48" t="s">
        <v>7</v>
      </c>
      <c r="E1300" s="70" t="s">
        <v>2244</v>
      </c>
      <c r="F1300" s="70" t="s">
        <v>2244</v>
      </c>
      <c r="G1300" s="142">
        <v>0</v>
      </c>
      <c r="H1300" s="142">
        <v>0</v>
      </c>
      <c r="I1300" s="135" t="s">
        <v>3</v>
      </c>
      <c r="J1300" s="53" t="s">
        <v>1347</v>
      </c>
      <c r="K1300" s="54" t="s">
        <v>3817</v>
      </c>
      <c r="L1300" s="52" t="s">
        <v>4614</v>
      </c>
      <c r="M1300" s="52" t="s">
        <v>4670</v>
      </c>
      <c r="N1300" s="52" t="s">
        <v>2155</v>
      </c>
      <c r="O1300" s="52"/>
      <c r="P1300" s="254" t="s">
        <v>1899</v>
      </c>
      <c r="Q1300" s="13"/>
      <c r="R1300"/>
      <c r="S1300" t="str">
        <f t="shared" si="283"/>
        <v/>
      </c>
      <c r="T1300" s="41" t="str">
        <f>IF(ISNA(VLOOKUP(P1300,'NEW XEQM.c'!E:F,2,0)),"--","PRESENT")</f>
        <v>--</v>
      </c>
      <c r="U1300"/>
      <c r="V1300">
        <f t="shared" si="285"/>
        <v>235</v>
      </c>
      <c r="W1300" s="75" t="s">
        <v>2155</v>
      </c>
      <c r="X1300" s="54" t="s">
        <v>2155</v>
      </c>
      <c r="Y1300" s="54" t="s">
        <v>2155</v>
      </c>
      <c r="Z1300" s="22" t="str">
        <f t="shared" si="286"/>
        <v>"WEIBL" STD_GAUSS_WHITE_L STD_GAUSS_BLACK_R</v>
      </c>
      <c r="AA1300" s="22" t="str">
        <f t="shared" si="287"/>
        <v>WEIBLGAUSS_WHITE_LGAUSS_BLACK_R</v>
      </c>
      <c r="AB1300" s="1">
        <f t="shared" si="288"/>
        <v>1270</v>
      </c>
      <c r="AC1300" t="str">
        <f t="shared" si="289"/>
        <v>ITM_WEIBLU</v>
      </c>
      <c r="AD1300" s="125" t="str">
        <f>IF(ISNA(VLOOKUP(AA1300,'XEQM Shortlist'!J:J,1,0)),"//","")</f>
        <v>//</v>
      </c>
      <c r="AF1300" s="88" t="str">
        <f t="shared" si="290"/>
        <v>WEIBLGAUSS_WHITE_LGAUSS_BLACK_R</v>
      </c>
      <c r="AG1300" t="b">
        <f t="shared" si="291"/>
        <v>1</v>
      </c>
    </row>
    <row r="1301" spans="1:33">
      <c r="A1301" s="45">
        <f t="shared" si="284"/>
        <v>1301</v>
      </c>
      <c r="B1301" s="44">
        <f t="shared" si="292"/>
        <v>1271</v>
      </c>
      <c r="C1301" t="s">
        <v>4559</v>
      </c>
      <c r="D1301" s="48" t="s">
        <v>7</v>
      </c>
      <c r="E1301" s="53" t="s">
        <v>1251</v>
      </c>
      <c r="F1301" s="53" t="s">
        <v>1251</v>
      </c>
      <c r="G1301" s="142">
        <v>0</v>
      </c>
      <c r="H1301" s="142">
        <v>0</v>
      </c>
      <c r="I1301" s="135" t="s">
        <v>3</v>
      </c>
      <c r="J1301" s="53" t="s">
        <v>1347</v>
      </c>
      <c r="K1301" s="54" t="s">
        <v>3817</v>
      </c>
      <c r="L1301" s="52" t="s">
        <v>4614</v>
      </c>
      <c r="M1301" s="52" t="s">
        <v>4670</v>
      </c>
      <c r="N1301" s="52" t="s">
        <v>2155</v>
      </c>
      <c r="O1301" s="52"/>
      <c r="P1301" s="254" t="s">
        <v>1900</v>
      </c>
      <c r="Q1301" s="13"/>
      <c r="R1301"/>
      <c r="S1301" t="str">
        <f t="shared" ref="S1301:S1326" si="293">IF(E1301=F1301,"","NOT EQUAL")</f>
        <v/>
      </c>
      <c r="T1301" s="41" t="str">
        <f>IF(ISNA(VLOOKUP(P1301,'NEW XEQM.c'!E:F,2,0)),"--","PRESENT")</f>
        <v>--</v>
      </c>
      <c r="U1301"/>
      <c r="V1301">
        <f t="shared" si="285"/>
        <v>236</v>
      </c>
      <c r="W1301" s="75" t="s">
        <v>2155</v>
      </c>
      <c r="X1301" s="54" t="s">
        <v>2155</v>
      </c>
      <c r="Y1301" s="54" t="s">
        <v>2155</v>
      </c>
      <c r="Z1301" s="22" t="str">
        <f t="shared" si="286"/>
        <v>"WEIBL" STD_SUP_MINUS_1</v>
      </c>
      <c r="AA1301" s="22" t="str">
        <f t="shared" si="287"/>
        <v>WEIBL^MINUS_1</v>
      </c>
      <c r="AB1301" s="1">
        <f t="shared" si="288"/>
        <v>1271</v>
      </c>
      <c r="AC1301" t="str">
        <f t="shared" si="289"/>
        <v>ITM_WEIBLM1</v>
      </c>
      <c r="AD1301" s="125" t="str">
        <f>IF(ISNA(VLOOKUP(AA1301,'XEQM Shortlist'!J:J,1,0)),"//","")</f>
        <v>//</v>
      </c>
      <c r="AF1301" s="88" t="str">
        <f t="shared" si="290"/>
        <v>WEIBL^MINUS_1</v>
      </c>
      <c r="AG1301" t="b">
        <f t="shared" si="291"/>
        <v>1</v>
      </c>
    </row>
    <row r="1302" spans="1:33">
      <c r="A1302" s="45">
        <f t="shared" si="284"/>
        <v>1302</v>
      </c>
      <c r="B1302" s="44">
        <f t="shared" si="292"/>
        <v>1272</v>
      </c>
      <c r="C1302" t="s">
        <v>3642</v>
      </c>
      <c r="D1302" s="48" t="s">
        <v>7</v>
      </c>
      <c r="E1302" s="53" t="s">
        <v>1292</v>
      </c>
      <c r="F1302" s="53" t="s">
        <v>1292</v>
      </c>
      <c r="G1302" s="58">
        <v>0</v>
      </c>
      <c r="H1302" s="58">
        <v>0</v>
      </c>
      <c r="I1302" s="139" t="s">
        <v>16</v>
      </c>
      <c r="J1302" s="53" t="s">
        <v>1348</v>
      </c>
      <c r="K1302" s="54" t="s">
        <v>3656</v>
      </c>
      <c r="L1302" s="52" t="s">
        <v>4614</v>
      </c>
      <c r="M1302" s="52" t="s">
        <v>4672</v>
      </c>
      <c r="N1302" s="52" t="s">
        <v>2155</v>
      </c>
      <c r="O1302" s="52"/>
      <c r="P1302" s="254" t="s">
        <v>2006</v>
      </c>
      <c r="Q1302" s="13"/>
      <c r="R1302"/>
      <c r="S1302" t="str">
        <f t="shared" si="293"/>
        <v/>
      </c>
      <c r="T1302" s="41" t="str">
        <f>IF(ISNA(VLOOKUP(P1302,'NEW XEQM.c'!E:F,2,0)),"--","PRESENT")</f>
        <v>--</v>
      </c>
      <c r="U1302"/>
      <c r="V1302">
        <f t="shared" si="285"/>
        <v>236</v>
      </c>
      <c r="W1302" s="75" t="s">
        <v>2155</v>
      </c>
      <c r="X1302" s="54" t="s">
        <v>2155</v>
      </c>
      <c r="Y1302" s="54" t="s">
        <v>2155</v>
      </c>
      <c r="Z1302" s="22" t="str">
        <f t="shared" si="286"/>
        <v/>
      </c>
      <c r="AA1302" s="22" t="str">
        <f t="shared" si="287"/>
        <v/>
      </c>
      <c r="AB1302" s="1">
        <f t="shared" si="288"/>
        <v>1272</v>
      </c>
      <c r="AC1302" t="str">
        <f t="shared" si="289"/>
        <v>MNU_CHI2</v>
      </c>
      <c r="AD1302" s="125" t="str">
        <f>IF(ISNA(VLOOKUP(AA1302,'XEQM Shortlist'!J:J,1,0)),"//","")</f>
        <v/>
      </c>
      <c r="AF1302" s="88" t="str">
        <f t="shared" si="290"/>
        <v/>
      </c>
      <c r="AG1302" t="b">
        <f t="shared" si="291"/>
        <v>1</v>
      </c>
    </row>
    <row r="1303" spans="1:33">
      <c r="A1303" s="45">
        <f t="shared" si="284"/>
        <v>1303</v>
      </c>
      <c r="B1303" s="44">
        <f t="shared" si="292"/>
        <v>1273</v>
      </c>
      <c r="C1303" t="s">
        <v>4560</v>
      </c>
      <c r="D1303" s="48" t="s">
        <v>7</v>
      </c>
      <c r="E1303" s="70" t="s">
        <v>2260</v>
      </c>
      <c r="F1303" s="70" t="s">
        <v>2260</v>
      </c>
      <c r="G1303" s="58">
        <v>0</v>
      </c>
      <c r="H1303" s="58">
        <v>0</v>
      </c>
      <c r="I1303" s="135" t="s">
        <v>3</v>
      </c>
      <c r="J1303" s="53" t="s">
        <v>1347</v>
      </c>
      <c r="K1303" s="54" t="s">
        <v>3817</v>
      </c>
      <c r="L1303" s="52" t="s">
        <v>4614</v>
      </c>
      <c r="M1303" s="52" t="s">
        <v>4670</v>
      </c>
      <c r="N1303" s="52" t="s">
        <v>2155</v>
      </c>
      <c r="O1303" s="52"/>
      <c r="P1303" s="255" t="s">
        <v>2003</v>
      </c>
      <c r="Q1303" s="13"/>
      <c r="R1303"/>
      <c r="S1303" t="str">
        <f t="shared" si="293"/>
        <v/>
      </c>
      <c r="T1303" s="41" t="str">
        <f>IF(ISNA(VLOOKUP(P1303,'NEW XEQM.c'!E:F,2,0)),"--","PRESENT")</f>
        <v>--</v>
      </c>
      <c r="U1303"/>
      <c r="V1303">
        <f t="shared" si="285"/>
        <v>237</v>
      </c>
      <c r="W1303" s="75" t="s">
        <v>2155</v>
      </c>
      <c r="X1303" s="54" t="s">
        <v>2155</v>
      </c>
      <c r="Y1303" s="54" t="s">
        <v>2155</v>
      </c>
      <c r="Z1303" s="22" t="str">
        <f t="shared" si="286"/>
        <v>STD_CHI STD_SUP_2 STD_SUB_P "(X)"</v>
      </c>
      <c r="AA1303" s="22" t="str">
        <f t="shared" si="287"/>
        <v>CHI^2P(X)</v>
      </c>
      <c r="AB1303" s="1">
        <f t="shared" si="288"/>
        <v>1273</v>
      </c>
      <c r="AC1303" t="str">
        <f t="shared" si="289"/>
        <v>ITM_chi2Px</v>
      </c>
      <c r="AD1303" s="125" t="str">
        <f>IF(ISNA(VLOOKUP(AA1303,'XEQM Shortlist'!J:J,1,0)),"//","")</f>
        <v>//</v>
      </c>
      <c r="AF1303" s="88" t="str">
        <f t="shared" si="290"/>
        <v>CHI^2P</v>
      </c>
      <c r="AG1303" t="b">
        <f t="shared" si="291"/>
        <v>0</v>
      </c>
    </row>
    <row r="1304" spans="1:33">
      <c r="A1304" s="45">
        <f t="shared" si="284"/>
        <v>1304</v>
      </c>
      <c r="B1304" s="44">
        <f t="shared" si="292"/>
        <v>1274</v>
      </c>
      <c r="C1304" t="s">
        <v>4561</v>
      </c>
      <c r="D1304" s="48" t="s">
        <v>7</v>
      </c>
      <c r="E1304" s="70" t="s">
        <v>2252</v>
      </c>
      <c r="F1304" s="70" t="s">
        <v>2252</v>
      </c>
      <c r="G1304" s="58">
        <v>0</v>
      </c>
      <c r="H1304" s="58">
        <v>0</v>
      </c>
      <c r="I1304" s="135" t="s">
        <v>3</v>
      </c>
      <c r="J1304" s="53" t="s">
        <v>1347</v>
      </c>
      <c r="K1304" s="54" t="s">
        <v>3817</v>
      </c>
      <c r="L1304" s="52" t="s">
        <v>4614</v>
      </c>
      <c r="M1304" s="52" t="s">
        <v>4670</v>
      </c>
      <c r="N1304" s="52" t="s">
        <v>2155</v>
      </c>
      <c r="O1304" s="52"/>
      <c r="P1304" s="255" t="s">
        <v>2002</v>
      </c>
      <c r="Q1304" s="13"/>
      <c r="R1304"/>
      <c r="S1304" t="str">
        <f t="shared" si="293"/>
        <v/>
      </c>
      <c r="T1304" s="41" t="str">
        <f>IF(ISNA(VLOOKUP(P1304,'NEW XEQM.c'!E:F,2,0)),"--","PRESENT")</f>
        <v>--</v>
      </c>
      <c r="U1304"/>
      <c r="V1304">
        <f t="shared" si="285"/>
        <v>238</v>
      </c>
      <c r="W1304" s="75" t="s">
        <v>2155</v>
      </c>
      <c r="X1304" s="54" t="s">
        <v>2155</v>
      </c>
      <c r="Y1304" s="54" t="s">
        <v>2155</v>
      </c>
      <c r="Z1304" s="22" t="str">
        <f t="shared" si="286"/>
        <v>STD_CHI STD_SUP_2 STD_GAUSS_BLACK_L STD_GAUSS_WHITE_R "(X)"</v>
      </c>
      <c r="AA1304" s="22" t="str">
        <f t="shared" si="287"/>
        <v>CHI^2GAUSS_BLACK_LGAUSS_WHITE_R(X)</v>
      </c>
      <c r="AB1304" s="1">
        <f t="shared" si="288"/>
        <v>1274</v>
      </c>
      <c r="AC1304" t="str">
        <f t="shared" si="289"/>
        <v>ITM_chi2x</v>
      </c>
      <c r="AD1304" s="125" t="str">
        <f>IF(ISNA(VLOOKUP(AA1304,'XEQM Shortlist'!J:J,1,0)),"//","")</f>
        <v>//</v>
      </c>
      <c r="AF1304" s="88" t="str">
        <f t="shared" si="290"/>
        <v>CHI^2GAUSS_BLACK_LGAUSS_WHITE_R</v>
      </c>
      <c r="AG1304" t="b">
        <f t="shared" si="291"/>
        <v>0</v>
      </c>
    </row>
    <row r="1305" spans="1:33">
      <c r="A1305" s="45">
        <f t="shared" si="284"/>
        <v>1305</v>
      </c>
      <c r="B1305" s="44">
        <f t="shared" si="292"/>
        <v>1275</v>
      </c>
      <c r="C1305" t="s">
        <v>4562</v>
      </c>
      <c r="D1305" s="48" t="s">
        <v>7</v>
      </c>
      <c r="E1305" s="70" t="s">
        <v>2253</v>
      </c>
      <c r="F1305" s="70" t="s">
        <v>2253</v>
      </c>
      <c r="G1305" s="58">
        <v>0</v>
      </c>
      <c r="H1305" s="58">
        <v>0</v>
      </c>
      <c r="I1305" s="135" t="s">
        <v>3</v>
      </c>
      <c r="J1305" s="53" t="s">
        <v>1347</v>
      </c>
      <c r="K1305" s="54" t="s">
        <v>3817</v>
      </c>
      <c r="L1305" s="52" t="s">
        <v>4614</v>
      </c>
      <c r="M1305" s="52" t="s">
        <v>4670</v>
      </c>
      <c r="N1305" s="52" t="s">
        <v>2155</v>
      </c>
      <c r="O1305" s="52"/>
      <c r="P1305" s="254" t="s">
        <v>2004</v>
      </c>
      <c r="Q1305" s="13"/>
      <c r="R1305"/>
      <c r="S1305" t="str">
        <f t="shared" si="293"/>
        <v/>
      </c>
      <c r="T1305" s="41" t="str">
        <f>IF(ISNA(VLOOKUP(P1305,'NEW XEQM.c'!E:F,2,0)),"--","PRESENT")</f>
        <v>--</v>
      </c>
      <c r="U1305"/>
      <c r="V1305">
        <f t="shared" si="285"/>
        <v>239</v>
      </c>
      <c r="W1305" s="75" t="s">
        <v>2155</v>
      </c>
      <c r="X1305" s="54" t="s">
        <v>2155</v>
      </c>
      <c r="Y1305" s="54" t="s">
        <v>2155</v>
      </c>
      <c r="Z1305" s="22" t="str">
        <f t="shared" si="286"/>
        <v>STD_CHI STD_SUP_2 STD_GAUSS_WHITE_L STD_GAUSS_BLACK_R "(X)"</v>
      </c>
      <c r="AA1305" s="22" t="str">
        <f t="shared" si="287"/>
        <v>CHI^2GAUSS_WHITE_LGAUSS_BLACK_R(X)</v>
      </c>
      <c r="AB1305" s="1">
        <f t="shared" si="288"/>
        <v>1275</v>
      </c>
      <c r="AC1305" t="str">
        <f t="shared" si="289"/>
        <v>ITM_chi2ux</v>
      </c>
      <c r="AD1305" s="125" t="str">
        <f>IF(ISNA(VLOOKUP(AA1305,'XEQM Shortlist'!J:J,1,0)),"//","")</f>
        <v>//</v>
      </c>
      <c r="AF1305" s="88" t="str">
        <f t="shared" si="290"/>
        <v>CHI^2GAUSS_WHITE_LGAUSS_BLACK_R</v>
      </c>
      <c r="AG1305" t="b">
        <f t="shared" si="291"/>
        <v>0</v>
      </c>
    </row>
    <row r="1306" spans="1:33">
      <c r="A1306" s="45">
        <f t="shared" si="284"/>
        <v>1306</v>
      </c>
      <c r="B1306" s="44">
        <f t="shared" si="292"/>
        <v>1276</v>
      </c>
      <c r="C1306" t="s">
        <v>4563</v>
      </c>
      <c r="D1306" s="48" t="s">
        <v>7</v>
      </c>
      <c r="E1306" s="53" t="s">
        <v>1291</v>
      </c>
      <c r="F1306" s="53" t="s">
        <v>1291</v>
      </c>
      <c r="G1306" s="58">
        <v>0</v>
      </c>
      <c r="H1306" s="58">
        <v>0</v>
      </c>
      <c r="I1306" s="135" t="s">
        <v>3</v>
      </c>
      <c r="J1306" s="53" t="s">
        <v>1347</v>
      </c>
      <c r="K1306" s="54" t="s">
        <v>3817</v>
      </c>
      <c r="L1306" s="52" t="s">
        <v>4614</v>
      </c>
      <c r="M1306" s="52" t="s">
        <v>4670</v>
      </c>
      <c r="N1306" s="52" t="s">
        <v>2155</v>
      </c>
      <c r="O1306" s="52"/>
      <c r="P1306" s="254" t="s">
        <v>2005</v>
      </c>
      <c r="Q1306" s="13"/>
      <c r="R1306"/>
      <c r="S1306" t="str">
        <f t="shared" si="293"/>
        <v/>
      </c>
      <c r="T1306" s="41" t="str">
        <f>IF(ISNA(VLOOKUP(P1306,'NEW XEQM.c'!E:F,2,0)),"--","PRESENT")</f>
        <v>--</v>
      </c>
      <c r="U1306"/>
      <c r="V1306">
        <f t="shared" si="285"/>
        <v>240</v>
      </c>
      <c r="W1306" s="75" t="s">
        <v>2155</v>
      </c>
      <c r="X1306" s="54" t="s">
        <v>2155</v>
      </c>
      <c r="Y1306" s="54" t="s">
        <v>2155</v>
      </c>
      <c r="Z1306" s="22" t="str">
        <f t="shared" si="286"/>
        <v>"(" STD_CHI STD_SUP_2 ")" STD_SUP_MINUS_1</v>
      </c>
      <c r="AA1306" s="22" t="str">
        <f t="shared" si="287"/>
        <v>(CHI^2)^MINUS_1</v>
      </c>
      <c r="AB1306" s="1">
        <f t="shared" si="288"/>
        <v>1276</v>
      </c>
      <c r="AC1306" t="str">
        <f t="shared" si="289"/>
        <v>ITM_chi2M1</v>
      </c>
      <c r="AD1306" s="125" t="str">
        <f>IF(ISNA(VLOOKUP(AA1306,'XEQM Shortlist'!J:J,1,0)),"//","")</f>
        <v>//</v>
      </c>
      <c r="AF1306" s="88" t="str">
        <f t="shared" si="290"/>
        <v>(CHI^2)^MINUS_1</v>
      </c>
      <c r="AG1306" t="b">
        <f t="shared" si="291"/>
        <v>1</v>
      </c>
    </row>
    <row r="1307" spans="1:33" s="240" customFormat="1">
      <c r="A1307" s="239">
        <f t="shared" si="284"/>
        <v>1307</v>
      </c>
      <c r="B1307" s="44">
        <f t="shared" si="292"/>
        <v>1277</v>
      </c>
      <c r="C1307" s="240" t="s">
        <v>3642</v>
      </c>
      <c r="D1307" s="241" t="s">
        <v>7</v>
      </c>
      <c r="E1307" s="139" t="s">
        <v>5235</v>
      </c>
      <c r="F1307" s="139" t="s">
        <v>5235</v>
      </c>
      <c r="G1307" s="242">
        <v>0</v>
      </c>
      <c r="H1307" s="242">
        <v>0</v>
      </c>
      <c r="I1307" s="139" t="s">
        <v>16</v>
      </c>
      <c r="J1307" s="139" t="s">
        <v>1348</v>
      </c>
      <c r="K1307" s="243" t="s">
        <v>3656</v>
      </c>
      <c r="L1307" s="240" t="s">
        <v>4614</v>
      </c>
      <c r="M1307" s="240" t="s">
        <v>4672</v>
      </c>
      <c r="N1307" s="52" t="s">
        <v>2155</v>
      </c>
      <c r="P1307" s="254" t="s">
        <v>5226</v>
      </c>
      <c r="Q1307" s="13"/>
      <c r="S1307" s="240" t="str">
        <f t="shared" si="293"/>
        <v/>
      </c>
      <c r="T1307" s="240" t="str">
        <f>IF(ISNA(VLOOKUP(P1307,'NEW XEQM.c'!E:F,2,0)),"--","PRESENT")</f>
        <v>--</v>
      </c>
      <c r="V1307" s="240">
        <f t="shared" si="285"/>
        <v>240</v>
      </c>
      <c r="W1307" s="239" t="s">
        <v>2155</v>
      </c>
      <c r="X1307" s="243" t="s">
        <v>2155</v>
      </c>
      <c r="Y1307" s="243" t="s">
        <v>2155</v>
      </c>
      <c r="Z1307" s="244" t="str">
        <f t="shared" si="286"/>
        <v/>
      </c>
      <c r="AA1307" s="244" t="str">
        <f t="shared" si="287"/>
        <v/>
      </c>
      <c r="AB1307" s="245">
        <f t="shared" si="288"/>
        <v>1277</v>
      </c>
      <c r="AC1307" s="240" t="str">
        <f t="shared" si="289"/>
        <v>MNU_STDNORML</v>
      </c>
      <c r="AD1307" s="243" t="str">
        <f>IF(ISNA(VLOOKUP(AA1307,'XEQM Shortlist'!J:J,1,0)),"//","")</f>
        <v/>
      </c>
      <c r="AF1307" s="239" t="str">
        <f t="shared" si="290"/>
        <v/>
      </c>
      <c r="AG1307" s="240" t="b">
        <f t="shared" si="291"/>
        <v>1</v>
      </c>
    </row>
    <row r="1308" spans="1:33" s="240" customFormat="1">
      <c r="A1308" s="239">
        <f t="shared" si="284"/>
        <v>1308</v>
      </c>
      <c r="B1308" s="44">
        <f t="shared" si="292"/>
        <v>1278</v>
      </c>
      <c r="C1308" s="240" t="s">
        <v>5231</v>
      </c>
      <c r="D1308" s="241" t="s">
        <v>7</v>
      </c>
      <c r="E1308" s="246" t="s">
        <v>5236</v>
      </c>
      <c r="F1308" s="246" t="s">
        <v>5236</v>
      </c>
      <c r="G1308" s="242">
        <v>0</v>
      </c>
      <c r="H1308" s="242">
        <v>0</v>
      </c>
      <c r="I1308" s="139" t="s">
        <v>3</v>
      </c>
      <c r="J1308" s="139" t="s">
        <v>1347</v>
      </c>
      <c r="K1308" s="243" t="s">
        <v>3817</v>
      </c>
      <c r="L1308" s="240" t="s">
        <v>4614</v>
      </c>
      <c r="M1308" s="240" t="s">
        <v>4670</v>
      </c>
      <c r="N1308" s="52" t="s">
        <v>2155</v>
      </c>
      <c r="P1308" s="255" t="s">
        <v>5227</v>
      </c>
      <c r="Q1308" s="13"/>
      <c r="S1308" s="240" t="str">
        <f t="shared" si="293"/>
        <v/>
      </c>
      <c r="T1308" s="240" t="str">
        <f>IF(ISNA(VLOOKUP(P1308,'NEW XEQM.c'!E:F,2,0)),"--","PRESENT")</f>
        <v>--</v>
      </c>
      <c r="V1308" s="240">
        <f t="shared" si="285"/>
        <v>241</v>
      </c>
      <c r="W1308" s="239" t="s">
        <v>2155</v>
      </c>
      <c r="X1308" s="243" t="s">
        <v>2155</v>
      </c>
      <c r="Y1308" s="243" t="s">
        <v>2155</v>
      </c>
      <c r="Z1308" s="244" t="str">
        <f t="shared" si="286"/>
        <v>STD_PHI STD_SUB_P</v>
      </c>
      <c r="AA1308" s="244" t="str">
        <f t="shared" si="287"/>
        <v>PHIP</v>
      </c>
      <c r="AB1308" s="245">
        <f t="shared" si="288"/>
        <v>1278</v>
      </c>
      <c r="AC1308" s="240" t="str">
        <f t="shared" si="289"/>
        <v>ITM_STDNORMLP</v>
      </c>
      <c r="AD1308" s="243" t="str">
        <f>IF(ISNA(VLOOKUP(AA1308,'XEQM Shortlist'!J:J,1,0)),"//","")</f>
        <v>//</v>
      </c>
      <c r="AF1308" s="239" t="str">
        <f t="shared" si="290"/>
        <v>PHIP</v>
      </c>
      <c r="AG1308" s="240" t="b">
        <f t="shared" si="291"/>
        <v>1</v>
      </c>
    </row>
    <row r="1309" spans="1:33" s="240" customFormat="1">
      <c r="A1309" s="239">
        <f t="shared" si="284"/>
        <v>1309</v>
      </c>
      <c r="B1309" s="44">
        <f t="shared" si="292"/>
        <v>1279</v>
      </c>
      <c r="C1309" s="240" t="s">
        <v>5232</v>
      </c>
      <c r="D1309" s="241" t="s">
        <v>7</v>
      </c>
      <c r="E1309" s="246" t="s">
        <v>5237</v>
      </c>
      <c r="F1309" s="246" t="s">
        <v>5237</v>
      </c>
      <c r="G1309" s="242">
        <v>0</v>
      </c>
      <c r="H1309" s="242">
        <v>0</v>
      </c>
      <c r="I1309" s="139" t="s">
        <v>3</v>
      </c>
      <c r="J1309" s="139" t="s">
        <v>1347</v>
      </c>
      <c r="K1309" s="243" t="s">
        <v>3817</v>
      </c>
      <c r="L1309" s="240" t="s">
        <v>4614</v>
      </c>
      <c r="M1309" s="240" t="s">
        <v>4670</v>
      </c>
      <c r="N1309" s="52" t="s">
        <v>2155</v>
      </c>
      <c r="P1309" s="255" t="s">
        <v>5228</v>
      </c>
      <c r="Q1309" s="13"/>
      <c r="S1309" s="240" t="str">
        <f t="shared" si="293"/>
        <v/>
      </c>
      <c r="T1309" s="240" t="str">
        <f>IF(ISNA(VLOOKUP(P1309,'NEW XEQM.c'!E:F,2,0)),"--","PRESENT")</f>
        <v>--</v>
      </c>
      <c r="V1309" s="240">
        <f t="shared" si="285"/>
        <v>242</v>
      </c>
      <c r="W1309" s="239" t="s">
        <v>2155</v>
      </c>
      <c r="X1309" s="243" t="s">
        <v>2155</v>
      </c>
      <c r="Y1309" s="243" t="s">
        <v>2155</v>
      </c>
      <c r="Z1309" s="244" t="str">
        <f t="shared" si="286"/>
        <v>STD_PHI STD_GAUSS_BLACK_L STD_GAUSS_WHITE_R</v>
      </c>
      <c r="AA1309" s="244" t="str">
        <f t="shared" si="287"/>
        <v>PHIGAUSS_BLACK_LGAUSS_WHITE_R</v>
      </c>
      <c r="AB1309" s="245">
        <f t="shared" si="288"/>
        <v>1279</v>
      </c>
      <c r="AC1309" s="240" t="str">
        <f t="shared" si="289"/>
        <v>ITM_STDNORML</v>
      </c>
      <c r="AD1309" s="243" t="str">
        <f>IF(ISNA(VLOOKUP(AA1309,'XEQM Shortlist'!J:J,1,0)),"//","")</f>
        <v>//</v>
      </c>
      <c r="AF1309" s="239" t="str">
        <f t="shared" si="290"/>
        <v>PHIGAUSS_BLACK_LGAUSS_WHITE_R</v>
      </c>
      <c r="AG1309" s="240" t="b">
        <f t="shared" si="291"/>
        <v>1</v>
      </c>
    </row>
    <row r="1310" spans="1:33" s="240" customFormat="1">
      <c r="A1310" s="239">
        <f t="shared" si="284"/>
        <v>1310</v>
      </c>
      <c r="B1310" s="44">
        <f t="shared" si="292"/>
        <v>1280</v>
      </c>
      <c r="C1310" s="240" t="s">
        <v>5233</v>
      </c>
      <c r="D1310" s="241" t="s">
        <v>7</v>
      </c>
      <c r="E1310" s="246" t="s">
        <v>5238</v>
      </c>
      <c r="F1310" s="246" t="s">
        <v>5238</v>
      </c>
      <c r="G1310" s="242">
        <v>0</v>
      </c>
      <c r="H1310" s="242">
        <v>0</v>
      </c>
      <c r="I1310" s="139" t="s">
        <v>3</v>
      </c>
      <c r="J1310" s="139" t="s">
        <v>1347</v>
      </c>
      <c r="K1310" s="243" t="s">
        <v>3817</v>
      </c>
      <c r="L1310" s="240" t="s">
        <v>4614</v>
      </c>
      <c r="M1310" s="240" t="s">
        <v>4670</v>
      </c>
      <c r="N1310" s="52" t="s">
        <v>2155</v>
      </c>
      <c r="P1310" s="254" t="s">
        <v>5229</v>
      </c>
      <c r="Q1310" s="13"/>
      <c r="S1310" s="240" t="str">
        <f t="shared" si="293"/>
        <v/>
      </c>
      <c r="T1310" s="240" t="str">
        <f>IF(ISNA(VLOOKUP(P1310,'NEW XEQM.c'!E:F,2,0)),"--","PRESENT")</f>
        <v>--</v>
      </c>
      <c r="V1310" s="240">
        <f t="shared" si="285"/>
        <v>243</v>
      </c>
      <c r="W1310" s="239" t="s">
        <v>2155</v>
      </c>
      <c r="X1310" s="243" t="s">
        <v>2155</v>
      </c>
      <c r="Y1310" s="243" t="s">
        <v>2155</v>
      </c>
      <c r="Z1310" s="244" t="str">
        <f t="shared" si="286"/>
        <v>STD_PHI STD_GAUSS_WHITE_L STD_GAUSS_BLACK_R</v>
      </c>
      <c r="AA1310" s="244" t="str">
        <f t="shared" si="287"/>
        <v>PHIGAUSS_WHITE_LGAUSS_BLACK_R</v>
      </c>
      <c r="AB1310" s="245">
        <f t="shared" si="288"/>
        <v>1280</v>
      </c>
      <c r="AC1310" s="240" t="str">
        <f t="shared" si="289"/>
        <v>ITM_STDNORMLU</v>
      </c>
      <c r="AD1310" s="243" t="str">
        <f>IF(ISNA(VLOOKUP(AA1310,'XEQM Shortlist'!J:J,1,0)),"//","")</f>
        <v>//</v>
      </c>
      <c r="AF1310" s="239" t="str">
        <f t="shared" si="290"/>
        <v>PHIGAUSS_WHITE_LGAUSS_BLACK_R</v>
      </c>
      <c r="AG1310" s="240" t="b">
        <f t="shared" si="291"/>
        <v>1</v>
      </c>
    </row>
    <row r="1311" spans="1:33" s="240" customFormat="1">
      <c r="A1311" s="239">
        <f t="shared" si="284"/>
        <v>1311</v>
      </c>
      <c r="B1311" s="44">
        <f t="shared" si="292"/>
        <v>1281</v>
      </c>
      <c r="C1311" s="240" t="s">
        <v>5234</v>
      </c>
      <c r="D1311" s="241" t="s">
        <v>7</v>
      </c>
      <c r="E1311" s="139" t="s">
        <v>5239</v>
      </c>
      <c r="F1311" s="139" t="s">
        <v>5239</v>
      </c>
      <c r="G1311" s="242">
        <v>0</v>
      </c>
      <c r="H1311" s="242">
        <v>0</v>
      </c>
      <c r="I1311" s="139" t="s">
        <v>3</v>
      </c>
      <c r="J1311" s="139" t="s">
        <v>1347</v>
      </c>
      <c r="K1311" s="243" t="s">
        <v>3817</v>
      </c>
      <c r="L1311" s="240" t="s">
        <v>4614</v>
      </c>
      <c r="M1311" s="240" t="s">
        <v>4670</v>
      </c>
      <c r="N1311" s="52" t="s">
        <v>2155</v>
      </c>
      <c r="P1311" s="254" t="s">
        <v>5230</v>
      </c>
      <c r="Q1311" s="13"/>
      <c r="S1311" s="240" t="str">
        <f t="shared" si="293"/>
        <v/>
      </c>
      <c r="T1311" s="240" t="str">
        <f>IF(ISNA(VLOOKUP(P1311,'NEW XEQM.c'!E:F,2,0)),"--","PRESENT")</f>
        <v>--</v>
      </c>
      <c r="V1311" s="240">
        <f t="shared" si="285"/>
        <v>244</v>
      </c>
      <c r="W1311" s="239" t="s">
        <v>2155</v>
      </c>
      <c r="X1311" s="243" t="s">
        <v>2155</v>
      </c>
      <c r="Y1311" s="243" t="s">
        <v>2155</v>
      </c>
      <c r="Z1311" s="244" t="str">
        <f t="shared" si="286"/>
        <v>STD_PHI STD_SUP_MINUS_1</v>
      </c>
      <c r="AA1311" s="244" t="str">
        <f t="shared" si="287"/>
        <v>PHI^MINUS_1</v>
      </c>
      <c r="AB1311" s="245">
        <f t="shared" si="288"/>
        <v>1281</v>
      </c>
      <c r="AC1311" s="240" t="str">
        <f t="shared" si="289"/>
        <v>ITM_STDNORMLM1</v>
      </c>
      <c r="AD1311" s="243" t="str">
        <f>IF(ISNA(VLOOKUP(AA1311,'XEQM Shortlist'!J:J,1,0)),"//","")</f>
        <v>//</v>
      </c>
      <c r="AF1311" s="239" t="str">
        <f t="shared" si="290"/>
        <v>PHI^MINUS_1</v>
      </c>
      <c r="AG1311" s="240" t="b">
        <f t="shared" si="291"/>
        <v>1</v>
      </c>
    </row>
    <row r="1312" spans="1:33" s="17" customFormat="1">
      <c r="A1312" s="45">
        <f t="shared" si="284"/>
        <v>1312</v>
      </c>
      <c r="B1312" s="44">
        <f t="shared" si="292"/>
        <v>1282</v>
      </c>
      <c r="C1312" s="89" t="s">
        <v>3642</v>
      </c>
      <c r="D1312" s="89" t="s">
        <v>7</v>
      </c>
      <c r="E1312" s="108" t="str">
        <f t="shared" ref="E1312:E1326" si="294">CHAR(34)&amp;IF(B1312&lt;10,"000",IF(B1312&lt;100,"00",IF(B1312&lt;1000,"0","")))&amp;$B1312&amp;CHAR(34)</f>
        <v>"1282"</v>
      </c>
      <c r="F1312" s="90" t="str">
        <f t="shared" ref="F1312:F1326" si="295">E1312</f>
        <v>"1282"</v>
      </c>
      <c r="G1312" s="143">
        <v>0</v>
      </c>
      <c r="H1312" s="143">
        <v>0</v>
      </c>
      <c r="I1312" s="138" t="s">
        <v>28</v>
      </c>
      <c r="J1312" s="91" t="s">
        <v>1348</v>
      </c>
      <c r="K1312" s="92" t="s">
        <v>3656</v>
      </c>
      <c r="L1312" s="17" t="s">
        <v>4614</v>
      </c>
      <c r="M1312" s="52" t="s">
        <v>4672</v>
      </c>
      <c r="N1312" s="52" t="s">
        <v>2155</v>
      </c>
      <c r="P1312" s="254" t="str">
        <f t="shared" ref="P1312:P1326" si="296">"ITM_"&amp;IF(B1312&lt;10,"000",IF(B1312&lt;100,"00",IF(B1312&lt;1000,"0","")))&amp;$B1312</f>
        <v>ITM_1282</v>
      </c>
      <c r="Q1312" s="13"/>
      <c r="R1312"/>
      <c r="S1312" t="str">
        <f t="shared" si="293"/>
        <v/>
      </c>
      <c r="T1312" s="41" t="str">
        <f>IF(ISNA(VLOOKUP(P1312,'NEW XEQM.c'!E:F,2,0)),"--","PRESENT")</f>
        <v>--</v>
      </c>
      <c r="U1312"/>
      <c r="V1312">
        <f t="shared" si="285"/>
        <v>244</v>
      </c>
      <c r="W1312" s="88" t="s">
        <v>2155</v>
      </c>
      <c r="X1312" s="92" t="s">
        <v>2155</v>
      </c>
      <c r="Y1312" s="92" t="s">
        <v>2155</v>
      </c>
      <c r="Z1312" s="22" t="str">
        <f t="shared" si="286"/>
        <v/>
      </c>
      <c r="AA1312" s="22" t="str">
        <f t="shared" si="287"/>
        <v/>
      </c>
      <c r="AB1312" s="1">
        <f t="shared" si="288"/>
        <v>1282</v>
      </c>
      <c r="AC1312" t="str">
        <f t="shared" si="289"/>
        <v>ITM_1282</v>
      </c>
      <c r="AD1312" s="125" t="str">
        <f>IF(ISNA(VLOOKUP(AA1312,'XEQM Shortlist'!J:J,1,0)),"//","")</f>
        <v/>
      </c>
      <c r="AE1312"/>
      <c r="AF1312" s="88" t="str">
        <f t="shared" si="290"/>
        <v/>
      </c>
      <c r="AG1312" t="b">
        <f t="shared" si="291"/>
        <v>1</v>
      </c>
    </row>
    <row r="1313" spans="1:33" s="17" customFormat="1">
      <c r="A1313" s="45">
        <f t="shared" si="284"/>
        <v>1313</v>
      </c>
      <c r="B1313" s="44">
        <f t="shared" si="292"/>
        <v>1283</v>
      </c>
      <c r="C1313" s="89" t="s">
        <v>3642</v>
      </c>
      <c r="D1313" s="89" t="s">
        <v>7</v>
      </c>
      <c r="E1313" s="108" t="str">
        <f t="shared" si="294"/>
        <v>"1283"</v>
      </c>
      <c r="F1313" s="90" t="str">
        <f t="shared" si="295"/>
        <v>"1283"</v>
      </c>
      <c r="G1313" s="143">
        <v>0</v>
      </c>
      <c r="H1313" s="143">
        <v>0</v>
      </c>
      <c r="I1313" s="138" t="s">
        <v>28</v>
      </c>
      <c r="J1313" s="91" t="s">
        <v>1348</v>
      </c>
      <c r="K1313" s="92" t="s">
        <v>3656</v>
      </c>
      <c r="L1313" s="17" t="s">
        <v>4614</v>
      </c>
      <c r="M1313" s="52" t="s">
        <v>4672</v>
      </c>
      <c r="N1313" s="52" t="s">
        <v>2155</v>
      </c>
      <c r="P1313" s="254" t="str">
        <f t="shared" si="296"/>
        <v>ITM_1283</v>
      </c>
      <c r="Q1313" s="13"/>
      <c r="R1313"/>
      <c r="S1313" t="str">
        <f t="shared" si="293"/>
        <v/>
      </c>
      <c r="T1313" s="41" t="str">
        <f>IF(ISNA(VLOOKUP(P1313,'NEW XEQM.c'!E:F,2,0)),"--","PRESENT")</f>
        <v>--</v>
      </c>
      <c r="U1313"/>
      <c r="V1313">
        <f t="shared" si="285"/>
        <v>244</v>
      </c>
      <c r="W1313" s="88" t="s">
        <v>2155</v>
      </c>
      <c r="X1313" s="92" t="s">
        <v>2155</v>
      </c>
      <c r="Y1313" s="92" t="s">
        <v>2155</v>
      </c>
      <c r="Z1313" s="22" t="str">
        <f t="shared" si="286"/>
        <v/>
      </c>
      <c r="AA1313" s="22" t="str">
        <f t="shared" si="287"/>
        <v/>
      </c>
      <c r="AB1313" s="1">
        <f t="shared" si="288"/>
        <v>1283</v>
      </c>
      <c r="AC1313" t="str">
        <f t="shared" si="289"/>
        <v>ITM_1283</v>
      </c>
      <c r="AD1313" s="125" t="str">
        <f>IF(ISNA(VLOOKUP(AA1313,'XEQM Shortlist'!J:J,1,0)),"//","")</f>
        <v/>
      </c>
      <c r="AE1313"/>
      <c r="AF1313" s="88" t="str">
        <f t="shared" si="290"/>
        <v/>
      </c>
      <c r="AG1313" t="b">
        <f t="shared" si="291"/>
        <v>1</v>
      </c>
    </row>
    <row r="1314" spans="1:33" s="17" customFormat="1">
      <c r="A1314" s="45">
        <f t="shared" si="284"/>
        <v>1314</v>
      </c>
      <c r="B1314" s="44">
        <f t="shared" si="292"/>
        <v>1284</v>
      </c>
      <c r="C1314" s="89" t="s">
        <v>3642</v>
      </c>
      <c r="D1314" s="89" t="s">
        <v>7</v>
      </c>
      <c r="E1314" s="108" t="str">
        <f t="shared" si="294"/>
        <v>"1284"</v>
      </c>
      <c r="F1314" s="90" t="str">
        <f t="shared" si="295"/>
        <v>"1284"</v>
      </c>
      <c r="G1314" s="143">
        <v>0</v>
      </c>
      <c r="H1314" s="143">
        <v>0</v>
      </c>
      <c r="I1314" s="138" t="s">
        <v>28</v>
      </c>
      <c r="J1314" s="91" t="s">
        <v>1348</v>
      </c>
      <c r="K1314" s="92" t="s">
        <v>3656</v>
      </c>
      <c r="L1314" s="17" t="s">
        <v>4614</v>
      </c>
      <c r="M1314" s="52" t="s">
        <v>4672</v>
      </c>
      <c r="N1314" s="52" t="s">
        <v>2155</v>
      </c>
      <c r="P1314" s="254" t="str">
        <f t="shared" si="296"/>
        <v>ITM_1284</v>
      </c>
      <c r="Q1314" s="13"/>
      <c r="R1314"/>
      <c r="S1314" t="str">
        <f t="shared" si="293"/>
        <v/>
      </c>
      <c r="T1314" s="41" t="str">
        <f>IF(ISNA(VLOOKUP(P1314,'NEW XEQM.c'!E:F,2,0)),"--","PRESENT")</f>
        <v>--</v>
      </c>
      <c r="U1314"/>
      <c r="V1314">
        <f t="shared" si="285"/>
        <v>244</v>
      </c>
      <c r="W1314" s="88" t="s">
        <v>2155</v>
      </c>
      <c r="X1314" s="92" t="s">
        <v>2155</v>
      </c>
      <c r="Y1314" s="92" t="s">
        <v>2155</v>
      </c>
      <c r="Z1314" s="22" t="str">
        <f t="shared" si="286"/>
        <v/>
      </c>
      <c r="AA1314" s="22" t="str">
        <f t="shared" si="287"/>
        <v/>
      </c>
      <c r="AB1314" s="1">
        <f t="shared" si="288"/>
        <v>1284</v>
      </c>
      <c r="AC1314" t="str">
        <f t="shared" si="289"/>
        <v>ITM_1284</v>
      </c>
      <c r="AD1314" s="125" t="str">
        <f>IF(ISNA(VLOOKUP(AA1314,'XEQM Shortlist'!J:J,1,0)),"//","")</f>
        <v/>
      </c>
      <c r="AE1314"/>
      <c r="AF1314" s="88" t="str">
        <f t="shared" si="290"/>
        <v/>
      </c>
      <c r="AG1314" t="b">
        <f t="shared" si="291"/>
        <v>1</v>
      </c>
    </row>
    <row r="1315" spans="1:33" s="17" customFormat="1">
      <c r="A1315" s="45">
        <f t="shared" si="284"/>
        <v>1315</v>
      </c>
      <c r="B1315" s="44">
        <f t="shared" si="292"/>
        <v>1285</v>
      </c>
      <c r="C1315" s="89" t="s">
        <v>3642</v>
      </c>
      <c r="D1315" s="89" t="s">
        <v>7</v>
      </c>
      <c r="E1315" s="108" t="str">
        <f t="shared" si="294"/>
        <v>"1285"</v>
      </c>
      <c r="F1315" s="90" t="str">
        <f t="shared" si="295"/>
        <v>"1285"</v>
      </c>
      <c r="G1315" s="143">
        <v>0</v>
      </c>
      <c r="H1315" s="143">
        <v>0</v>
      </c>
      <c r="I1315" s="138" t="s">
        <v>28</v>
      </c>
      <c r="J1315" s="91" t="s">
        <v>1348</v>
      </c>
      <c r="K1315" s="92" t="s">
        <v>3656</v>
      </c>
      <c r="L1315" s="17" t="s">
        <v>4614</v>
      </c>
      <c r="M1315" s="52" t="s">
        <v>4672</v>
      </c>
      <c r="N1315" s="52" t="s">
        <v>2155</v>
      </c>
      <c r="P1315" s="254" t="str">
        <f t="shared" si="296"/>
        <v>ITM_1285</v>
      </c>
      <c r="Q1315" s="13"/>
      <c r="R1315"/>
      <c r="S1315" t="str">
        <f t="shared" si="293"/>
        <v/>
      </c>
      <c r="T1315" s="41" t="str">
        <f>IF(ISNA(VLOOKUP(P1315,'NEW XEQM.c'!E:F,2,0)),"--","PRESENT")</f>
        <v>--</v>
      </c>
      <c r="U1315"/>
      <c r="V1315">
        <f t="shared" si="285"/>
        <v>244</v>
      </c>
      <c r="W1315" s="88" t="s">
        <v>2155</v>
      </c>
      <c r="X1315" s="92" t="s">
        <v>2155</v>
      </c>
      <c r="Y1315" s="92" t="s">
        <v>2155</v>
      </c>
      <c r="Z1315" s="22" t="str">
        <f t="shared" si="286"/>
        <v/>
      </c>
      <c r="AA1315" s="22" t="str">
        <f t="shared" si="287"/>
        <v/>
      </c>
      <c r="AB1315" s="1">
        <f t="shared" si="288"/>
        <v>1285</v>
      </c>
      <c r="AC1315" t="str">
        <f t="shared" si="289"/>
        <v>ITM_1285</v>
      </c>
      <c r="AD1315" s="125" t="str">
        <f>IF(ISNA(VLOOKUP(AA1315,'XEQM Shortlist'!J:J,1,0)),"//","")</f>
        <v/>
      </c>
      <c r="AE1315"/>
      <c r="AF1315" s="88" t="str">
        <f t="shared" si="290"/>
        <v/>
      </c>
      <c r="AG1315" t="b">
        <f t="shared" si="291"/>
        <v>1</v>
      </c>
    </row>
    <row r="1316" spans="1:33" s="17" customFormat="1">
      <c r="A1316" s="45">
        <f t="shared" si="284"/>
        <v>1316</v>
      </c>
      <c r="B1316" s="44">
        <f t="shared" si="292"/>
        <v>1286</v>
      </c>
      <c r="C1316" s="89" t="s">
        <v>3642</v>
      </c>
      <c r="D1316" s="89" t="s">
        <v>7</v>
      </c>
      <c r="E1316" s="108" t="str">
        <f t="shared" si="294"/>
        <v>"1286"</v>
      </c>
      <c r="F1316" s="90" t="str">
        <f t="shared" si="295"/>
        <v>"1286"</v>
      </c>
      <c r="G1316" s="143">
        <v>0</v>
      </c>
      <c r="H1316" s="143">
        <v>0</v>
      </c>
      <c r="I1316" s="138" t="s">
        <v>28</v>
      </c>
      <c r="J1316" s="91" t="s">
        <v>1348</v>
      </c>
      <c r="K1316" s="92" t="s">
        <v>3656</v>
      </c>
      <c r="L1316" s="17" t="s">
        <v>4614</v>
      </c>
      <c r="M1316" s="52" t="s">
        <v>4672</v>
      </c>
      <c r="N1316" s="52" t="s">
        <v>2155</v>
      </c>
      <c r="P1316" s="254" t="str">
        <f t="shared" si="296"/>
        <v>ITM_1286</v>
      </c>
      <c r="Q1316" s="13"/>
      <c r="R1316"/>
      <c r="S1316" t="str">
        <f t="shared" si="293"/>
        <v/>
      </c>
      <c r="T1316" s="41" t="str">
        <f>IF(ISNA(VLOOKUP(P1316,'NEW XEQM.c'!E:F,2,0)),"--","PRESENT")</f>
        <v>--</v>
      </c>
      <c r="U1316"/>
      <c r="V1316">
        <f t="shared" si="285"/>
        <v>244</v>
      </c>
      <c r="W1316" s="88" t="s">
        <v>2155</v>
      </c>
      <c r="X1316" s="92" t="s">
        <v>2155</v>
      </c>
      <c r="Y1316" s="92" t="s">
        <v>2155</v>
      </c>
      <c r="Z1316" s="22" t="str">
        <f t="shared" si="286"/>
        <v/>
      </c>
      <c r="AA1316" s="22" t="str">
        <f t="shared" si="287"/>
        <v/>
      </c>
      <c r="AB1316" s="1">
        <f t="shared" si="288"/>
        <v>1286</v>
      </c>
      <c r="AC1316" t="str">
        <f t="shared" si="289"/>
        <v>ITM_1286</v>
      </c>
      <c r="AD1316" s="125" t="str">
        <f>IF(ISNA(VLOOKUP(AA1316,'XEQM Shortlist'!J:J,1,0)),"//","")</f>
        <v/>
      </c>
      <c r="AE1316"/>
      <c r="AF1316" s="88" t="str">
        <f t="shared" si="290"/>
        <v/>
      </c>
      <c r="AG1316" t="b">
        <f t="shared" si="291"/>
        <v>1</v>
      </c>
    </row>
    <row r="1317" spans="1:33" s="17" customFormat="1">
      <c r="A1317" s="45">
        <f t="shared" si="284"/>
        <v>1317</v>
      </c>
      <c r="B1317" s="44">
        <f t="shared" si="292"/>
        <v>1287</v>
      </c>
      <c r="C1317" s="89" t="s">
        <v>3642</v>
      </c>
      <c r="D1317" s="89" t="s">
        <v>7</v>
      </c>
      <c r="E1317" s="108" t="str">
        <f t="shared" si="294"/>
        <v>"1287"</v>
      </c>
      <c r="F1317" s="90" t="str">
        <f t="shared" si="295"/>
        <v>"1287"</v>
      </c>
      <c r="G1317" s="143">
        <v>0</v>
      </c>
      <c r="H1317" s="143">
        <v>0</v>
      </c>
      <c r="I1317" s="138" t="s">
        <v>28</v>
      </c>
      <c r="J1317" s="91" t="s">
        <v>1348</v>
      </c>
      <c r="K1317" s="92" t="s">
        <v>3656</v>
      </c>
      <c r="L1317" s="17" t="s">
        <v>4614</v>
      </c>
      <c r="M1317" s="52" t="s">
        <v>4672</v>
      </c>
      <c r="N1317" s="52" t="s">
        <v>2155</v>
      </c>
      <c r="P1317" s="254" t="str">
        <f t="shared" si="296"/>
        <v>ITM_1287</v>
      </c>
      <c r="Q1317" s="13"/>
      <c r="R1317"/>
      <c r="S1317" t="str">
        <f t="shared" si="293"/>
        <v/>
      </c>
      <c r="T1317" s="41" t="str">
        <f>IF(ISNA(VLOOKUP(P1317,'NEW XEQM.c'!E:F,2,0)),"--","PRESENT")</f>
        <v>--</v>
      </c>
      <c r="U1317"/>
      <c r="V1317">
        <f t="shared" si="285"/>
        <v>244</v>
      </c>
      <c r="W1317" s="88" t="s">
        <v>2155</v>
      </c>
      <c r="X1317" s="92" t="s">
        <v>2155</v>
      </c>
      <c r="Y1317" s="92" t="s">
        <v>2155</v>
      </c>
      <c r="Z1317" s="22" t="str">
        <f t="shared" si="286"/>
        <v/>
      </c>
      <c r="AA1317" s="22" t="str">
        <f t="shared" si="287"/>
        <v/>
      </c>
      <c r="AB1317" s="1">
        <f t="shared" si="288"/>
        <v>1287</v>
      </c>
      <c r="AC1317" t="str">
        <f t="shared" si="289"/>
        <v>ITM_1287</v>
      </c>
      <c r="AD1317" s="125" t="str">
        <f>IF(ISNA(VLOOKUP(AA1317,'XEQM Shortlist'!J:J,1,0)),"//","")</f>
        <v/>
      </c>
      <c r="AE1317"/>
      <c r="AF1317" s="88" t="str">
        <f t="shared" si="290"/>
        <v/>
      </c>
      <c r="AG1317" t="b">
        <f t="shared" si="291"/>
        <v>1</v>
      </c>
    </row>
    <row r="1318" spans="1:33" s="17" customFormat="1">
      <c r="A1318" s="45">
        <f t="shared" si="284"/>
        <v>1318</v>
      </c>
      <c r="B1318" s="44">
        <f t="shared" si="292"/>
        <v>1288</v>
      </c>
      <c r="C1318" s="89" t="s">
        <v>3642</v>
      </c>
      <c r="D1318" s="89" t="s">
        <v>7</v>
      </c>
      <c r="E1318" s="108" t="str">
        <f t="shared" si="294"/>
        <v>"1288"</v>
      </c>
      <c r="F1318" s="90" t="str">
        <f t="shared" si="295"/>
        <v>"1288"</v>
      </c>
      <c r="G1318" s="143">
        <v>0</v>
      </c>
      <c r="H1318" s="143">
        <v>0</v>
      </c>
      <c r="I1318" s="138" t="s">
        <v>28</v>
      </c>
      <c r="J1318" s="91" t="s">
        <v>1348</v>
      </c>
      <c r="K1318" s="92" t="s">
        <v>3656</v>
      </c>
      <c r="L1318" s="17" t="s">
        <v>4614</v>
      </c>
      <c r="M1318" s="52" t="s">
        <v>4672</v>
      </c>
      <c r="N1318" s="52" t="s">
        <v>2155</v>
      </c>
      <c r="P1318" s="254" t="str">
        <f t="shared" si="296"/>
        <v>ITM_1288</v>
      </c>
      <c r="Q1318" s="13"/>
      <c r="R1318"/>
      <c r="S1318" t="str">
        <f t="shared" si="293"/>
        <v/>
      </c>
      <c r="T1318" s="41" t="str">
        <f>IF(ISNA(VLOOKUP(P1318,'NEW XEQM.c'!E:F,2,0)),"--","PRESENT")</f>
        <v>--</v>
      </c>
      <c r="U1318"/>
      <c r="V1318">
        <f t="shared" si="285"/>
        <v>244</v>
      </c>
      <c r="W1318" s="88" t="s">
        <v>2155</v>
      </c>
      <c r="X1318" s="92" t="s">
        <v>2155</v>
      </c>
      <c r="Y1318" s="92" t="s">
        <v>2155</v>
      </c>
      <c r="Z1318" s="22" t="str">
        <f t="shared" si="286"/>
        <v/>
      </c>
      <c r="AA1318" s="22" t="str">
        <f t="shared" si="287"/>
        <v/>
      </c>
      <c r="AB1318" s="1">
        <f t="shared" si="288"/>
        <v>1288</v>
      </c>
      <c r="AC1318" t="str">
        <f t="shared" si="289"/>
        <v>ITM_1288</v>
      </c>
      <c r="AD1318" s="125" t="str">
        <f>IF(ISNA(VLOOKUP(AA1318,'XEQM Shortlist'!J:J,1,0)),"//","")</f>
        <v/>
      </c>
      <c r="AE1318"/>
      <c r="AF1318" s="88" t="str">
        <f t="shared" si="290"/>
        <v/>
      </c>
      <c r="AG1318" t="b">
        <f t="shared" si="291"/>
        <v>1</v>
      </c>
    </row>
    <row r="1319" spans="1:33" s="17" customFormat="1">
      <c r="A1319" s="45">
        <f t="shared" si="284"/>
        <v>1319</v>
      </c>
      <c r="B1319" s="44">
        <f t="shared" si="292"/>
        <v>1289</v>
      </c>
      <c r="C1319" s="89" t="s">
        <v>3642</v>
      </c>
      <c r="D1319" s="89" t="s">
        <v>7</v>
      </c>
      <c r="E1319" s="108" t="str">
        <f t="shared" si="294"/>
        <v>"1289"</v>
      </c>
      <c r="F1319" s="90" t="str">
        <f t="shared" si="295"/>
        <v>"1289"</v>
      </c>
      <c r="G1319" s="143">
        <v>0</v>
      </c>
      <c r="H1319" s="143">
        <v>0</v>
      </c>
      <c r="I1319" s="138" t="s">
        <v>28</v>
      </c>
      <c r="J1319" s="91" t="s">
        <v>1348</v>
      </c>
      <c r="K1319" s="92" t="s">
        <v>3656</v>
      </c>
      <c r="L1319" s="17" t="s">
        <v>4614</v>
      </c>
      <c r="M1319" s="52" t="s">
        <v>4672</v>
      </c>
      <c r="N1319" s="52" t="s">
        <v>2155</v>
      </c>
      <c r="P1319" s="254" t="str">
        <f t="shared" si="296"/>
        <v>ITM_1289</v>
      </c>
      <c r="Q1319" s="13"/>
      <c r="R1319"/>
      <c r="S1319" t="str">
        <f t="shared" si="293"/>
        <v/>
      </c>
      <c r="T1319" s="41" t="str">
        <f>IF(ISNA(VLOOKUP(P1319,'NEW XEQM.c'!E:F,2,0)),"--","PRESENT")</f>
        <v>--</v>
      </c>
      <c r="U1319"/>
      <c r="V1319">
        <f t="shared" si="285"/>
        <v>244</v>
      </c>
      <c r="W1319" s="88" t="s">
        <v>2155</v>
      </c>
      <c r="X1319" s="92" t="s">
        <v>2155</v>
      </c>
      <c r="Y1319" s="92" t="s">
        <v>2155</v>
      </c>
      <c r="Z1319" s="22" t="str">
        <f t="shared" si="286"/>
        <v/>
      </c>
      <c r="AA1319" s="22" t="str">
        <f t="shared" si="287"/>
        <v/>
      </c>
      <c r="AB1319" s="1">
        <f t="shared" si="288"/>
        <v>1289</v>
      </c>
      <c r="AC1319" t="str">
        <f t="shared" si="289"/>
        <v>ITM_1289</v>
      </c>
      <c r="AD1319" s="125" t="str">
        <f>IF(ISNA(VLOOKUP(AA1319,'XEQM Shortlist'!J:J,1,0)),"//","")</f>
        <v/>
      </c>
      <c r="AE1319"/>
      <c r="AF1319" s="88" t="str">
        <f t="shared" si="290"/>
        <v/>
      </c>
      <c r="AG1319" t="b">
        <f t="shared" si="291"/>
        <v>1</v>
      </c>
    </row>
    <row r="1320" spans="1:33" s="17" customFormat="1">
      <c r="A1320" s="45">
        <f t="shared" si="284"/>
        <v>1320</v>
      </c>
      <c r="B1320" s="44">
        <f t="shared" si="292"/>
        <v>1290</v>
      </c>
      <c r="C1320" s="89" t="s">
        <v>3642</v>
      </c>
      <c r="D1320" s="89" t="s">
        <v>7</v>
      </c>
      <c r="E1320" s="108" t="str">
        <f t="shared" si="294"/>
        <v>"1290"</v>
      </c>
      <c r="F1320" s="90" t="str">
        <f t="shared" si="295"/>
        <v>"1290"</v>
      </c>
      <c r="G1320" s="143">
        <v>0</v>
      </c>
      <c r="H1320" s="143">
        <v>0</v>
      </c>
      <c r="I1320" s="138" t="s">
        <v>28</v>
      </c>
      <c r="J1320" s="91" t="s">
        <v>1348</v>
      </c>
      <c r="K1320" s="92" t="s">
        <v>3656</v>
      </c>
      <c r="L1320" s="17" t="s">
        <v>4614</v>
      </c>
      <c r="M1320" s="52" t="s">
        <v>4672</v>
      </c>
      <c r="N1320" s="52" t="s">
        <v>2155</v>
      </c>
      <c r="P1320" s="254" t="str">
        <f t="shared" si="296"/>
        <v>ITM_1290</v>
      </c>
      <c r="Q1320" s="13"/>
      <c r="R1320"/>
      <c r="S1320" t="str">
        <f t="shared" si="293"/>
        <v/>
      </c>
      <c r="T1320" s="41" t="str">
        <f>IF(ISNA(VLOOKUP(P1320,'NEW XEQM.c'!E:F,2,0)),"--","PRESENT")</f>
        <v>--</v>
      </c>
      <c r="U1320"/>
      <c r="V1320">
        <f t="shared" si="285"/>
        <v>244</v>
      </c>
      <c r="W1320" s="88" t="s">
        <v>2155</v>
      </c>
      <c r="X1320" s="92" t="s">
        <v>2155</v>
      </c>
      <c r="Y1320" s="92" t="s">
        <v>2155</v>
      </c>
      <c r="Z1320" s="22" t="str">
        <f t="shared" si="286"/>
        <v/>
      </c>
      <c r="AA1320" s="22" t="str">
        <f t="shared" si="287"/>
        <v/>
      </c>
      <c r="AB1320" s="1">
        <f t="shared" si="288"/>
        <v>1290</v>
      </c>
      <c r="AC1320" t="str">
        <f t="shared" si="289"/>
        <v>ITM_1290</v>
      </c>
      <c r="AD1320" s="125" t="str">
        <f>IF(ISNA(VLOOKUP(AA1320,'XEQM Shortlist'!J:J,1,0)),"//","")</f>
        <v/>
      </c>
      <c r="AE1320"/>
      <c r="AF1320" s="88" t="str">
        <f t="shared" si="290"/>
        <v/>
      </c>
      <c r="AG1320" t="b">
        <f t="shared" si="291"/>
        <v>1</v>
      </c>
    </row>
    <row r="1321" spans="1:33" s="17" customFormat="1">
      <c r="A1321" s="45">
        <f t="shared" si="284"/>
        <v>1321</v>
      </c>
      <c r="B1321" s="44">
        <f t="shared" si="292"/>
        <v>1291</v>
      </c>
      <c r="C1321" s="89" t="s">
        <v>3642</v>
      </c>
      <c r="D1321" s="89" t="s">
        <v>7</v>
      </c>
      <c r="E1321" s="108" t="str">
        <f t="shared" si="294"/>
        <v>"1291"</v>
      </c>
      <c r="F1321" s="90" t="str">
        <f t="shared" si="295"/>
        <v>"1291"</v>
      </c>
      <c r="G1321" s="143">
        <v>0</v>
      </c>
      <c r="H1321" s="143">
        <v>0</v>
      </c>
      <c r="I1321" s="138" t="s">
        <v>28</v>
      </c>
      <c r="J1321" s="91" t="s">
        <v>1348</v>
      </c>
      <c r="K1321" s="92" t="s">
        <v>3656</v>
      </c>
      <c r="L1321" s="17" t="s">
        <v>4614</v>
      </c>
      <c r="M1321" s="52" t="s">
        <v>4672</v>
      </c>
      <c r="N1321" s="52" t="s">
        <v>2155</v>
      </c>
      <c r="P1321" s="254" t="str">
        <f t="shared" si="296"/>
        <v>ITM_1291</v>
      </c>
      <c r="Q1321" s="13"/>
      <c r="R1321"/>
      <c r="S1321" t="str">
        <f t="shared" si="293"/>
        <v/>
      </c>
      <c r="T1321" s="41" t="str">
        <f>IF(ISNA(VLOOKUP(P1321,'NEW XEQM.c'!E:F,2,0)),"--","PRESENT")</f>
        <v>--</v>
      </c>
      <c r="U1321"/>
      <c r="V1321">
        <f t="shared" si="285"/>
        <v>244</v>
      </c>
      <c r="W1321" s="88" t="s">
        <v>2155</v>
      </c>
      <c r="X1321" s="92" t="s">
        <v>2155</v>
      </c>
      <c r="Y1321" s="92" t="s">
        <v>2155</v>
      </c>
      <c r="Z1321" s="22" t="str">
        <f t="shared" si="286"/>
        <v/>
      </c>
      <c r="AA1321" s="22" t="str">
        <f t="shared" si="287"/>
        <v/>
      </c>
      <c r="AB1321" s="1">
        <f t="shared" si="288"/>
        <v>1291</v>
      </c>
      <c r="AC1321" t="str">
        <f t="shared" si="289"/>
        <v>ITM_1291</v>
      </c>
      <c r="AD1321" s="125" t="str">
        <f>IF(ISNA(VLOOKUP(AA1321,'XEQM Shortlist'!J:J,1,0)),"//","")</f>
        <v/>
      </c>
      <c r="AE1321"/>
      <c r="AF1321" s="88" t="str">
        <f t="shared" si="290"/>
        <v/>
      </c>
      <c r="AG1321" t="b">
        <f t="shared" si="291"/>
        <v>1</v>
      </c>
    </row>
    <row r="1322" spans="1:33" s="17" customFormat="1">
      <c r="A1322" s="45">
        <f t="shared" si="284"/>
        <v>1322</v>
      </c>
      <c r="B1322" s="44">
        <f t="shared" si="292"/>
        <v>1292</v>
      </c>
      <c r="C1322" s="89" t="s">
        <v>3642</v>
      </c>
      <c r="D1322" s="89" t="s">
        <v>7</v>
      </c>
      <c r="E1322" s="108" t="str">
        <f t="shared" si="294"/>
        <v>"1292"</v>
      </c>
      <c r="F1322" s="90" t="str">
        <f t="shared" si="295"/>
        <v>"1292"</v>
      </c>
      <c r="G1322" s="143">
        <v>0</v>
      </c>
      <c r="H1322" s="143">
        <v>0</v>
      </c>
      <c r="I1322" s="138" t="s">
        <v>28</v>
      </c>
      <c r="J1322" s="91" t="s">
        <v>1348</v>
      </c>
      <c r="K1322" s="92" t="s">
        <v>3656</v>
      </c>
      <c r="L1322" s="17" t="s">
        <v>4614</v>
      </c>
      <c r="M1322" s="52" t="s">
        <v>4672</v>
      </c>
      <c r="N1322" s="52" t="s">
        <v>2155</v>
      </c>
      <c r="P1322" s="254" t="str">
        <f t="shared" si="296"/>
        <v>ITM_1292</v>
      </c>
      <c r="Q1322" s="13"/>
      <c r="R1322"/>
      <c r="S1322" t="str">
        <f t="shared" si="293"/>
        <v/>
      </c>
      <c r="T1322" s="41" t="str">
        <f>IF(ISNA(VLOOKUP(P1322,'NEW XEQM.c'!E:F,2,0)),"--","PRESENT")</f>
        <v>--</v>
      </c>
      <c r="U1322"/>
      <c r="V1322">
        <f t="shared" si="285"/>
        <v>244</v>
      </c>
      <c r="W1322" s="88" t="s">
        <v>2155</v>
      </c>
      <c r="X1322" s="92" t="s">
        <v>2155</v>
      </c>
      <c r="Y1322" s="92" t="s">
        <v>2155</v>
      </c>
      <c r="Z1322" s="22" t="str">
        <f t="shared" si="286"/>
        <v/>
      </c>
      <c r="AA1322" s="22" t="str">
        <f t="shared" si="287"/>
        <v/>
      </c>
      <c r="AB1322" s="1">
        <f t="shared" si="288"/>
        <v>1292</v>
      </c>
      <c r="AC1322" t="str">
        <f t="shared" si="289"/>
        <v>ITM_1292</v>
      </c>
      <c r="AD1322" s="125" t="str">
        <f>IF(ISNA(VLOOKUP(AA1322,'XEQM Shortlist'!J:J,1,0)),"//","")</f>
        <v/>
      </c>
      <c r="AE1322"/>
      <c r="AF1322" s="88" t="str">
        <f t="shared" si="290"/>
        <v/>
      </c>
      <c r="AG1322" t="b">
        <f t="shared" si="291"/>
        <v>1</v>
      </c>
    </row>
    <row r="1323" spans="1:33" s="17" customFormat="1">
      <c r="A1323" s="45">
        <f t="shared" si="284"/>
        <v>1323</v>
      </c>
      <c r="B1323" s="44">
        <f t="shared" si="292"/>
        <v>1293</v>
      </c>
      <c r="C1323" s="89" t="s">
        <v>3642</v>
      </c>
      <c r="D1323" s="89" t="s">
        <v>7</v>
      </c>
      <c r="E1323" s="108" t="str">
        <f t="shared" si="294"/>
        <v>"1293"</v>
      </c>
      <c r="F1323" s="90" t="str">
        <f t="shared" si="295"/>
        <v>"1293"</v>
      </c>
      <c r="G1323" s="143">
        <v>0</v>
      </c>
      <c r="H1323" s="143">
        <v>0</v>
      </c>
      <c r="I1323" s="138" t="s">
        <v>28</v>
      </c>
      <c r="J1323" s="91" t="s">
        <v>1348</v>
      </c>
      <c r="K1323" s="92" t="s">
        <v>3656</v>
      </c>
      <c r="L1323" s="17" t="s">
        <v>4614</v>
      </c>
      <c r="M1323" s="52" t="s">
        <v>4672</v>
      </c>
      <c r="N1323" s="52" t="s">
        <v>2155</v>
      </c>
      <c r="P1323" s="254" t="str">
        <f t="shared" si="296"/>
        <v>ITM_1293</v>
      </c>
      <c r="Q1323" s="13"/>
      <c r="R1323"/>
      <c r="S1323" t="str">
        <f t="shared" si="293"/>
        <v/>
      </c>
      <c r="T1323" s="41" t="str">
        <f>IF(ISNA(VLOOKUP(P1323,'NEW XEQM.c'!E:F,2,0)),"--","PRESENT")</f>
        <v>--</v>
      </c>
      <c r="U1323"/>
      <c r="V1323">
        <f t="shared" si="285"/>
        <v>244</v>
      </c>
      <c r="W1323" s="88" t="s">
        <v>2155</v>
      </c>
      <c r="X1323" s="92" t="s">
        <v>2155</v>
      </c>
      <c r="Y1323" s="92" t="s">
        <v>2155</v>
      </c>
      <c r="Z1323" s="22" t="str">
        <f t="shared" si="286"/>
        <v/>
      </c>
      <c r="AA1323" s="22" t="str">
        <f t="shared" si="287"/>
        <v/>
      </c>
      <c r="AB1323" s="1">
        <f t="shared" si="288"/>
        <v>1293</v>
      </c>
      <c r="AC1323" t="str">
        <f t="shared" si="289"/>
        <v>ITM_1293</v>
      </c>
      <c r="AD1323" s="125" t="str">
        <f>IF(ISNA(VLOOKUP(AA1323,'XEQM Shortlist'!J:J,1,0)),"//","")</f>
        <v/>
      </c>
      <c r="AE1323"/>
      <c r="AF1323" s="88" t="str">
        <f t="shared" si="290"/>
        <v/>
      </c>
      <c r="AG1323" t="b">
        <f t="shared" si="291"/>
        <v>1</v>
      </c>
    </row>
    <row r="1324" spans="1:33" s="17" customFormat="1">
      <c r="A1324" s="45">
        <f t="shared" si="284"/>
        <v>1324</v>
      </c>
      <c r="B1324" s="44">
        <f t="shared" si="292"/>
        <v>1294</v>
      </c>
      <c r="C1324" s="89" t="s">
        <v>3642</v>
      </c>
      <c r="D1324" s="89" t="s">
        <v>7</v>
      </c>
      <c r="E1324" s="108" t="str">
        <f t="shared" si="294"/>
        <v>"1294"</v>
      </c>
      <c r="F1324" s="90" t="str">
        <f t="shared" si="295"/>
        <v>"1294"</v>
      </c>
      <c r="G1324" s="143">
        <v>0</v>
      </c>
      <c r="H1324" s="143">
        <v>0</v>
      </c>
      <c r="I1324" s="138" t="s">
        <v>28</v>
      </c>
      <c r="J1324" s="91" t="s">
        <v>1348</v>
      </c>
      <c r="K1324" s="92" t="s">
        <v>3656</v>
      </c>
      <c r="L1324" s="17" t="s">
        <v>4614</v>
      </c>
      <c r="M1324" s="52" t="s">
        <v>4672</v>
      </c>
      <c r="N1324" s="52" t="s">
        <v>2155</v>
      </c>
      <c r="P1324" s="254" t="str">
        <f t="shared" si="296"/>
        <v>ITM_1294</v>
      </c>
      <c r="Q1324" s="13"/>
      <c r="R1324"/>
      <c r="S1324" t="str">
        <f t="shared" si="293"/>
        <v/>
      </c>
      <c r="T1324" s="41" t="str">
        <f>IF(ISNA(VLOOKUP(P1324,'NEW XEQM.c'!E:F,2,0)),"--","PRESENT")</f>
        <v>--</v>
      </c>
      <c r="U1324"/>
      <c r="V1324">
        <f t="shared" si="285"/>
        <v>244</v>
      </c>
      <c r="W1324" s="88" t="s">
        <v>2155</v>
      </c>
      <c r="X1324" s="92" t="s">
        <v>2155</v>
      </c>
      <c r="Y1324" s="92" t="s">
        <v>2155</v>
      </c>
      <c r="Z1324" s="22" t="str">
        <f t="shared" si="286"/>
        <v/>
      </c>
      <c r="AA1324" s="22" t="str">
        <f t="shared" si="287"/>
        <v/>
      </c>
      <c r="AB1324" s="1">
        <f t="shared" si="288"/>
        <v>1294</v>
      </c>
      <c r="AC1324" t="str">
        <f t="shared" si="289"/>
        <v>ITM_1294</v>
      </c>
      <c r="AD1324" s="125" t="str">
        <f>IF(ISNA(VLOOKUP(AA1324,'XEQM Shortlist'!J:J,1,0)),"//","")</f>
        <v/>
      </c>
      <c r="AE1324"/>
      <c r="AF1324" s="88" t="str">
        <f t="shared" si="290"/>
        <v/>
      </c>
      <c r="AG1324" t="b">
        <f t="shared" si="291"/>
        <v>1</v>
      </c>
    </row>
    <row r="1325" spans="1:33" s="17" customFormat="1">
      <c r="A1325" s="45">
        <f t="shared" si="284"/>
        <v>1325</v>
      </c>
      <c r="B1325" s="44">
        <f t="shared" si="292"/>
        <v>1295</v>
      </c>
      <c r="C1325" s="89" t="s">
        <v>3642</v>
      </c>
      <c r="D1325" s="89" t="s">
        <v>7</v>
      </c>
      <c r="E1325" s="108" t="str">
        <f t="shared" si="294"/>
        <v>"1295"</v>
      </c>
      <c r="F1325" s="90" t="str">
        <f t="shared" si="295"/>
        <v>"1295"</v>
      </c>
      <c r="G1325" s="143">
        <v>0</v>
      </c>
      <c r="H1325" s="143">
        <v>0</v>
      </c>
      <c r="I1325" s="138" t="s">
        <v>28</v>
      </c>
      <c r="J1325" s="91" t="s">
        <v>1348</v>
      </c>
      <c r="K1325" s="92" t="s">
        <v>3656</v>
      </c>
      <c r="L1325" s="17" t="s">
        <v>4614</v>
      </c>
      <c r="M1325" s="52" t="s">
        <v>4672</v>
      </c>
      <c r="N1325" s="52" t="s">
        <v>2155</v>
      </c>
      <c r="P1325" s="254" t="str">
        <f t="shared" si="296"/>
        <v>ITM_1295</v>
      </c>
      <c r="Q1325" s="13"/>
      <c r="R1325"/>
      <c r="S1325" t="str">
        <f t="shared" si="293"/>
        <v/>
      </c>
      <c r="T1325" s="41" t="str">
        <f>IF(ISNA(VLOOKUP(P1325,'NEW XEQM.c'!E:F,2,0)),"--","PRESENT")</f>
        <v>--</v>
      </c>
      <c r="U1325"/>
      <c r="V1325">
        <f t="shared" si="285"/>
        <v>244</v>
      </c>
      <c r="W1325" s="88" t="s">
        <v>2155</v>
      </c>
      <c r="X1325" s="92" t="s">
        <v>2155</v>
      </c>
      <c r="Y1325" s="92" t="s">
        <v>2155</v>
      </c>
      <c r="Z1325" s="22" t="str">
        <f t="shared" si="286"/>
        <v/>
      </c>
      <c r="AA1325" s="22" t="str">
        <f t="shared" si="287"/>
        <v/>
      </c>
      <c r="AB1325" s="1">
        <f t="shared" si="288"/>
        <v>1295</v>
      </c>
      <c r="AC1325" t="str">
        <f t="shared" si="289"/>
        <v>ITM_1295</v>
      </c>
      <c r="AD1325" s="125" t="str">
        <f>IF(ISNA(VLOOKUP(AA1325,'XEQM Shortlist'!J:J,1,0)),"//","")</f>
        <v/>
      </c>
      <c r="AE1325"/>
      <c r="AF1325" s="88" t="str">
        <f t="shared" si="290"/>
        <v/>
      </c>
      <c r="AG1325" t="b">
        <f t="shared" si="291"/>
        <v>1</v>
      </c>
    </row>
    <row r="1326" spans="1:33" s="17" customFormat="1">
      <c r="A1326" s="45">
        <f t="shared" si="284"/>
        <v>1326</v>
      </c>
      <c r="B1326" s="44">
        <f t="shared" si="292"/>
        <v>1296</v>
      </c>
      <c r="C1326" s="89" t="s">
        <v>3642</v>
      </c>
      <c r="D1326" s="89" t="s">
        <v>7</v>
      </c>
      <c r="E1326" s="108" t="str">
        <f t="shared" si="294"/>
        <v>"1296"</v>
      </c>
      <c r="F1326" s="90" t="str">
        <f t="shared" si="295"/>
        <v>"1296"</v>
      </c>
      <c r="G1326" s="143">
        <v>0</v>
      </c>
      <c r="H1326" s="143">
        <v>0</v>
      </c>
      <c r="I1326" s="138" t="s">
        <v>28</v>
      </c>
      <c r="J1326" s="91" t="s">
        <v>1348</v>
      </c>
      <c r="K1326" s="92" t="s">
        <v>3656</v>
      </c>
      <c r="L1326" s="17" t="s">
        <v>4614</v>
      </c>
      <c r="M1326" s="52" t="s">
        <v>4672</v>
      </c>
      <c r="N1326" s="52" t="s">
        <v>2155</v>
      </c>
      <c r="P1326" s="254" t="str">
        <f t="shared" si="296"/>
        <v>ITM_1296</v>
      </c>
      <c r="Q1326" s="13"/>
      <c r="R1326"/>
      <c r="S1326" t="str">
        <f t="shared" si="293"/>
        <v/>
      </c>
      <c r="T1326" s="41" t="str">
        <f>IF(ISNA(VLOOKUP(P1326,'NEW XEQM.c'!E:F,2,0)),"--","PRESENT")</f>
        <v>--</v>
      </c>
      <c r="U1326"/>
      <c r="V1326">
        <f t="shared" si="285"/>
        <v>244</v>
      </c>
      <c r="W1326" s="88" t="s">
        <v>2155</v>
      </c>
      <c r="X1326" s="92" t="s">
        <v>2155</v>
      </c>
      <c r="Y1326" s="92" t="s">
        <v>2155</v>
      </c>
      <c r="Z1326" s="22" t="str">
        <f t="shared" si="286"/>
        <v/>
      </c>
      <c r="AA1326" s="22" t="str">
        <f t="shared" si="287"/>
        <v/>
      </c>
      <c r="AB1326" s="1">
        <f t="shared" si="288"/>
        <v>1296</v>
      </c>
      <c r="AC1326" t="str">
        <f t="shared" si="289"/>
        <v>ITM_1296</v>
      </c>
      <c r="AD1326" s="125" t="str">
        <f>IF(ISNA(VLOOKUP(AA1326,'XEQM Shortlist'!J:J,1,0)),"//","")</f>
        <v/>
      </c>
      <c r="AE1326"/>
      <c r="AF1326" s="88" t="str">
        <f t="shared" si="290"/>
        <v/>
      </c>
      <c r="AG1326" t="b">
        <f t="shared" si="291"/>
        <v>1</v>
      </c>
    </row>
    <row r="1327" spans="1:33" s="39" customFormat="1">
      <c r="A1327" s="45" t="str">
        <f t="shared" si="284"/>
        <v/>
      </c>
      <c r="B1327" s="44">
        <f t="shared" si="292"/>
        <v>1296.01</v>
      </c>
      <c r="C1327" s="47" t="s">
        <v>2155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2155</v>
      </c>
      <c r="O1327" s="47"/>
      <c r="P1327" s="254" t="s">
        <v>2155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85"/>
        <v>244</v>
      </c>
      <c r="W1327" s="75" t="s">
        <v>2155</v>
      </c>
      <c r="X1327" s="74" t="s">
        <v>2155</v>
      </c>
      <c r="Y1327" s="74" t="s">
        <v>2155</v>
      </c>
      <c r="Z1327" s="22" t="str">
        <f t="shared" si="286"/>
        <v/>
      </c>
      <c r="AA1327" s="22" t="str">
        <f t="shared" si="287"/>
        <v/>
      </c>
      <c r="AB1327" s="1">
        <f t="shared" si="288"/>
        <v>1296.01</v>
      </c>
      <c r="AC1327" t="str">
        <f t="shared" si="289"/>
        <v/>
      </c>
      <c r="AD1327" s="125" t="str">
        <f>IF(ISNA(VLOOKUP(AA1327,'XEQM Shortlist'!J:J,1,0)),"//","")</f>
        <v/>
      </c>
      <c r="AF1327" s="88" t="str">
        <f t="shared" si="290"/>
        <v/>
      </c>
      <c r="AG1327" t="b">
        <f t="shared" si="291"/>
        <v>1</v>
      </c>
    </row>
    <row r="1328" spans="1:33" s="39" customFormat="1">
      <c r="A1328" s="45" t="str">
        <f t="shared" si="284"/>
        <v/>
      </c>
      <c r="B1328" s="44">
        <f t="shared" si="292"/>
        <v>1296.02</v>
      </c>
      <c r="C1328" s="47" t="s">
        <v>2155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2155</v>
      </c>
      <c r="O1328" s="47"/>
      <c r="P1328" s="254" t="s">
        <v>2155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85"/>
        <v>244</v>
      </c>
      <c r="W1328" s="75" t="s">
        <v>2155</v>
      </c>
      <c r="X1328" s="74" t="s">
        <v>2155</v>
      </c>
      <c r="Y1328" s="74" t="s">
        <v>2155</v>
      </c>
      <c r="Z1328" s="22" t="str">
        <f t="shared" si="286"/>
        <v/>
      </c>
      <c r="AA1328" s="22" t="str">
        <f t="shared" si="287"/>
        <v/>
      </c>
      <c r="AB1328" s="1">
        <f t="shared" si="288"/>
        <v>1296.02</v>
      </c>
      <c r="AC1328" t="str">
        <f t="shared" si="289"/>
        <v/>
      </c>
      <c r="AD1328" s="125" t="str">
        <f>IF(ISNA(VLOOKUP(AA1328,'XEQM Shortlist'!J:J,1,0)),"//","")</f>
        <v/>
      </c>
      <c r="AF1328" s="88" t="str">
        <f t="shared" si="290"/>
        <v/>
      </c>
      <c r="AG1328" t="b">
        <f t="shared" si="291"/>
        <v>1</v>
      </c>
    </row>
    <row r="1329" spans="1:33" s="39" customFormat="1">
      <c r="A1329" s="45" t="str">
        <f t="shared" si="284"/>
        <v/>
      </c>
      <c r="B1329" s="44">
        <f t="shared" si="292"/>
        <v>1296.03</v>
      </c>
      <c r="C1329" s="47" t="s">
        <v>2589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2155</v>
      </c>
      <c r="O1329" s="47"/>
      <c r="P1329" s="258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85"/>
        <v>244</v>
      </c>
      <c r="W1329" s="75" t="s">
        <v>2155</v>
      </c>
      <c r="X1329" s="74" t="s">
        <v>2155</v>
      </c>
      <c r="Y1329" s="74" t="s">
        <v>2155</v>
      </c>
      <c r="Z1329" s="22" t="str">
        <f t="shared" si="286"/>
        <v/>
      </c>
      <c r="AA1329" s="22" t="str">
        <f t="shared" si="287"/>
        <v/>
      </c>
      <c r="AB1329" s="1">
        <f t="shared" si="288"/>
        <v>1296.03</v>
      </c>
      <c r="AC1329" t="str">
        <f t="shared" si="289"/>
        <v>// Curve fitting</v>
      </c>
      <c r="AD1329" s="125" t="str">
        <f>IF(ISNA(VLOOKUP(AA1329,'XEQM Shortlist'!J:J,1,0)),"//","")</f>
        <v/>
      </c>
      <c r="AF1329" s="88" t="str">
        <f t="shared" si="290"/>
        <v/>
      </c>
      <c r="AG1329" t="b">
        <f t="shared" si="291"/>
        <v>1</v>
      </c>
    </row>
    <row r="1330" spans="1:33">
      <c r="A1330" s="45">
        <f t="shared" si="284"/>
        <v>1330</v>
      </c>
      <c r="B1330" s="44">
        <f t="shared" si="292"/>
        <v>1297</v>
      </c>
      <c r="C1330" s="48" t="s">
        <v>3456</v>
      </c>
      <c r="D1330" s="48" t="s">
        <v>12</v>
      </c>
      <c r="E1330" s="53" t="s">
        <v>1016</v>
      </c>
      <c r="F1330" s="53" t="s">
        <v>1016</v>
      </c>
      <c r="G1330" s="75">
        <v>0</v>
      </c>
      <c r="H1330" s="75">
        <v>510</v>
      </c>
      <c r="I1330" s="135" t="s">
        <v>3</v>
      </c>
      <c r="J1330" s="53" t="s">
        <v>1347</v>
      </c>
      <c r="K1330" s="54" t="s">
        <v>3817</v>
      </c>
      <c r="L1330" s="52" t="s">
        <v>4614</v>
      </c>
      <c r="M1330" s="52" t="s">
        <v>4679</v>
      </c>
      <c r="N1330" s="52" t="s">
        <v>2155</v>
      </c>
      <c r="O1330" s="52"/>
      <c r="P1330" s="254" t="s">
        <v>1400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85"/>
        <v>245</v>
      </c>
      <c r="W1330" s="75" t="s">
        <v>2155</v>
      </c>
      <c r="X1330" s="54" t="s">
        <v>2155</v>
      </c>
      <c r="Y1330" s="54" t="s">
        <v>2155</v>
      </c>
      <c r="Z1330" s="22" t="str">
        <f t="shared" si="286"/>
        <v>"BESTF"</v>
      </c>
      <c r="AA1330" s="22" t="str">
        <f t="shared" si="287"/>
        <v>BESTF</v>
      </c>
      <c r="AB1330" s="1">
        <f t="shared" si="288"/>
        <v>1297</v>
      </c>
      <c r="AC1330" t="str">
        <f t="shared" si="289"/>
        <v>ITM_BESTF</v>
      </c>
      <c r="AD1330" s="125" t="str">
        <f>IF(ISNA(VLOOKUP(AA1330,'XEQM Shortlist'!J:J,1,0)),"//","")</f>
        <v>//</v>
      </c>
      <c r="AF1330" s="88" t="str">
        <f t="shared" si="290"/>
        <v>BESTF</v>
      </c>
      <c r="AG1330" t="b">
        <f t="shared" si="291"/>
        <v>1</v>
      </c>
    </row>
    <row r="1331" spans="1:33">
      <c r="A1331" s="45">
        <f t="shared" si="284"/>
        <v>1331</v>
      </c>
      <c r="B1331" s="44">
        <f t="shared" si="292"/>
        <v>1298</v>
      </c>
      <c r="C1331" s="48" t="s">
        <v>4435</v>
      </c>
      <c r="D1331" s="48" t="s">
        <v>4293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1347</v>
      </c>
      <c r="K1331" s="54" t="s">
        <v>3817</v>
      </c>
      <c r="L1331" s="52" t="s">
        <v>4614</v>
      </c>
      <c r="M1331" s="52" t="s">
        <v>4670</v>
      </c>
      <c r="N1331" s="52"/>
      <c r="O1331" s="52"/>
      <c r="P1331" s="254" t="s">
        <v>4436</v>
      </c>
      <c r="Q1331" s="13"/>
      <c r="R1331"/>
      <c r="S1331" t="str">
        <f t="shared" ref="S1331:S1342" si="297">IF(E1331=F1331,"","NOT EQUAL")</f>
        <v/>
      </c>
      <c r="T1331" s="41" t="str">
        <f>IF(ISNA(VLOOKUP(P1331,'NEW XEQM.c'!E:F,2,0)),"--","PRESENT")</f>
        <v>--</v>
      </c>
      <c r="U1331"/>
      <c r="V1331">
        <f t="shared" si="285"/>
        <v>246</v>
      </c>
      <c r="W1331" s="75" t="s">
        <v>2155</v>
      </c>
      <c r="X1331" s="54" t="s">
        <v>2155</v>
      </c>
      <c r="Y1331" s="54" t="s">
        <v>2155</v>
      </c>
      <c r="Z1331" s="22" t="str">
        <f t="shared" si="286"/>
        <v>"EXPF"</v>
      </c>
      <c r="AA1331" s="22" t="str">
        <f t="shared" si="287"/>
        <v>EXPF</v>
      </c>
      <c r="AB1331" s="1">
        <f t="shared" si="288"/>
        <v>1298</v>
      </c>
      <c r="AC1331" t="str">
        <f t="shared" si="289"/>
        <v>ITM_T_EXPF</v>
      </c>
      <c r="AD1331" s="125" t="str">
        <f>IF(ISNA(VLOOKUP(AA1331,'XEQM Shortlist'!J:J,1,0)),"//","")</f>
        <v>//</v>
      </c>
      <c r="AF1331" s="88" t="str">
        <f t="shared" si="290"/>
        <v>EXPF</v>
      </c>
      <c r="AG1331" t="b">
        <f t="shared" si="291"/>
        <v>1</v>
      </c>
    </row>
    <row r="1332" spans="1:33">
      <c r="A1332" s="45">
        <f t="shared" si="284"/>
        <v>1332</v>
      </c>
      <c r="B1332" s="44">
        <f t="shared" si="292"/>
        <v>1299</v>
      </c>
      <c r="C1332" s="48" t="s">
        <v>4435</v>
      </c>
      <c r="D1332" s="48" t="s">
        <v>4294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1347</v>
      </c>
      <c r="K1332" s="54" t="s">
        <v>3817</v>
      </c>
      <c r="L1332" s="52" t="s">
        <v>4614</v>
      </c>
      <c r="M1332" s="52" t="s">
        <v>4670</v>
      </c>
      <c r="N1332" s="52"/>
      <c r="O1332" s="52"/>
      <c r="P1332" s="254" t="s">
        <v>4437</v>
      </c>
      <c r="Q1332" s="13"/>
      <c r="R1332"/>
      <c r="S1332" t="str">
        <f t="shared" si="297"/>
        <v/>
      </c>
      <c r="T1332" s="41" t="str">
        <f>IF(ISNA(VLOOKUP(P1332,'NEW XEQM.c'!E:F,2,0)),"--","PRESENT")</f>
        <v>--</v>
      </c>
      <c r="U1332"/>
      <c r="V1332">
        <f t="shared" si="285"/>
        <v>247</v>
      </c>
      <c r="W1332" s="75" t="s">
        <v>2155</v>
      </c>
      <c r="X1332" s="54" t="s">
        <v>2155</v>
      </c>
      <c r="Y1332" s="54" t="s">
        <v>2155</v>
      </c>
      <c r="Z1332" s="22" t="str">
        <f t="shared" si="286"/>
        <v>"LINF"</v>
      </c>
      <c r="AA1332" s="22" t="str">
        <f t="shared" si="287"/>
        <v>LINF</v>
      </c>
      <c r="AB1332" s="1">
        <f t="shared" si="288"/>
        <v>1299</v>
      </c>
      <c r="AC1332" t="str">
        <f t="shared" si="289"/>
        <v>ITM_T_LINF</v>
      </c>
      <c r="AD1332" s="125" t="str">
        <f>IF(ISNA(VLOOKUP(AA1332,'XEQM Shortlist'!J:J,1,0)),"//","")</f>
        <v>//</v>
      </c>
      <c r="AF1332" s="88" t="str">
        <f t="shared" si="290"/>
        <v>LINF</v>
      </c>
      <c r="AG1332" t="b">
        <f t="shared" si="291"/>
        <v>1</v>
      </c>
    </row>
    <row r="1333" spans="1:33">
      <c r="A1333" s="45">
        <f t="shared" si="284"/>
        <v>1333</v>
      </c>
      <c r="B1333" s="44">
        <f t="shared" si="292"/>
        <v>1300</v>
      </c>
      <c r="C1333" s="48" t="s">
        <v>4435</v>
      </c>
      <c r="D1333" s="48" t="s">
        <v>4295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1347</v>
      </c>
      <c r="K1333" s="54" t="s">
        <v>3817</v>
      </c>
      <c r="L1333" s="52" t="s">
        <v>4614</v>
      </c>
      <c r="M1333" s="52" t="s">
        <v>4670</v>
      </c>
      <c r="N1333" s="52"/>
      <c r="O1333" s="52"/>
      <c r="P1333" s="254" t="s">
        <v>4438</v>
      </c>
      <c r="Q1333" s="13"/>
      <c r="R1333"/>
      <c r="S1333" t="str">
        <f t="shared" si="297"/>
        <v/>
      </c>
      <c r="T1333" s="41" t="str">
        <f>IF(ISNA(VLOOKUP(P1333,'NEW XEQM.c'!E:F,2,0)),"--","PRESENT")</f>
        <v>--</v>
      </c>
      <c r="U1333"/>
      <c r="V1333">
        <f t="shared" si="285"/>
        <v>248</v>
      </c>
      <c r="W1333" s="75" t="s">
        <v>2155</v>
      </c>
      <c r="X1333" s="54" t="s">
        <v>2155</v>
      </c>
      <c r="Y1333" s="54" t="s">
        <v>2155</v>
      </c>
      <c r="Z1333" s="22" t="str">
        <f t="shared" si="286"/>
        <v>"LOGF"</v>
      </c>
      <c r="AA1333" s="22" t="str">
        <f t="shared" si="287"/>
        <v>LOGF</v>
      </c>
      <c r="AB1333" s="1">
        <f t="shared" si="288"/>
        <v>1300</v>
      </c>
      <c r="AC1333" t="str">
        <f t="shared" si="289"/>
        <v>ITM_T_LOGF</v>
      </c>
      <c r="AD1333" s="125" t="str">
        <f>IF(ISNA(VLOOKUP(AA1333,'XEQM Shortlist'!J:J,1,0)),"//","")</f>
        <v>//</v>
      </c>
      <c r="AF1333" s="88" t="str">
        <f t="shared" si="290"/>
        <v>LOGF</v>
      </c>
      <c r="AG1333" t="b">
        <f t="shared" si="291"/>
        <v>1</v>
      </c>
    </row>
    <row r="1334" spans="1:33">
      <c r="A1334" s="45">
        <f t="shared" si="284"/>
        <v>1334</v>
      </c>
      <c r="B1334" s="44">
        <f t="shared" si="292"/>
        <v>1301</v>
      </c>
      <c r="C1334" s="48" t="s">
        <v>4435</v>
      </c>
      <c r="D1334" s="48" t="s">
        <v>4296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1347</v>
      </c>
      <c r="K1334" s="54" t="s">
        <v>3817</v>
      </c>
      <c r="L1334" s="52" t="s">
        <v>4614</v>
      </c>
      <c r="M1334" s="52" t="s">
        <v>4670</v>
      </c>
      <c r="N1334" s="52"/>
      <c r="O1334" s="52"/>
      <c r="P1334" s="254" t="s">
        <v>4439</v>
      </c>
      <c r="Q1334" s="13"/>
      <c r="R1334"/>
      <c r="S1334" t="str">
        <f t="shared" si="297"/>
        <v/>
      </c>
      <c r="T1334" s="41" t="str">
        <f>IF(ISNA(VLOOKUP(P1334,'NEW XEQM.c'!E:F,2,0)),"--","PRESENT")</f>
        <v>--</v>
      </c>
      <c r="U1334"/>
      <c r="V1334">
        <f t="shared" si="285"/>
        <v>249</v>
      </c>
      <c r="W1334" s="75" t="s">
        <v>2155</v>
      </c>
      <c r="X1334" s="54" t="s">
        <v>2155</v>
      </c>
      <c r="Y1334" s="54" t="s">
        <v>2155</v>
      </c>
      <c r="Z1334" s="22" t="str">
        <f t="shared" si="286"/>
        <v>"ORTHOF"</v>
      </c>
      <c r="AA1334" s="22" t="str">
        <f t="shared" si="287"/>
        <v>ORTHOF</v>
      </c>
      <c r="AB1334" s="1">
        <f t="shared" si="288"/>
        <v>1301</v>
      </c>
      <c r="AC1334" t="str">
        <f t="shared" si="289"/>
        <v>ITM_T_ORTHOF</v>
      </c>
      <c r="AD1334" s="125" t="str">
        <f>IF(ISNA(VLOOKUP(AA1334,'XEQM Shortlist'!J:J,1,0)),"//","")</f>
        <v>//</v>
      </c>
      <c r="AF1334" s="88" t="str">
        <f t="shared" si="290"/>
        <v>ORTHOF</v>
      </c>
      <c r="AG1334" t="b">
        <f t="shared" si="291"/>
        <v>1</v>
      </c>
    </row>
    <row r="1335" spans="1:33">
      <c r="A1335" s="45">
        <f t="shared" si="284"/>
        <v>1335</v>
      </c>
      <c r="B1335" s="44">
        <f t="shared" si="292"/>
        <v>1302</v>
      </c>
      <c r="C1335" s="48" t="s">
        <v>4435</v>
      </c>
      <c r="D1335" s="48" t="s">
        <v>4297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1347</v>
      </c>
      <c r="K1335" s="54" t="s">
        <v>3817</v>
      </c>
      <c r="L1335" s="52" t="s">
        <v>4614</v>
      </c>
      <c r="M1335" s="52" t="s">
        <v>4670</v>
      </c>
      <c r="N1335" s="52"/>
      <c r="O1335" s="52"/>
      <c r="P1335" s="254" t="s">
        <v>4440</v>
      </c>
      <c r="Q1335" s="13"/>
      <c r="R1335"/>
      <c r="S1335" t="str">
        <f t="shared" si="297"/>
        <v/>
      </c>
      <c r="T1335" s="41" t="str">
        <f>IF(ISNA(VLOOKUP(P1335,'NEW XEQM.c'!E:F,2,0)),"--","PRESENT")</f>
        <v>--</v>
      </c>
      <c r="U1335"/>
      <c r="V1335">
        <f t="shared" si="285"/>
        <v>250</v>
      </c>
      <c r="W1335" s="75" t="s">
        <v>2155</v>
      </c>
      <c r="X1335" s="54" t="s">
        <v>2155</v>
      </c>
      <c r="Y1335" s="54" t="s">
        <v>2155</v>
      </c>
      <c r="Z1335" s="22" t="str">
        <f t="shared" si="286"/>
        <v>"POWERF"</v>
      </c>
      <c r="AA1335" s="22" t="str">
        <f t="shared" si="287"/>
        <v>POWERF</v>
      </c>
      <c r="AB1335" s="1">
        <f t="shared" si="288"/>
        <v>1302</v>
      </c>
      <c r="AC1335" t="str">
        <f t="shared" si="289"/>
        <v>ITM_T_POWERF</v>
      </c>
      <c r="AD1335" s="125" t="str">
        <f>IF(ISNA(VLOOKUP(AA1335,'XEQM Shortlist'!J:J,1,0)),"//","")</f>
        <v>//</v>
      </c>
      <c r="AF1335" s="88" t="str">
        <f t="shared" si="290"/>
        <v>POWERF</v>
      </c>
      <c r="AG1335" t="b">
        <f t="shared" si="291"/>
        <v>1</v>
      </c>
    </row>
    <row r="1336" spans="1:33">
      <c r="A1336" s="45">
        <f t="shared" si="284"/>
        <v>1336</v>
      </c>
      <c r="B1336" s="44">
        <f t="shared" si="292"/>
        <v>1303</v>
      </c>
      <c r="C1336" s="48" t="s">
        <v>4435</v>
      </c>
      <c r="D1336" s="48" t="s">
        <v>4298</v>
      </c>
      <c r="E1336" s="53" t="s">
        <v>889</v>
      </c>
      <c r="F1336" s="53" t="s">
        <v>889</v>
      </c>
      <c r="G1336" s="58">
        <v>0</v>
      </c>
      <c r="H1336" s="58">
        <v>0</v>
      </c>
      <c r="I1336" s="178" t="s">
        <v>3</v>
      </c>
      <c r="J1336" s="53" t="s">
        <v>1347</v>
      </c>
      <c r="K1336" s="54" t="s">
        <v>3817</v>
      </c>
      <c r="L1336" s="52" t="s">
        <v>4614</v>
      </c>
      <c r="M1336" s="52" t="s">
        <v>4670</v>
      </c>
      <c r="N1336" s="52"/>
      <c r="O1336" s="52"/>
      <c r="P1336" s="254" t="s">
        <v>4441</v>
      </c>
      <c r="Q1336" s="13"/>
      <c r="R1336"/>
      <c r="S1336" t="str">
        <f t="shared" si="297"/>
        <v/>
      </c>
      <c r="T1336" s="41" t="str">
        <f>IF(ISNA(VLOOKUP(P1336,'NEW XEQM.c'!E:F,2,0)),"--","PRESENT")</f>
        <v>--</v>
      </c>
      <c r="U1336"/>
      <c r="V1336">
        <f t="shared" si="285"/>
        <v>251</v>
      </c>
      <c r="W1336" s="75" t="s">
        <v>2155</v>
      </c>
      <c r="X1336" s="54" t="s">
        <v>2155</v>
      </c>
      <c r="Y1336" s="54" t="s">
        <v>2155</v>
      </c>
      <c r="Z1336" s="22" t="str">
        <f t="shared" si="286"/>
        <v>"GAUSSF"</v>
      </c>
      <c r="AA1336" s="22" t="str">
        <f t="shared" si="287"/>
        <v>GAUSSF</v>
      </c>
      <c r="AB1336" s="1">
        <f t="shared" si="288"/>
        <v>1303</v>
      </c>
      <c r="AC1336" t="str">
        <f t="shared" si="289"/>
        <v>ITM_T_GAUSSF</v>
      </c>
      <c r="AD1336" s="125" t="str">
        <f>IF(ISNA(VLOOKUP(AA1336,'XEQM Shortlist'!J:J,1,0)),"//","")</f>
        <v>//</v>
      </c>
      <c r="AF1336" s="88" t="str">
        <f t="shared" si="290"/>
        <v>GAUSSF</v>
      </c>
      <c r="AG1336" t="b">
        <f t="shared" si="291"/>
        <v>1</v>
      </c>
    </row>
    <row r="1337" spans="1:33">
      <c r="A1337" s="45">
        <f t="shared" si="284"/>
        <v>1337</v>
      </c>
      <c r="B1337" s="44">
        <f t="shared" si="292"/>
        <v>1304</v>
      </c>
      <c r="C1337" s="48" t="s">
        <v>4435</v>
      </c>
      <c r="D1337" s="48" t="s">
        <v>4299</v>
      </c>
      <c r="E1337" s="53" t="s">
        <v>890</v>
      </c>
      <c r="F1337" s="53" t="s">
        <v>890</v>
      </c>
      <c r="G1337" s="58">
        <v>0</v>
      </c>
      <c r="H1337" s="58">
        <v>0</v>
      </c>
      <c r="I1337" s="178" t="s">
        <v>3</v>
      </c>
      <c r="J1337" s="53" t="s">
        <v>1347</v>
      </c>
      <c r="K1337" s="54" t="s">
        <v>3817</v>
      </c>
      <c r="L1337" s="52" t="s">
        <v>4614</v>
      </c>
      <c r="M1337" s="52" t="s">
        <v>4670</v>
      </c>
      <c r="N1337" s="52"/>
      <c r="O1337" s="52"/>
      <c r="P1337" s="254" t="s">
        <v>4442</v>
      </c>
      <c r="Q1337" s="13"/>
      <c r="R1337"/>
      <c r="S1337" t="str">
        <f t="shared" si="297"/>
        <v/>
      </c>
      <c r="T1337" s="41" t="str">
        <f>IF(ISNA(VLOOKUP(P1337,'NEW XEQM.c'!E:F,2,0)),"--","PRESENT")</f>
        <v>--</v>
      </c>
      <c r="U1337"/>
      <c r="V1337">
        <f t="shared" si="285"/>
        <v>252</v>
      </c>
      <c r="W1337" s="75" t="s">
        <v>2155</v>
      </c>
      <c r="X1337" s="54" t="s">
        <v>2155</v>
      </c>
      <c r="Y1337" s="54" t="s">
        <v>2155</v>
      </c>
      <c r="Z1337" s="22" t="str">
        <f t="shared" si="286"/>
        <v>"CAUCHF"</v>
      </c>
      <c r="AA1337" s="22" t="str">
        <f t="shared" si="287"/>
        <v>CAUCHF</v>
      </c>
      <c r="AB1337" s="1">
        <f t="shared" si="288"/>
        <v>1304</v>
      </c>
      <c r="AC1337" t="str">
        <f t="shared" si="289"/>
        <v>ITM_T_CAUCHF</v>
      </c>
      <c r="AD1337" s="125" t="str">
        <f>IF(ISNA(VLOOKUP(AA1337,'XEQM Shortlist'!J:J,1,0)),"//","")</f>
        <v>//</v>
      </c>
      <c r="AF1337" s="88" t="str">
        <f t="shared" si="290"/>
        <v>CAUCHF</v>
      </c>
      <c r="AG1337" t="b">
        <f t="shared" si="291"/>
        <v>1</v>
      </c>
    </row>
    <row r="1338" spans="1:33">
      <c r="A1338" s="45">
        <f t="shared" si="284"/>
        <v>1338</v>
      </c>
      <c r="B1338" s="44">
        <f t="shared" si="292"/>
        <v>1305</v>
      </c>
      <c r="C1338" s="48" t="s">
        <v>4435</v>
      </c>
      <c r="D1338" s="48" t="s">
        <v>4300</v>
      </c>
      <c r="E1338" s="53" t="s">
        <v>891</v>
      </c>
      <c r="F1338" s="53" t="s">
        <v>891</v>
      </c>
      <c r="G1338" s="58">
        <v>0</v>
      </c>
      <c r="H1338" s="58">
        <v>0</v>
      </c>
      <c r="I1338" s="178" t="s">
        <v>3</v>
      </c>
      <c r="J1338" s="53" t="s">
        <v>1347</v>
      </c>
      <c r="K1338" s="54" t="s">
        <v>3817</v>
      </c>
      <c r="L1338" s="52" t="s">
        <v>4614</v>
      </c>
      <c r="M1338" s="52" t="s">
        <v>4670</v>
      </c>
      <c r="N1338" s="52"/>
      <c r="O1338" s="52"/>
      <c r="P1338" s="254" t="s">
        <v>4443</v>
      </c>
      <c r="Q1338" s="13"/>
      <c r="R1338"/>
      <c r="S1338" t="str">
        <f t="shared" si="297"/>
        <v/>
      </c>
      <c r="T1338" s="41" t="str">
        <f>IF(ISNA(VLOOKUP(P1338,'NEW XEQM.c'!E:F,2,0)),"--","PRESENT")</f>
        <v>--</v>
      </c>
      <c r="U1338"/>
      <c r="V1338">
        <f t="shared" si="285"/>
        <v>253</v>
      </c>
      <c r="W1338" s="75" t="s">
        <v>2155</v>
      </c>
      <c r="X1338" s="54" t="s">
        <v>2155</v>
      </c>
      <c r="Y1338" s="54" t="s">
        <v>2155</v>
      </c>
      <c r="Z1338" s="22" t="str">
        <f t="shared" si="286"/>
        <v>"PARABF"</v>
      </c>
      <c r="AA1338" s="22" t="str">
        <f t="shared" si="287"/>
        <v>PARABF</v>
      </c>
      <c r="AB1338" s="1">
        <f t="shared" si="288"/>
        <v>1305</v>
      </c>
      <c r="AC1338" t="str">
        <f t="shared" si="289"/>
        <v>ITM_T_PARABF</v>
      </c>
      <c r="AD1338" s="125" t="str">
        <f>IF(ISNA(VLOOKUP(AA1338,'XEQM Shortlist'!J:J,1,0)),"//","")</f>
        <v>//</v>
      </c>
      <c r="AF1338" s="88" t="str">
        <f t="shared" si="290"/>
        <v>PARABF</v>
      </c>
      <c r="AG1338" t="b">
        <f t="shared" si="291"/>
        <v>1</v>
      </c>
    </row>
    <row r="1339" spans="1:33">
      <c r="A1339" s="45">
        <f t="shared" si="284"/>
        <v>1339</v>
      </c>
      <c r="B1339" s="44">
        <f t="shared" si="292"/>
        <v>1306</v>
      </c>
      <c r="C1339" s="48" t="s">
        <v>4435</v>
      </c>
      <c r="D1339" s="48" t="s">
        <v>4301</v>
      </c>
      <c r="E1339" s="53" t="s">
        <v>892</v>
      </c>
      <c r="F1339" s="53" t="s">
        <v>892</v>
      </c>
      <c r="G1339" s="58">
        <v>0</v>
      </c>
      <c r="H1339" s="58">
        <v>0</v>
      </c>
      <c r="I1339" s="178" t="s">
        <v>3</v>
      </c>
      <c r="J1339" s="53" t="s">
        <v>1347</v>
      </c>
      <c r="K1339" s="54" t="s">
        <v>3817</v>
      </c>
      <c r="L1339" s="52" t="s">
        <v>4614</v>
      </c>
      <c r="M1339" s="52" t="s">
        <v>4670</v>
      </c>
      <c r="N1339" s="52"/>
      <c r="O1339" s="52"/>
      <c r="P1339" s="254" t="s">
        <v>4444</v>
      </c>
      <c r="Q1339" s="13"/>
      <c r="R1339"/>
      <c r="S1339" t="str">
        <f t="shared" si="297"/>
        <v/>
      </c>
      <c r="T1339" s="41" t="str">
        <f>IF(ISNA(VLOOKUP(P1339,'NEW XEQM.c'!E:F,2,0)),"--","PRESENT")</f>
        <v>--</v>
      </c>
      <c r="U1339"/>
      <c r="V1339">
        <f t="shared" si="285"/>
        <v>254</v>
      </c>
      <c r="W1339" s="75" t="s">
        <v>2155</v>
      </c>
      <c r="X1339" s="54" t="s">
        <v>2155</v>
      </c>
      <c r="Y1339" s="54" t="s">
        <v>2155</v>
      </c>
      <c r="Z1339" s="22" t="str">
        <f t="shared" si="286"/>
        <v>"HYPF"</v>
      </c>
      <c r="AA1339" s="22" t="str">
        <f t="shared" si="287"/>
        <v>HYPF</v>
      </c>
      <c r="AB1339" s="1">
        <f t="shared" si="288"/>
        <v>1306</v>
      </c>
      <c r="AC1339" t="str">
        <f t="shared" si="289"/>
        <v>ITM_T_HYPF</v>
      </c>
      <c r="AD1339" s="125" t="str">
        <f>IF(ISNA(VLOOKUP(AA1339,'XEQM Shortlist'!J:J,1,0)),"//","")</f>
        <v>//</v>
      </c>
      <c r="AF1339" s="88" t="str">
        <f t="shared" si="290"/>
        <v>HYPF</v>
      </c>
      <c r="AG1339" t="b">
        <f t="shared" si="291"/>
        <v>1</v>
      </c>
    </row>
    <row r="1340" spans="1:33">
      <c r="A1340" s="45">
        <f t="shared" si="284"/>
        <v>1340</v>
      </c>
      <c r="B1340" s="44">
        <f t="shared" si="292"/>
        <v>1307</v>
      </c>
      <c r="C1340" s="48" t="s">
        <v>4435</v>
      </c>
      <c r="D1340" s="48" t="s">
        <v>4302</v>
      </c>
      <c r="E1340" s="53" t="s">
        <v>1325</v>
      </c>
      <c r="F1340" s="53" t="s">
        <v>1325</v>
      </c>
      <c r="G1340" s="58">
        <v>0</v>
      </c>
      <c r="H1340" s="58">
        <v>0</v>
      </c>
      <c r="I1340" s="178" t="s">
        <v>3</v>
      </c>
      <c r="J1340" s="53" t="s">
        <v>1347</v>
      </c>
      <c r="K1340" s="54" t="s">
        <v>3817</v>
      </c>
      <c r="L1340" s="52" t="s">
        <v>4614</v>
      </c>
      <c r="M1340" s="52" t="s">
        <v>4670</v>
      </c>
      <c r="N1340" s="52"/>
      <c r="O1340" s="52"/>
      <c r="P1340" s="254" t="s">
        <v>4445</v>
      </c>
      <c r="Q1340" s="13"/>
      <c r="R1340"/>
      <c r="S1340" t="str">
        <f t="shared" si="297"/>
        <v/>
      </c>
      <c r="T1340" s="41" t="str">
        <f>IF(ISNA(VLOOKUP(P1340,'NEW XEQM.c'!E:F,2,0)),"--","PRESENT")</f>
        <v>--</v>
      </c>
      <c r="U1340"/>
      <c r="V1340">
        <f t="shared" si="285"/>
        <v>255</v>
      </c>
      <c r="W1340" s="75" t="s">
        <v>2155</v>
      </c>
      <c r="X1340" s="54" t="s">
        <v>2155</v>
      </c>
      <c r="Y1340" s="54" t="s">
        <v>2155</v>
      </c>
      <c r="Z1340" s="22" t="str">
        <f t="shared" si="286"/>
        <v>"ROOTF"</v>
      </c>
      <c r="AA1340" s="22" t="str">
        <f t="shared" si="287"/>
        <v>ROOTF</v>
      </c>
      <c r="AB1340" s="1">
        <f t="shared" si="288"/>
        <v>1307</v>
      </c>
      <c r="AC1340" t="str">
        <f t="shared" si="289"/>
        <v>ITM_T_ROOTF</v>
      </c>
      <c r="AD1340" s="125" t="str">
        <f>IF(ISNA(VLOOKUP(AA1340,'XEQM Shortlist'!J:J,1,0)),"//","")</f>
        <v>//</v>
      </c>
      <c r="AF1340" s="88" t="str">
        <f t="shared" si="290"/>
        <v>ROOTF</v>
      </c>
      <c r="AG1340" t="b">
        <f t="shared" si="291"/>
        <v>1</v>
      </c>
    </row>
    <row r="1341" spans="1:33" s="151" customFormat="1">
      <c r="A1341" s="45">
        <f t="shared" si="284"/>
        <v>1341</v>
      </c>
      <c r="B1341" s="44">
        <f t="shared" si="292"/>
        <v>1308</v>
      </c>
      <c r="C1341" s="147" t="s">
        <v>4434</v>
      </c>
      <c r="D1341" s="147" t="s">
        <v>3950</v>
      </c>
      <c r="E1341" s="167" t="s">
        <v>5103</v>
      </c>
      <c r="F1341" s="167" t="s">
        <v>5103</v>
      </c>
      <c r="G1341" s="148">
        <v>0</v>
      </c>
      <c r="H1341" s="148">
        <v>0</v>
      </c>
      <c r="I1341" s="264" t="s">
        <v>3</v>
      </c>
      <c r="J1341" s="149" t="s">
        <v>1348</v>
      </c>
      <c r="K1341" s="150" t="s">
        <v>3656</v>
      </c>
      <c r="L1341" s="151" t="s">
        <v>4614</v>
      </c>
      <c r="M1341" s="52" t="s">
        <v>4670</v>
      </c>
      <c r="N1341" s="52"/>
      <c r="P1341" s="254" t="s">
        <v>5102</v>
      </c>
      <c r="Q1341" s="13"/>
      <c r="R1341"/>
      <c r="S1341" t="str">
        <f t="shared" si="297"/>
        <v/>
      </c>
      <c r="T1341" s="41" t="str">
        <f>IF(ISNA(VLOOKUP(P1341,'NEW XEQM.c'!E:F,2,0)),"--","PRESENT")</f>
        <v>--</v>
      </c>
      <c r="U1341"/>
      <c r="V1341">
        <f t="shared" si="285"/>
        <v>255</v>
      </c>
      <c r="W1341" s="146" t="s">
        <v>2155</v>
      </c>
      <c r="X1341" s="150" t="s">
        <v>2155</v>
      </c>
      <c r="Y1341" s="150" t="s">
        <v>2155</v>
      </c>
      <c r="Z1341" s="22" t="str">
        <f t="shared" si="286"/>
        <v/>
      </c>
      <c r="AA1341" s="22" t="str">
        <f t="shared" si="287"/>
        <v/>
      </c>
      <c r="AB1341" s="1">
        <f t="shared" si="288"/>
        <v>1308</v>
      </c>
      <c r="AC1341" t="str">
        <f t="shared" si="289"/>
        <v>ITM_SETALLF</v>
      </c>
      <c r="AD1341" s="125" t="str">
        <f>IF(ISNA(VLOOKUP(AA1341,'XEQM Shortlist'!J:J,1,0)),"//","")</f>
        <v/>
      </c>
      <c r="AE1341"/>
      <c r="AF1341" s="88" t="str">
        <f t="shared" si="290"/>
        <v/>
      </c>
      <c r="AG1341" t="b">
        <f t="shared" si="291"/>
        <v>1</v>
      </c>
    </row>
    <row r="1342" spans="1:33">
      <c r="A1342" s="45">
        <f t="shared" si="284"/>
        <v>1342</v>
      </c>
      <c r="B1342" s="44">
        <f t="shared" si="292"/>
        <v>1309</v>
      </c>
      <c r="C1342" s="48" t="s">
        <v>4434</v>
      </c>
      <c r="D1342" s="48" t="s">
        <v>3880</v>
      </c>
      <c r="E1342" s="53" t="s">
        <v>4432</v>
      </c>
      <c r="F1342" s="53" t="s">
        <v>4432</v>
      </c>
      <c r="G1342" s="58">
        <v>0</v>
      </c>
      <c r="H1342" s="58">
        <v>0</v>
      </c>
      <c r="I1342" s="178" t="s">
        <v>3</v>
      </c>
      <c r="J1342" s="53" t="s">
        <v>1347</v>
      </c>
      <c r="K1342" s="54" t="s">
        <v>3817</v>
      </c>
      <c r="L1342" s="52" t="s">
        <v>4614</v>
      </c>
      <c r="M1342" s="52" t="s">
        <v>4670</v>
      </c>
      <c r="N1342" s="52"/>
      <c r="O1342" s="52"/>
      <c r="P1342" s="254" t="s">
        <v>4433</v>
      </c>
      <c r="Q1342" s="13"/>
      <c r="R1342"/>
      <c r="S1342" t="str">
        <f t="shared" si="297"/>
        <v/>
      </c>
      <c r="T1342" s="41" t="str">
        <f>IF(ISNA(VLOOKUP(P1342,'NEW XEQM.c'!E:F,2,0)),"--","PRESENT")</f>
        <v>--</v>
      </c>
      <c r="U1342"/>
      <c r="V1342">
        <f t="shared" si="285"/>
        <v>256</v>
      </c>
      <c r="W1342" s="75" t="s">
        <v>2155</v>
      </c>
      <c r="X1342" s="54" t="s">
        <v>2155</v>
      </c>
      <c r="Y1342" s="54" t="s">
        <v>2155</v>
      </c>
      <c r="Z1342" s="22" t="str">
        <f t="shared" si="286"/>
        <v>"RESETF"</v>
      </c>
      <c r="AA1342" s="22" t="str">
        <f t="shared" si="287"/>
        <v>RESETF</v>
      </c>
      <c r="AB1342" s="1">
        <f t="shared" si="288"/>
        <v>1309</v>
      </c>
      <c r="AC1342" t="str">
        <f t="shared" si="289"/>
        <v>ITM_RSTF</v>
      </c>
      <c r="AD1342" s="125" t="str">
        <f>IF(ISNA(VLOOKUP(AA1342,'XEQM Shortlist'!J:J,1,0)),"//","")</f>
        <v>//</v>
      </c>
      <c r="AF1342" s="88" t="str">
        <f t="shared" si="290"/>
        <v>RESETF</v>
      </c>
      <c r="AG1342" t="b">
        <f t="shared" si="291"/>
        <v>1</v>
      </c>
    </row>
    <row r="1343" spans="1:33" s="17" customFormat="1">
      <c r="A1343" s="45">
        <f t="shared" ref="A1343:A1404" si="298">IF(B1343=INT(B1343),ROW(),"")</f>
        <v>1343</v>
      </c>
      <c r="B1343" s="44">
        <f t="shared" si="292"/>
        <v>1310</v>
      </c>
      <c r="C1343" s="89" t="s">
        <v>3642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1347</v>
      </c>
      <c r="K1343" s="92" t="s">
        <v>3656</v>
      </c>
      <c r="L1343" s="17" t="s">
        <v>4614</v>
      </c>
      <c r="M1343" s="52" t="s">
        <v>4672</v>
      </c>
      <c r="N1343" s="52" t="s">
        <v>2155</v>
      </c>
      <c r="P1343" s="254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299">IF(AA1343&lt;&gt;"",V1342+1,V1342)</f>
        <v>256</v>
      </c>
      <c r="W1343" s="88" t="s">
        <v>2155</v>
      </c>
      <c r="X1343" s="92" t="s">
        <v>2155</v>
      </c>
      <c r="Y1343" s="92" t="s">
        <v>2155</v>
      </c>
      <c r="Z1343" s="22" t="str">
        <f t="shared" ref="Z1343:Z1404" si="300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301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302">B1343</f>
        <v>1310</v>
      </c>
      <c r="AC1343" t="str">
        <f t="shared" ref="AC1343:AC1404" si="303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304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305">AA1343=AF1343</f>
        <v>1</v>
      </c>
    </row>
    <row r="1344" spans="1:33" s="17" customFormat="1">
      <c r="A1344" s="45">
        <f t="shared" si="298"/>
        <v>1344</v>
      </c>
      <c r="B1344" s="44">
        <f t="shared" si="292"/>
        <v>1311</v>
      </c>
      <c r="C1344" s="89" t="s">
        <v>3642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1347</v>
      </c>
      <c r="K1344" s="92" t="s">
        <v>3656</v>
      </c>
      <c r="L1344" s="17" t="s">
        <v>4614</v>
      </c>
      <c r="M1344" s="52" t="s">
        <v>4672</v>
      </c>
      <c r="N1344" s="52" t="s">
        <v>2155</v>
      </c>
      <c r="P1344" s="254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299"/>
        <v>256</v>
      </c>
      <c r="W1344" s="88" t="s">
        <v>2155</v>
      </c>
      <c r="X1344" s="92" t="s">
        <v>2155</v>
      </c>
      <c r="Y1344" s="92" t="s">
        <v>2155</v>
      </c>
      <c r="Z1344" s="22" t="str">
        <f t="shared" si="300"/>
        <v/>
      </c>
      <c r="AA1344" s="22" t="str">
        <f t="shared" si="301"/>
        <v/>
      </c>
      <c r="AB1344" s="1">
        <f t="shared" si="302"/>
        <v>1311</v>
      </c>
      <c r="AC1344" t="str">
        <f t="shared" si="303"/>
        <v>ITM_1311</v>
      </c>
      <c r="AD1344" s="125" t="str">
        <f>IF(ISNA(VLOOKUP(AA1344,'XEQM Shortlist'!J:J,1,0)),"//","")</f>
        <v/>
      </c>
      <c r="AE1344"/>
      <c r="AF1344" s="88" t="str">
        <f t="shared" si="304"/>
        <v/>
      </c>
      <c r="AG1344" t="b">
        <f t="shared" si="305"/>
        <v>1</v>
      </c>
    </row>
    <row r="1345" spans="1:33" s="17" customFormat="1">
      <c r="A1345" s="45">
        <f t="shared" si="298"/>
        <v>1345</v>
      </c>
      <c r="B1345" s="44">
        <f t="shared" si="292"/>
        <v>1312</v>
      </c>
      <c r="C1345" s="89" t="s">
        <v>3642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1347</v>
      </c>
      <c r="K1345" s="92" t="s">
        <v>3656</v>
      </c>
      <c r="L1345" s="17" t="s">
        <v>4614</v>
      </c>
      <c r="M1345" s="52" t="s">
        <v>4672</v>
      </c>
      <c r="N1345" s="52" t="s">
        <v>2155</v>
      </c>
      <c r="P1345" s="254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299"/>
        <v>256</v>
      </c>
      <c r="W1345" s="88" t="s">
        <v>2155</v>
      </c>
      <c r="X1345" s="92" t="s">
        <v>2155</v>
      </c>
      <c r="Y1345" s="92" t="s">
        <v>2155</v>
      </c>
      <c r="Z1345" s="22" t="str">
        <f t="shared" si="300"/>
        <v/>
      </c>
      <c r="AA1345" s="22" t="str">
        <f t="shared" si="301"/>
        <v/>
      </c>
      <c r="AB1345" s="1">
        <f t="shared" si="302"/>
        <v>1312</v>
      </c>
      <c r="AC1345" t="str">
        <f t="shared" si="303"/>
        <v>ITM_1312</v>
      </c>
      <c r="AD1345" s="125" t="str">
        <f>IF(ISNA(VLOOKUP(AA1345,'XEQM Shortlist'!J:J,1,0)),"//","")</f>
        <v/>
      </c>
      <c r="AE1345"/>
      <c r="AF1345" s="88" t="str">
        <f t="shared" si="304"/>
        <v/>
      </c>
      <c r="AG1345" t="b">
        <f t="shared" si="305"/>
        <v>1</v>
      </c>
    </row>
    <row r="1346" spans="1:33" s="39" customFormat="1">
      <c r="A1346" s="45" t="str">
        <f t="shared" si="298"/>
        <v/>
      </c>
      <c r="B1346" s="44">
        <f t="shared" si="292"/>
        <v>1312.01</v>
      </c>
      <c r="C1346" s="47" t="s">
        <v>2155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2155</v>
      </c>
      <c r="O1346" s="47"/>
      <c r="P1346" s="254" t="s">
        <v>2155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299"/>
        <v>256</v>
      </c>
      <c r="W1346" s="75" t="s">
        <v>2155</v>
      </c>
      <c r="X1346" s="74" t="s">
        <v>2155</v>
      </c>
      <c r="Y1346" s="74" t="s">
        <v>2155</v>
      </c>
      <c r="Z1346" s="22" t="str">
        <f t="shared" si="300"/>
        <v/>
      </c>
      <c r="AA1346" s="22" t="str">
        <f t="shared" si="301"/>
        <v/>
      </c>
      <c r="AB1346" s="1">
        <f t="shared" si="302"/>
        <v>1312.01</v>
      </c>
      <c r="AC1346" t="str">
        <f t="shared" si="303"/>
        <v/>
      </c>
      <c r="AD1346" s="125" t="str">
        <f>IF(ISNA(VLOOKUP(AA1346,'XEQM Shortlist'!J:J,1,0)),"//","")</f>
        <v/>
      </c>
      <c r="AF1346" s="88" t="str">
        <f t="shared" si="304"/>
        <v/>
      </c>
      <c r="AG1346" t="b">
        <f t="shared" si="305"/>
        <v>1</v>
      </c>
    </row>
    <row r="1347" spans="1:33" s="39" customFormat="1">
      <c r="A1347" s="45" t="str">
        <f t="shared" si="298"/>
        <v/>
      </c>
      <c r="B1347" s="44">
        <f t="shared" si="292"/>
        <v>1312.02</v>
      </c>
      <c r="C1347" s="47" t="s">
        <v>2155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2155</v>
      </c>
      <c r="O1347" s="47"/>
      <c r="P1347" s="254" t="s">
        <v>2155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299"/>
        <v>256</v>
      </c>
      <c r="W1347" s="75" t="s">
        <v>2155</v>
      </c>
      <c r="X1347" s="74" t="s">
        <v>2155</v>
      </c>
      <c r="Y1347" s="74" t="s">
        <v>2155</v>
      </c>
      <c r="Z1347" s="22" t="str">
        <f t="shared" si="300"/>
        <v/>
      </c>
      <c r="AA1347" s="22" t="str">
        <f t="shared" si="301"/>
        <v/>
      </c>
      <c r="AB1347" s="1">
        <f t="shared" si="302"/>
        <v>1312.02</v>
      </c>
      <c r="AC1347" t="str">
        <f t="shared" si="303"/>
        <v/>
      </c>
      <c r="AD1347" s="125" t="str">
        <f>IF(ISNA(VLOOKUP(AA1347,'XEQM Shortlist'!J:J,1,0)),"//","")</f>
        <v/>
      </c>
      <c r="AF1347" s="88" t="str">
        <f t="shared" si="304"/>
        <v/>
      </c>
      <c r="AG1347" t="b">
        <f t="shared" si="305"/>
        <v>1</v>
      </c>
    </row>
    <row r="1348" spans="1:33" s="39" customFormat="1">
      <c r="A1348" s="45" t="str">
        <f t="shared" si="298"/>
        <v/>
      </c>
      <c r="B1348" s="44">
        <f t="shared" ref="B1348:B1411" si="306">IF(AND(MID(C1348,2,1)&lt;&gt;"/",MID(C1348,1,1)="/"),INT(B1347)+1,B1347+0.01)</f>
        <v>1312.03</v>
      </c>
      <c r="C1348" s="47" t="s">
        <v>2590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2155</v>
      </c>
      <c r="O1348" s="47"/>
      <c r="P1348" s="258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299"/>
        <v>256</v>
      </c>
      <c r="W1348" s="75" t="s">
        <v>2155</v>
      </c>
      <c r="X1348" s="74" t="s">
        <v>2155</v>
      </c>
      <c r="Y1348" s="74" t="s">
        <v>2155</v>
      </c>
      <c r="Z1348" s="22" t="str">
        <f t="shared" si="300"/>
        <v/>
      </c>
      <c r="AA1348" s="22" t="str">
        <f t="shared" si="301"/>
        <v/>
      </c>
      <c r="AB1348" s="1">
        <f t="shared" si="302"/>
        <v>1312.03</v>
      </c>
      <c r="AC1348" t="str">
        <f t="shared" si="303"/>
        <v>// Menus</v>
      </c>
      <c r="AD1348" s="125" t="str">
        <f>IF(ISNA(VLOOKUP(AA1348,'XEQM Shortlist'!J:J,1,0)),"//","")</f>
        <v/>
      </c>
      <c r="AF1348" s="88" t="str">
        <f t="shared" si="304"/>
        <v/>
      </c>
      <c r="AG1348" t="b">
        <f t="shared" si="305"/>
        <v>1</v>
      </c>
    </row>
    <row r="1349" spans="1:33">
      <c r="A1349" s="45">
        <f t="shared" si="298"/>
        <v>1349</v>
      </c>
      <c r="B1349" s="44">
        <f t="shared" si="306"/>
        <v>1313</v>
      </c>
      <c r="C1349" s="48" t="s">
        <v>3642</v>
      </c>
      <c r="D1349" s="48" t="s">
        <v>7</v>
      </c>
      <c r="E1349" s="53" t="s">
        <v>1004</v>
      </c>
      <c r="F1349" s="53" t="s">
        <v>1004</v>
      </c>
      <c r="G1349" s="75">
        <v>0</v>
      </c>
      <c r="H1349" s="75">
        <v>0</v>
      </c>
      <c r="I1349" s="139" t="s">
        <v>16</v>
      </c>
      <c r="J1349" s="53" t="s">
        <v>1348</v>
      </c>
      <c r="K1349" s="54" t="s">
        <v>3656</v>
      </c>
      <c r="L1349" s="52" t="s">
        <v>4614</v>
      </c>
      <c r="M1349" s="52" t="s">
        <v>4672</v>
      </c>
      <c r="N1349" s="52" t="s">
        <v>2155</v>
      </c>
      <c r="O1349" s="52"/>
      <c r="P1349" s="254" t="s">
        <v>1375</v>
      </c>
      <c r="Q1349" s="13"/>
      <c r="R1349"/>
      <c r="S1349" t="str">
        <f t="shared" ref="S1349:S1380" si="307">IF(E1349=F1349,"","NOT EQUAL")</f>
        <v/>
      </c>
      <c r="T1349" s="41" t="str">
        <f>IF(ISNA(VLOOKUP(P1349,'NEW XEQM.c'!E:F,2,0)),"--","PRESENT")</f>
        <v>--</v>
      </c>
      <c r="U1349"/>
      <c r="V1349">
        <f t="shared" si="299"/>
        <v>256</v>
      </c>
      <c r="W1349" s="75" t="s">
        <v>2155</v>
      </c>
      <c r="X1349" s="54" t="s">
        <v>2155</v>
      </c>
      <c r="Y1349" s="54" t="s">
        <v>2155</v>
      </c>
      <c r="Z1349" s="22" t="str">
        <f t="shared" si="300"/>
        <v/>
      </c>
      <c r="AA1349" s="22" t="str">
        <f t="shared" si="301"/>
        <v/>
      </c>
      <c r="AB1349" s="1">
        <f t="shared" si="302"/>
        <v>1313</v>
      </c>
      <c r="AC1349" t="str">
        <f t="shared" si="303"/>
        <v>MNU_ADV</v>
      </c>
      <c r="AD1349" s="125" t="str">
        <f>IF(ISNA(VLOOKUP(AA1349,'XEQM Shortlist'!J:J,1,0)),"//","")</f>
        <v/>
      </c>
      <c r="AF1349" s="88" t="str">
        <f t="shared" si="304"/>
        <v/>
      </c>
      <c r="AG1349" t="b">
        <f t="shared" si="305"/>
        <v>1</v>
      </c>
    </row>
    <row r="1350" spans="1:33">
      <c r="A1350" s="45">
        <f t="shared" si="298"/>
        <v>1350</v>
      </c>
      <c r="B1350" s="44">
        <f t="shared" si="306"/>
        <v>1314</v>
      </c>
      <c r="C1350" s="48" t="s">
        <v>3642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1348</v>
      </c>
      <c r="K1350" s="54" t="s">
        <v>3656</v>
      </c>
      <c r="L1350" s="52" t="s">
        <v>4614</v>
      </c>
      <c r="M1350" s="52" t="s">
        <v>4672</v>
      </c>
      <c r="N1350" s="52" t="s">
        <v>2155</v>
      </c>
      <c r="O1350" s="52"/>
      <c r="P1350" s="254" t="s">
        <v>1381</v>
      </c>
      <c r="Q1350" s="13"/>
      <c r="R1350"/>
      <c r="S1350" t="str">
        <f t="shared" si="307"/>
        <v/>
      </c>
      <c r="T1350" s="41" t="str">
        <f>IF(ISNA(VLOOKUP(P1350,'NEW XEQM.c'!E:F,2,0)),"--","PRESENT")</f>
        <v>--</v>
      </c>
      <c r="U1350"/>
      <c r="V1350">
        <f t="shared" si="299"/>
        <v>256</v>
      </c>
      <c r="W1350" s="75" t="s">
        <v>2155</v>
      </c>
      <c r="X1350" s="54" t="s">
        <v>2155</v>
      </c>
      <c r="Y1350" s="54" t="s">
        <v>2155</v>
      </c>
      <c r="Z1350" s="22" t="str">
        <f t="shared" si="300"/>
        <v/>
      </c>
      <c r="AA1350" s="22" t="str">
        <f t="shared" si="301"/>
        <v/>
      </c>
      <c r="AB1350" s="1">
        <f t="shared" si="302"/>
        <v>1314</v>
      </c>
      <c r="AC1350" t="str">
        <f t="shared" si="303"/>
        <v>MNU_ANGLES</v>
      </c>
      <c r="AD1350" s="125" t="str">
        <f>IF(ISNA(VLOOKUP(AA1350,'XEQM Shortlist'!J:J,1,0)),"//","")</f>
        <v/>
      </c>
      <c r="AF1350" s="88" t="str">
        <f t="shared" si="304"/>
        <v/>
      </c>
      <c r="AG1350" t="b">
        <f t="shared" si="305"/>
        <v>1</v>
      </c>
    </row>
    <row r="1351" spans="1:33">
      <c r="A1351" s="45">
        <f t="shared" si="298"/>
        <v>1351</v>
      </c>
      <c r="B1351" s="44">
        <f t="shared" si="306"/>
        <v>1315</v>
      </c>
      <c r="C1351" s="48" t="s">
        <v>3642</v>
      </c>
      <c r="D1351" s="48" t="s">
        <v>7</v>
      </c>
      <c r="E1351" s="53" t="s">
        <v>5380</v>
      </c>
      <c r="F1351" s="53" t="s">
        <v>5380</v>
      </c>
      <c r="G1351" s="142">
        <v>0</v>
      </c>
      <c r="H1351" s="142">
        <v>0</v>
      </c>
      <c r="I1351" s="139" t="s">
        <v>16</v>
      </c>
      <c r="J1351" s="53" t="s">
        <v>1348</v>
      </c>
      <c r="K1351" s="54" t="s">
        <v>3656</v>
      </c>
      <c r="L1351" s="52" t="s">
        <v>4614</v>
      </c>
      <c r="M1351" s="52" t="s">
        <v>4672</v>
      </c>
      <c r="N1351" s="52" t="s">
        <v>2155</v>
      </c>
      <c r="O1351" s="52"/>
      <c r="P1351" s="254" t="s">
        <v>2196</v>
      </c>
      <c r="Q1351" s="13"/>
      <c r="R1351"/>
      <c r="S1351" t="str">
        <f t="shared" si="307"/>
        <v/>
      </c>
      <c r="T1351" s="41" t="str">
        <f>IF(ISNA(VLOOKUP(P1351,'NEW XEQM.c'!E:F,2,0)),"--","PRESENT")</f>
        <v>--</v>
      </c>
      <c r="U1351"/>
      <c r="V1351">
        <f t="shared" si="299"/>
        <v>256</v>
      </c>
      <c r="W1351" s="75" t="s">
        <v>2155</v>
      </c>
      <c r="X1351" s="54" t="s">
        <v>2155</v>
      </c>
      <c r="Y1351" s="54" t="s">
        <v>2155</v>
      </c>
      <c r="Z1351" s="22" t="str">
        <f t="shared" si="300"/>
        <v/>
      </c>
      <c r="AA1351" s="22" t="str">
        <f t="shared" si="301"/>
        <v/>
      </c>
      <c r="AB1351" s="1">
        <f t="shared" si="302"/>
        <v>1315</v>
      </c>
      <c r="AC1351" t="str">
        <f t="shared" si="303"/>
        <v>MNU_PRINT</v>
      </c>
      <c r="AD1351" s="125" t="str">
        <f>IF(ISNA(VLOOKUP(AA1351,'XEQM Shortlist'!J:J,1,0)),"//","")</f>
        <v/>
      </c>
      <c r="AF1351" s="88" t="str">
        <f t="shared" si="304"/>
        <v/>
      </c>
      <c r="AG1351" t="b">
        <f t="shared" si="305"/>
        <v>1</v>
      </c>
    </row>
    <row r="1352" spans="1:33">
      <c r="A1352" s="45">
        <f t="shared" si="298"/>
        <v>1352</v>
      </c>
      <c r="B1352" s="44">
        <f t="shared" si="306"/>
        <v>1316</v>
      </c>
      <c r="C1352" s="48" t="s">
        <v>3642</v>
      </c>
      <c r="D1352" s="56" t="s">
        <v>2684</v>
      </c>
      <c r="E1352" s="120" t="s">
        <v>2162</v>
      </c>
      <c r="F1352" s="120" t="s">
        <v>2162</v>
      </c>
      <c r="G1352" s="142">
        <v>0</v>
      </c>
      <c r="H1352" s="142">
        <v>0</v>
      </c>
      <c r="I1352" s="139" t="s">
        <v>16</v>
      </c>
      <c r="J1352" s="53" t="s">
        <v>1348</v>
      </c>
      <c r="K1352" s="54" t="s">
        <v>3656</v>
      </c>
      <c r="L1352" s="52" t="s">
        <v>4614</v>
      </c>
      <c r="M1352" s="52" t="s">
        <v>4672</v>
      </c>
      <c r="N1352" s="52" t="s">
        <v>2155</v>
      </c>
      <c r="O1352" s="52"/>
      <c r="P1352" s="254" t="s">
        <v>1392</v>
      </c>
      <c r="Q1352" s="13"/>
      <c r="R1352"/>
      <c r="S1352" t="str">
        <f t="shared" si="307"/>
        <v/>
      </c>
      <c r="T1352" s="41" t="str">
        <f>IF(ISNA(VLOOKUP(P1352,'NEW XEQM.c'!E:F,2,0)),"--","PRESENT")</f>
        <v>--</v>
      </c>
      <c r="U1352"/>
      <c r="V1352">
        <f t="shared" si="299"/>
        <v>256</v>
      </c>
      <c r="W1352" s="75" t="s">
        <v>2155</v>
      </c>
      <c r="X1352" s="54" t="s">
        <v>2155</v>
      </c>
      <c r="Y1352" s="54" t="s">
        <v>2155</v>
      </c>
      <c r="Z1352" s="22" t="str">
        <f t="shared" si="300"/>
        <v/>
      </c>
      <c r="AA1352" s="22" t="str">
        <f t="shared" si="301"/>
        <v/>
      </c>
      <c r="AB1352" s="1">
        <f t="shared" si="302"/>
        <v>1316</v>
      </c>
      <c r="AC1352" t="str">
        <f t="shared" si="303"/>
        <v>MNU_CONVA</v>
      </c>
      <c r="AD1352" s="125" t="str">
        <f>IF(ISNA(VLOOKUP(AA1352,'XEQM Shortlist'!J:J,1,0)),"//","")</f>
        <v/>
      </c>
      <c r="AF1352" s="88" t="str">
        <f t="shared" si="304"/>
        <v/>
      </c>
      <c r="AG1352" t="b">
        <f t="shared" si="305"/>
        <v>1</v>
      </c>
    </row>
    <row r="1353" spans="1:33">
      <c r="A1353" s="45">
        <f t="shared" si="298"/>
        <v>1353</v>
      </c>
      <c r="B1353" s="44">
        <f t="shared" si="306"/>
        <v>1317</v>
      </c>
      <c r="C1353" s="48" t="s">
        <v>3642</v>
      </c>
      <c r="D1353" s="56" t="s">
        <v>2684</v>
      </c>
      <c r="E1353" s="72" t="s">
        <v>4737</v>
      </c>
      <c r="F1353" s="72" t="s">
        <v>4737</v>
      </c>
      <c r="G1353" s="142">
        <v>0</v>
      </c>
      <c r="H1353" s="142">
        <v>0</v>
      </c>
      <c r="I1353" s="139" t="s">
        <v>16</v>
      </c>
      <c r="J1353" s="53" t="s">
        <v>1348</v>
      </c>
      <c r="K1353" s="54" t="s">
        <v>3656</v>
      </c>
      <c r="L1353" s="52" t="s">
        <v>4614</v>
      </c>
      <c r="M1353" s="52" t="s">
        <v>4672</v>
      </c>
      <c r="N1353" s="52" t="s">
        <v>2155</v>
      </c>
      <c r="O1353" s="52"/>
      <c r="P1353" s="254" t="s">
        <v>1406</v>
      </c>
      <c r="Q1353" s="13"/>
      <c r="R1353"/>
      <c r="S1353" t="str">
        <f t="shared" si="307"/>
        <v/>
      </c>
      <c r="T1353" s="41" t="str">
        <f>IF(ISNA(VLOOKUP(P1353,'NEW XEQM.c'!E:F,2,0)),"--","PRESENT")</f>
        <v>--</v>
      </c>
      <c r="U1353"/>
      <c r="V1353">
        <f t="shared" si="299"/>
        <v>256</v>
      </c>
      <c r="W1353" s="75" t="s">
        <v>2155</v>
      </c>
      <c r="X1353" s="54" t="s">
        <v>2155</v>
      </c>
      <c r="Y1353" s="54" t="s">
        <v>2155</v>
      </c>
      <c r="Z1353" s="22" t="str">
        <f t="shared" si="300"/>
        <v/>
      </c>
      <c r="AA1353" s="22" t="str">
        <f t="shared" si="301"/>
        <v/>
      </c>
      <c r="AB1353" s="1">
        <f t="shared" si="302"/>
        <v>1317</v>
      </c>
      <c r="AC1353" t="str">
        <f t="shared" si="303"/>
        <v>MNU_BITS</v>
      </c>
      <c r="AD1353" s="125" t="str">
        <f>IF(ISNA(VLOOKUP(AA1353,'XEQM Shortlist'!J:J,1,0)),"//","")</f>
        <v/>
      </c>
      <c r="AF1353" s="88" t="str">
        <f t="shared" si="304"/>
        <v/>
      </c>
      <c r="AG1353" t="b">
        <f t="shared" si="305"/>
        <v>1</v>
      </c>
    </row>
    <row r="1354" spans="1:33">
      <c r="A1354" s="45">
        <f t="shared" si="298"/>
        <v>1354</v>
      </c>
      <c r="B1354" s="44">
        <f t="shared" si="306"/>
        <v>1318</v>
      </c>
      <c r="C1354" s="48" t="s">
        <v>3642</v>
      </c>
      <c r="D1354" s="56" t="s">
        <v>2684</v>
      </c>
      <c r="E1354" s="120" t="s">
        <v>1023</v>
      </c>
      <c r="F1354" s="120" t="s">
        <v>1024</v>
      </c>
      <c r="G1354" s="142">
        <v>0</v>
      </c>
      <c r="H1354" s="142">
        <v>0</v>
      </c>
      <c r="I1354" s="139" t="s">
        <v>16</v>
      </c>
      <c r="J1354" s="53" t="s">
        <v>1348</v>
      </c>
      <c r="K1354" s="54" t="s">
        <v>3656</v>
      </c>
      <c r="L1354" s="52" t="s">
        <v>4614</v>
      </c>
      <c r="M1354" s="52" t="s">
        <v>4672</v>
      </c>
      <c r="N1354" s="52" t="s">
        <v>2155</v>
      </c>
      <c r="O1354" s="48" t="s">
        <v>1355</v>
      </c>
      <c r="P1354" s="254" t="s">
        <v>1416</v>
      </c>
      <c r="Q1354" s="13"/>
      <c r="R1354"/>
      <c r="S1354" t="str">
        <f t="shared" si="307"/>
        <v>NOT EQUAL</v>
      </c>
      <c r="T1354" s="41" t="str">
        <f>IF(ISNA(VLOOKUP(P1354,'NEW XEQM.c'!E:F,2,0)),"--","PRESENT")</f>
        <v>--</v>
      </c>
      <c r="U1354"/>
      <c r="V1354">
        <f t="shared" si="299"/>
        <v>256</v>
      </c>
      <c r="W1354" s="75" t="s">
        <v>2155</v>
      </c>
      <c r="X1354" s="54" t="s">
        <v>2155</v>
      </c>
      <c r="Y1354" s="54" t="s">
        <v>2155</v>
      </c>
      <c r="Z1354" s="22" t="str">
        <f t="shared" si="300"/>
        <v/>
      </c>
      <c r="AA1354" s="22" t="str">
        <f t="shared" si="301"/>
        <v/>
      </c>
      <c r="AB1354" s="1">
        <f t="shared" si="302"/>
        <v>1318</v>
      </c>
      <c r="AC1354" t="str">
        <f t="shared" si="303"/>
        <v>MNU_CATALOG</v>
      </c>
      <c r="AD1354" s="125" t="str">
        <f>IF(ISNA(VLOOKUP(AA1354,'XEQM Shortlist'!J:J,1,0)),"//","")</f>
        <v/>
      </c>
      <c r="AF1354" s="88" t="str">
        <f t="shared" si="304"/>
        <v/>
      </c>
      <c r="AG1354" t="b">
        <f t="shared" si="305"/>
        <v>1</v>
      </c>
    </row>
    <row r="1355" spans="1:33">
      <c r="A1355" s="45">
        <f t="shared" si="298"/>
        <v>1355</v>
      </c>
      <c r="B1355" s="44">
        <f t="shared" si="306"/>
        <v>1319</v>
      </c>
      <c r="C1355" s="48" t="s">
        <v>3642</v>
      </c>
      <c r="D1355" s="48" t="s">
        <v>7</v>
      </c>
      <c r="E1355" s="120" t="s">
        <v>1027</v>
      </c>
      <c r="F1355" s="120" t="s">
        <v>1027</v>
      </c>
      <c r="G1355" s="142">
        <v>0</v>
      </c>
      <c r="H1355" s="142">
        <v>0</v>
      </c>
      <c r="I1355" s="139" t="s">
        <v>16</v>
      </c>
      <c r="J1355" s="53" t="s">
        <v>1348</v>
      </c>
      <c r="K1355" s="54" t="s">
        <v>3656</v>
      </c>
      <c r="L1355" s="52" t="s">
        <v>4614</v>
      </c>
      <c r="M1355" s="52" t="s">
        <v>4672</v>
      </c>
      <c r="N1355" s="52" t="s">
        <v>2155</v>
      </c>
      <c r="O1355" s="52"/>
      <c r="P1355" s="254" t="s">
        <v>1425</v>
      </c>
      <c r="Q1355" s="13"/>
      <c r="R1355"/>
      <c r="S1355" t="str">
        <f t="shared" si="307"/>
        <v/>
      </c>
      <c r="T1355" s="41" t="str">
        <f>IF(ISNA(VLOOKUP(P1355,'NEW XEQM.c'!E:F,2,0)),"--","PRESENT")</f>
        <v>--</v>
      </c>
      <c r="U1355"/>
      <c r="V1355">
        <f t="shared" si="299"/>
        <v>256</v>
      </c>
      <c r="W1355" s="75" t="s">
        <v>2155</v>
      </c>
      <c r="X1355" s="54" t="s">
        <v>2155</v>
      </c>
      <c r="Y1355" s="54" t="s">
        <v>2155</v>
      </c>
      <c r="Z1355" s="22" t="str">
        <f t="shared" si="300"/>
        <v/>
      </c>
      <c r="AA1355" s="22" t="str">
        <f t="shared" si="301"/>
        <v/>
      </c>
      <c r="AB1355" s="1">
        <f t="shared" si="302"/>
        <v>1319</v>
      </c>
      <c r="AC1355" t="str">
        <f t="shared" si="303"/>
        <v>MNU_CHARS</v>
      </c>
      <c r="AD1355" s="125" t="str">
        <f>IF(ISNA(VLOOKUP(AA1355,'XEQM Shortlist'!J:J,1,0)),"//","")</f>
        <v/>
      </c>
      <c r="AF1355" s="88" t="str">
        <f t="shared" si="304"/>
        <v/>
      </c>
      <c r="AG1355" t="b">
        <f t="shared" si="305"/>
        <v>1</v>
      </c>
    </row>
    <row r="1356" spans="1:33">
      <c r="A1356" s="45">
        <f t="shared" si="298"/>
        <v>1356</v>
      </c>
      <c r="B1356" s="44">
        <f t="shared" si="306"/>
        <v>1320</v>
      </c>
      <c r="C1356" s="48" t="s">
        <v>3642</v>
      </c>
      <c r="D1356" s="48" t="s">
        <v>7</v>
      </c>
      <c r="E1356" s="120" t="s">
        <v>1031</v>
      </c>
      <c r="F1356" s="120" t="s">
        <v>1031</v>
      </c>
      <c r="G1356" s="142">
        <v>0</v>
      </c>
      <c r="H1356" s="142">
        <v>0</v>
      </c>
      <c r="I1356" s="139" t="s">
        <v>16</v>
      </c>
      <c r="J1356" s="53" t="s">
        <v>1348</v>
      </c>
      <c r="K1356" s="54" t="s">
        <v>3656</v>
      </c>
      <c r="L1356" s="52" t="s">
        <v>4614</v>
      </c>
      <c r="M1356" s="52" t="s">
        <v>4672</v>
      </c>
      <c r="N1356" s="52" t="s">
        <v>2155</v>
      </c>
      <c r="O1356" s="52"/>
      <c r="P1356" s="254" t="s">
        <v>1429</v>
      </c>
      <c r="Q1356" s="13"/>
      <c r="R1356"/>
      <c r="S1356" t="str">
        <f t="shared" si="307"/>
        <v/>
      </c>
      <c r="T1356" s="41" t="str">
        <f>IF(ISNA(VLOOKUP(P1356,'NEW XEQM.c'!E:F,2,0)),"--","PRESENT")</f>
        <v>--</v>
      </c>
      <c r="U1356"/>
      <c r="V1356">
        <f t="shared" si="299"/>
        <v>256</v>
      </c>
      <c r="W1356" s="75" t="s">
        <v>2155</v>
      </c>
      <c r="X1356" s="54" t="s">
        <v>2155</v>
      </c>
      <c r="Y1356" s="54" t="s">
        <v>2155</v>
      </c>
      <c r="Z1356" s="22" t="str">
        <f t="shared" si="300"/>
        <v/>
      </c>
      <c r="AA1356" s="22" t="str">
        <f t="shared" si="301"/>
        <v/>
      </c>
      <c r="AB1356" s="1">
        <f t="shared" si="302"/>
        <v>1320</v>
      </c>
      <c r="AC1356" t="str">
        <f t="shared" si="303"/>
        <v>MNU_CLK</v>
      </c>
      <c r="AD1356" s="125" t="str">
        <f>IF(ISNA(VLOOKUP(AA1356,'XEQM Shortlist'!J:J,1,0)),"//","")</f>
        <v/>
      </c>
      <c r="AF1356" s="88" t="str">
        <f t="shared" si="304"/>
        <v/>
      </c>
      <c r="AG1356" t="b">
        <f t="shared" si="305"/>
        <v>1</v>
      </c>
    </row>
    <row r="1357" spans="1:33">
      <c r="A1357" s="45">
        <f t="shared" si="298"/>
        <v>1357</v>
      </c>
      <c r="B1357" s="44">
        <f t="shared" si="306"/>
        <v>1321</v>
      </c>
      <c r="C1357" s="48" t="s">
        <v>3642</v>
      </c>
      <c r="D1357" s="48" t="s">
        <v>7</v>
      </c>
      <c r="E1357" s="120" t="s">
        <v>1035</v>
      </c>
      <c r="F1357" s="120" t="s">
        <v>1035</v>
      </c>
      <c r="G1357" s="142">
        <v>0</v>
      </c>
      <c r="H1357" s="142">
        <v>0</v>
      </c>
      <c r="I1357" s="139" t="s">
        <v>16</v>
      </c>
      <c r="J1357" s="53" t="s">
        <v>1348</v>
      </c>
      <c r="K1357" s="54" t="s">
        <v>3656</v>
      </c>
      <c r="L1357" s="52" t="s">
        <v>4614</v>
      </c>
      <c r="M1357" s="52" t="s">
        <v>4672</v>
      </c>
      <c r="N1357" s="52" t="s">
        <v>2155</v>
      </c>
      <c r="O1357" s="52"/>
      <c r="P1357" s="254" t="s">
        <v>1436</v>
      </c>
      <c r="Q1357" s="13"/>
      <c r="R1357"/>
      <c r="S1357" t="str">
        <f t="shared" si="307"/>
        <v/>
      </c>
      <c r="T1357" s="41" t="str">
        <f>IF(ISNA(VLOOKUP(P1357,'NEW XEQM.c'!E:F,2,0)),"--","PRESENT")</f>
        <v>--</v>
      </c>
      <c r="U1357"/>
      <c r="V1357">
        <f t="shared" si="299"/>
        <v>256</v>
      </c>
      <c r="W1357" s="75" t="s">
        <v>2155</v>
      </c>
      <c r="X1357" s="54" t="s">
        <v>2155</v>
      </c>
      <c r="Y1357" s="54" t="s">
        <v>2155</v>
      </c>
      <c r="Z1357" s="22" t="str">
        <f t="shared" si="300"/>
        <v/>
      </c>
      <c r="AA1357" s="22" t="str">
        <f t="shared" si="301"/>
        <v/>
      </c>
      <c r="AB1357" s="1">
        <f t="shared" si="302"/>
        <v>1321</v>
      </c>
      <c r="AC1357" t="str">
        <f t="shared" si="303"/>
        <v>MNU_CLR</v>
      </c>
      <c r="AD1357" s="125" t="str">
        <f>IF(ISNA(VLOOKUP(AA1357,'XEQM Shortlist'!J:J,1,0)),"//","")</f>
        <v/>
      </c>
      <c r="AF1357" s="88" t="str">
        <f t="shared" si="304"/>
        <v/>
      </c>
      <c r="AG1357" t="b">
        <f t="shared" si="305"/>
        <v>1</v>
      </c>
    </row>
    <row r="1358" spans="1:33">
      <c r="A1358" s="45">
        <f t="shared" si="298"/>
        <v>1358</v>
      </c>
      <c r="B1358" s="44">
        <f t="shared" si="306"/>
        <v>1322</v>
      </c>
      <c r="C1358" s="48" t="s">
        <v>3642</v>
      </c>
      <c r="D1358" s="56" t="s">
        <v>2684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1348</v>
      </c>
      <c r="K1358" s="54" t="s">
        <v>3656</v>
      </c>
      <c r="L1358" s="52" t="s">
        <v>4614</v>
      </c>
      <c r="M1358" s="52" t="s">
        <v>4672</v>
      </c>
      <c r="N1358" s="52" t="s">
        <v>2155</v>
      </c>
      <c r="O1358" s="48" t="s">
        <v>2205</v>
      </c>
      <c r="P1358" s="254" t="s">
        <v>2203</v>
      </c>
      <c r="Q1358" s="13"/>
      <c r="R1358"/>
      <c r="S1358" t="str">
        <f t="shared" si="307"/>
        <v/>
      </c>
      <c r="T1358" s="41" t="str">
        <f>IF(ISNA(VLOOKUP(P1358,'NEW XEQM.c'!E:F,2,0)),"--","PRESENT")</f>
        <v>--</v>
      </c>
      <c r="U1358"/>
      <c r="V1358">
        <f t="shared" si="299"/>
        <v>256</v>
      </c>
      <c r="W1358" s="75" t="s">
        <v>2155</v>
      </c>
      <c r="X1358" s="54" t="s">
        <v>2155</v>
      </c>
      <c r="Y1358" s="54" t="s">
        <v>2155</v>
      </c>
      <c r="Z1358" s="22" t="str">
        <f t="shared" si="300"/>
        <v/>
      </c>
      <c r="AA1358" s="22" t="str">
        <f t="shared" si="301"/>
        <v/>
      </c>
      <c r="AB1358" s="1">
        <f t="shared" si="302"/>
        <v>1322</v>
      </c>
      <c r="AC1358" t="str">
        <f t="shared" si="303"/>
        <v>MNU_CONST</v>
      </c>
      <c r="AD1358" s="125" t="str">
        <f>IF(ISNA(VLOOKUP(AA1358,'XEQM Shortlist'!J:J,1,0)),"//","")</f>
        <v/>
      </c>
      <c r="AF1358" s="88" t="str">
        <f t="shared" si="304"/>
        <v/>
      </c>
      <c r="AG1358" t="b">
        <f t="shared" si="305"/>
        <v>1</v>
      </c>
    </row>
    <row r="1359" spans="1:33">
      <c r="A1359" s="45">
        <f t="shared" si="298"/>
        <v>1359</v>
      </c>
      <c r="B1359" s="44">
        <f t="shared" si="306"/>
        <v>1323</v>
      </c>
      <c r="C1359" s="48" t="s">
        <v>3642</v>
      </c>
      <c r="D1359" s="48" t="s">
        <v>7</v>
      </c>
      <c r="E1359" s="120" t="s">
        <v>1044</v>
      </c>
      <c r="F1359" s="120" t="s">
        <v>1044</v>
      </c>
      <c r="G1359" s="142">
        <v>0</v>
      </c>
      <c r="H1359" s="142">
        <v>0</v>
      </c>
      <c r="I1359" s="139" t="s">
        <v>16</v>
      </c>
      <c r="J1359" s="53" t="s">
        <v>1348</v>
      </c>
      <c r="K1359" s="54" t="s">
        <v>3656</v>
      </c>
      <c r="L1359" s="52" t="s">
        <v>4614</v>
      </c>
      <c r="M1359" s="52" t="s">
        <v>4672</v>
      </c>
      <c r="N1359" s="52" t="s">
        <v>2155</v>
      </c>
      <c r="O1359" s="52"/>
      <c r="P1359" s="254" t="s">
        <v>1448</v>
      </c>
      <c r="Q1359" s="13"/>
      <c r="R1359"/>
      <c r="S1359" t="str">
        <f t="shared" si="307"/>
        <v/>
      </c>
      <c r="T1359" s="41" t="str">
        <f>IF(ISNA(VLOOKUP(P1359,'NEW XEQM.c'!E:F,2,0)),"--","PRESENT")</f>
        <v>--</v>
      </c>
      <c r="U1359"/>
      <c r="V1359">
        <f t="shared" si="299"/>
        <v>256</v>
      </c>
      <c r="W1359" s="75" t="s">
        <v>2155</v>
      </c>
      <c r="X1359" s="54" t="s">
        <v>2155</v>
      </c>
      <c r="Y1359" s="54" t="s">
        <v>2155</v>
      </c>
      <c r="Z1359" s="22" t="str">
        <f t="shared" si="300"/>
        <v/>
      </c>
      <c r="AA1359" s="22" t="str">
        <f t="shared" si="301"/>
        <v/>
      </c>
      <c r="AB1359" s="1">
        <f t="shared" si="302"/>
        <v>1323</v>
      </c>
      <c r="AC1359" t="str">
        <f t="shared" si="303"/>
        <v>MNU_CPX</v>
      </c>
      <c r="AD1359" s="125" t="str">
        <f>IF(ISNA(VLOOKUP(AA1359,'XEQM Shortlist'!J:J,1,0)),"//","")</f>
        <v/>
      </c>
      <c r="AF1359" s="88" t="str">
        <f t="shared" si="304"/>
        <v/>
      </c>
      <c r="AG1359" t="b">
        <f t="shared" si="305"/>
        <v>1</v>
      </c>
    </row>
    <row r="1360" spans="1:33">
      <c r="A1360" s="45">
        <f t="shared" si="298"/>
        <v>1360</v>
      </c>
      <c r="B1360" s="44">
        <f t="shared" si="306"/>
        <v>1324</v>
      </c>
      <c r="C1360" s="48" t="s">
        <v>3642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1348</v>
      </c>
      <c r="K1360" s="54" t="s">
        <v>3656</v>
      </c>
      <c r="L1360" s="52" t="s">
        <v>4614</v>
      </c>
      <c r="M1360" s="52" t="s">
        <v>4672</v>
      </c>
      <c r="N1360" s="52" t="s">
        <v>2155</v>
      </c>
      <c r="O1360" s="52"/>
      <c r="P1360" s="254" t="s">
        <v>1449</v>
      </c>
      <c r="Q1360" s="13"/>
      <c r="R1360"/>
      <c r="S1360" t="str">
        <f t="shared" si="307"/>
        <v/>
      </c>
      <c r="T1360" s="41" t="str">
        <f>IF(ISNA(VLOOKUP(P1360,'NEW XEQM.c'!E:F,2,0)),"--","PRESENT")</f>
        <v>--</v>
      </c>
      <c r="U1360"/>
      <c r="V1360">
        <f t="shared" si="299"/>
        <v>256</v>
      </c>
      <c r="W1360" s="75" t="s">
        <v>2155</v>
      </c>
      <c r="X1360" s="54" t="s">
        <v>2155</v>
      </c>
      <c r="Y1360" s="54" t="s">
        <v>2155</v>
      </c>
      <c r="Z1360" s="22" t="str">
        <f t="shared" si="300"/>
        <v/>
      </c>
      <c r="AA1360" s="22" t="str">
        <f t="shared" si="301"/>
        <v/>
      </c>
      <c r="AB1360" s="1">
        <f t="shared" si="302"/>
        <v>1324</v>
      </c>
      <c r="AC1360" t="str">
        <f t="shared" si="303"/>
        <v>MNU_CPXS</v>
      </c>
      <c r="AD1360" s="125" t="str">
        <f>IF(ISNA(VLOOKUP(AA1360,'XEQM Shortlist'!J:J,1,0)),"//","")</f>
        <v/>
      </c>
      <c r="AF1360" s="88" t="str">
        <f t="shared" si="304"/>
        <v/>
      </c>
      <c r="AG1360" t="b">
        <f t="shared" si="305"/>
        <v>1</v>
      </c>
    </row>
    <row r="1361" spans="1:33">
      <c r="A1361" s="45">
        <f t="shared" si="298"/>
        <v>1361</v>
      </c>
      <c r="B1361" s="44">
        <f t="shared" si="306"/>
        <v>1325</v>
      </c>
      <c r="C1361" s="48" t="s">
        <v>3642</v>
      </c>
      <c r="D1361" s="48" t="s">
        <v>7</v>
      </c>
      <c r="E1361" s="120" t="s">
        <v>1048</v>
      </c>
      <c r="F1361" s="120" t="s">
        <v>1048</v>
      </c>
      <c r="G1361" s="142">
        <v>0</v>
      </c>
      <c r="H1361" s="142">
        <v>0</v>
      </c>
      <c r="I1361" s="139" t="s">
        <v>16</v>
      </c>
      <c r="J1361" s="53" t="s">
        <v>1348</v>
      </c>
      <c r="K1361" s="54" t="s">
        <v>3656</v>
      </c>
      <c r="L1361" s="52" t="s">
        <v>4614</v>
      </c>
      <c r="M1361" s="52" t="s">
        <v>4672</v>
      </c>
      <c r="N1361" s="52" t="s">
        <v>2155</v>
      </c>
      <c r="O1361" s="52"/>
      <c r="P1361" s="254" t="s">
        <v>1455</v>
      </c>
      <c r="Q1361" s="13"/>
      <c r="R1361"/>
      <c r="S1361" t="str">
        <f t="shared" si="307"/>
        <v/>
      </c>
      <c r="T1361" s="41" t="str">
        <f>IF(ISNA(VLOOKUP(P1361,'NEW XEQM.c'!E:F,2,0)),"--","PRESENT")</f>
        <v>--</v>
      </c>
      <c r="U1361"/>
      <c r="V1361">
        <f t="shared" si="299"/>
        <v>256</v>
      </c>
      <c r="W1361" s="75" t="s">
        <v>2155</v>
      </c>
      <c r="X1361" s="54" t="s">
        <v>2155</v>
      </c>
      <c r="Y1361" s="54" t="s">
        <v>2155</v>
      </c>
      <c r="Z1361" s="22" t="str">
        <f t="shared" si="300"/>
        <v/>
      </c>
      <c r="AA1361" s="22" t="str">
        <f t="shared" si="301"/>
        <v/>
      </c>
      <c r="AB1361" s="1">
        <f t="shared" si="302"/>
        <v>1325</v>
      </c>
      <c r="AC1361" t="str">
        <f t="shared" si="303"/>
        <v>MNU_DATES</v>
      </c>
      <c r="AD1361" s="125" t="str">
        <f>IF(ISNA(VLOOKUP(AA1361,'XEQM Shortlist'!J:J,1,0)),"//","")</f>
        <v/>
      </c>
      <c r="AF1361" s="88" t="str">
        <f t="shared" si="304"/>
        <v/>
      </c>
      <c r="AG1361" t="b">
        <f t="shared" si="305"/>
        <v>1</v>
      </c>
    </row>
    <row r="1362" spans="1:33">
      <c r="A1362" s="45">
        <f t="shared" si="298"/>
        <v>1362</v>
      </c>
      <c r="B1362" s="44">
        <f t="shared" si="306"/>
        <v>1326</v>
      </c>
      <c r="C1362" s="48" t="s">
        <v>3642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1348</v>
      </c>
      <c r="K1362" s="54" t="s">
        <v>3656</v>
      </c>
      <c r="L1362" s="52" t="s">
        <v>4614</v>
      </c>
      <c r="M1362" s="52" t="s">
        <v>4672</v>
      </c>
      <c r="N1362" s="52" t="s">
        <v>2155</v>
      </c>
      <c r="O1362" s="52"/>
      <c r="P1362" s="254" t="s">
        <v>4402</v>
      </c>
      <c r="Q1362" s="13"/>
      <c r="R1362"/>
      <c r="S1362" t="str">
        <f t="shared" si="307"/>
        <v/>
      </c>
      <c r="T1362" s="41" t="str">
        <f>IF(ISNA(VLOOKUP(P1362,'NEW XEQM.c'!E:F,2,0)),"--","PRESENT")</f>
        <v>--</v>
      </c>
      <c r="U1362"/>
      <c r="V1362">
        <f t="shared" si="299"/>
        <v>256</v>
      </c>
      <c r="W1362" s="75" t="s">
        <v>2155</v>
      </c>
      <c r="X1362" s="54" t="s">
        <v>2155</v>
      </c>
      <c r="Y1362" s="54" t="s">
        <v>2155</v>
      </c>
      <c r="Z1362" s="22" t="str">
        <f t="shared" si="300"/>
        <v/>
      </c>
      <c r="AA1362" s="22" t="str">
        <f t="shared" si="301"/>
        <v/>
      </c>
      <c r="AB1362" s="1">
        <f t="shared" si="302"/>
        <v>1326</v>
      </c>
      <c r="AC1362" t="str">
        <f t="shared" si="303"/>
        <v>MNU_DISP</v>
      </c>
      <c r="AD1362" s="125" t="str">
        <f>IF(ISNA(VLOOKUP(AA1362,'XEQM Shortlist'!J:J,1,0)),"//","")</f>
        <v/>
      </c>
      <c r="AF1362" s="88" t="str">
        <f t="shared" si="304"/>
        <v/>
      </c>
      <c r="AG1362" t="b">
        <f t="shared" si="305"/>
        <v>1</v>
      </c>
    </row>
    <row r="1363" spans="1:33">
      <c r="A1363" s="45">
        <f t="shared" si="298"/>
        <v>1363</v>
      </c>
      <c r="B1363" s="44">
        <f t="shared" si="306"/>
        <v>1327</v>
      </c>
      <c r="C1363" s="48" t="s">
        <v>3642</v>
      </c>
      <c r="D1363" s="48" t="s">
        <v>7</v>
      </c>
      <c r="E1363" s="120" t="s">
        <v>1065</v>
      </c>
      <c r="F1363" s="120" t="s">
        <v>1065</v>
      </c>
      <c r="G1363" s="142">
        <v>0</v>
      </c>
      <c r="H1363" s="142">
        <v>0</v>
      </c>
      <c r="I1363" s="139" t="s">
        <v>16</v>
      </c>
      <c r="J1363" s="53" t="s">
        <v>1348</v>
      </c>
      <c r="K1363" s="54" t="s">
        <v>3656</v>
      </c>
      <c r="L1363" s="52" t="s">
        <v>4614</v>
      </c>
      <c r="M1363" s="52" t="s">
        <v>4672</v>
      </c>
      <c r="N1363" s="52" t="s">
        <v>2155</v>
      </c>
      <c r="O1363" s="52"/>
      <c r="P1363" s="254" t="s">
        <v>1486</v>
      </c>
      <c r="Q1363" s="13"/>
      <c r="R1363"/>
      <c r="S1363" t="str">
        <f t="shared" si="307"/>
        <v/>
      </c>
      <c r="T1363" s="41" t="str">
        <f>IF(ISNA(VLOOKUP(P1363,'NEW XEQM.c'!E:F,2,0)),"--","PRESENT")</f>
        <v>--</v>
      </c>
      <c r="U1363"/>
      <c r="V1363">
        <f t="shared" si="299"/>
        <v>256</v>
      </c>
      <c r="W1363" s="75" t="s">
        <v>2155</v>
      </c>
      <c r="X1363" s="54" t="s">
        <v>2155</v>
      </c>
      <c r="Y1363" s="54" t="s">
        <v>2155</v>
      </c>
      <c r="Z1363" s="22" t="str">
        <f t="shared" si="300"/>
        <v/>
      </c>
      <c r="AA1363" s="22" t="str">
        <f t="shared" si="301"/>
        <v/>
      </c>
      <c r="AB1363" s="1">
        <f t="shared" si="302"/>
        <v>1327</v>
      </c>
      <c r="AC1363" t="str">
        <f t="shared" si="303"/>
        <v>MNU_EQN</v>
      </c>
      <c r="AD1363" s="125" t="str">
        <f>IF(ISNA(VLOOKUP(AA1363,'XEQM Shortlist'!J:J,1,0)),"//","")</f>
        <v/>
      </c>
      <c r="AF1363" s="88" t="str">
        <f t="shared" si="304"/>
        <v/>
      </c>
      <c r="AG1363" t="b">
        <f t="shared" si="305"/>
        <v>1</v>
      </c>
    </row>
    <row r="1364" spans="1:33">
      <c r="A1364" s="45">
        <f t="shared" si="298"/>
        <v>1364</v>
      </c>
      <c r="B1364" s="44">
        <f t="shared" si="306"/>
        <v>1328</v>
      </c>
      <c r="C1364" s="48" t="s">
        <v>3642</v>
      </c>
      <c r="D1364" s="48" t="s">
        <v>7</v>
      </c>
      <c r="E1364" s="120" t="s">
        <v>1075</v>
      </c>
      <c r="F1364" s="120" t="s">
        <v>1075</v>
      </c>
      <c r="G1364" s="142">
        <v>0</v>
      </c>
      <c r="H1364" s="142">
        <v>0</v>
      </c>
      <c r="I1364" s="139" t="s">
        <v>16</v>
      </c>
      <c r="J1364" s="53" t="s">
        <v>1348</v>
      </c>
      <c r="K1364" s="54" t="s">
        <v>3656</v>
      </c>
      <c r="L1364" s="52" t="s">
        <v>4614</v>
      </c>
      <c r="M1364" s="52" t="s">
        <v>4672</v>
      </c>
      <c r="N1364" s="52" t="s">
        <v>2155</v>
      </c>
      <c r="O1364" s="52"/>
      <c r="P1364" s="254" t="s">
        <v>1495</v>
      </c>
      <c r="Q1364" s="13"/>
      <c r="R1364"/>
      <c r="S1364" t="str">
        <f t="shared" si="307"/>
        <v/>
      </c>
      <c r="T1364" s="41" t="str">
        <f>IF(ISNA(VLOOKUP(P1364,'NEW XEQM.c'!E:F,2,0)),"--","PRESENT")</f>
        <v>--</v>
      </c>
      <c r="U1364"/>
      <c r="V1364">
        <f t="shared" si="299"/>
        <v>256</v>
      </c>
      <c r="W1364" s="75" t="s">
        <v>2155</v>
      </c>
      <c r="X1364" s="54" t="s">
        <v>2155</v>
      </c>
      <c r="Y1364" s="54" t="s">
        <v>2155</v>
      </c>
      <c r="Z1364" s="22" t="str">
        <f t="shared" si="300"/>
        <v/>
      </c>
      <c r="AA1364" s="22" t="str">
        <f t="shared" si="301"/>
        <v/>
      </c>
      <c r="AB1364" s="1">
        <f t="shared" si="302"/>
        <v>1328</v>
      </c>
      <c r="AC1364" t="str">
        <f t="shared" si="303"/>
        <v>MNU_EXP</v>
      </c>
      <c r="AD1364" s="125" t="str">
        <f>IF(ISNA(VLOOKUP(AA1364,'XEQM Shortlist'!J:J,1,0)),"//","")</f>
        <v/>
      </c>
      <c r="AF1364" s="88" t="str">
        <f t="shared" si="304"/>
        <v/>
      </c>
      <c r="AG1364" t="b">
        <f t="shared" si="305"/>
        <v>1</v>
      </c>
    </row>
    <row r="1365" spans="1:33">
      <c r="A1365" s="45">
        <f t="shared" si="298"/>
        <v>1365</v>
      </c>
      <c r="B1365" s="44">
        <f t="shared" si="306"/>
        <v>1329</v>
      </c>
      <c r="C1365" s="48" t="s">
        <v>3642</v>
      </c>
      <c r="D1365" s="56" t="s">
        <v>2684</v>
      </c>
      <c r="E1365" s="120" t="s">
        <v>2160</v>
      </c>
      <c r="F1365" s="120" t="s">
        <v>2160</v>
      </c>
      <c r="G1365" s="142">
        <v>0</v>
      </c>
      <c r="H1365" s="142">
        <v>0</v>
      </c>
      <c r="I1365" s="139" t="s">
        <v>16</v>
      </c>
      <c r="J1365" s="53" t="s">
        <v>1348</v>
      </c>
      <c r="K1365" s="54" t="s">
        <v>3656</v>
      </c>
      <c r="L1365" s="52" t="s">
        <v>4614</v>
      </c>
      <c r="M1365" s="52" t="s">
        <v>4672</v>
      </c>
      <c r="N1365" s="52" t="s">
        <v>2155</v>
      </c>
      <c r="O1365" s="52"/>
      <c r="P1365" s="254" t="s">
        <v>1504</v>
      </c>
      <c r="Q1365" s="13"/>
      <c r="R1365"/>
      <c r="S1365" t="str">
        <f t="shared" si="307"/>
        <v/>
      </c>
      <c r="T1365" s="41" t="str">
        <f>IF(ISNA(VLOOKUP(P1365,'NEW XEQM.c'!E:F,2,0)),"--","PRESENT")</f>
        <v>--</v>
      </c>
      <c r="U1365"/>
      <c r="V1365">
        <f t="shared" si="299"/>
        <v>256</v>
      </c>
      <c r="W1365" s="75" t="s">
        <v>2155</v>
      </c>
      <c r="X1365" s="54" t="s">
        <v>2155</v>
      </c>
      <c r="Y1365" s="54" t="s">
        <v>2155</v>
      </c>
      <c r="Z1365" s="22" t="str">
        <f t="shared" si="300"/>
        <v/>
      </c>
      <c r="AA1365" s="22" t="str">
        <f t="shared" si="301"/>
        <v/>
      </c>
      <c r="AB1365" s="1">
        <f t="shared" si="302"/>
        <v>1329</v>
      </c>
      <c r="AC1365" t="str">
        <f t="shared" si="303"/>
        <v>MNU_CONVE</v>
      </c>
      <c r="AD1365" s="125" t="str">
        <f>IF(ISNA(VLOOKUP(AA1365,'XEQM Shortlist'!J:J,1,0)),"//","")</f>
        <v/>
      </c>
      <c r="AF1365" s="88" t="str">
        <f t="shared" si="304"/>
        <v/>
      </c>
      <c r="AG1365" t="b">
        <f t="shared" si="305"/>
        <v>1</v>
      </c>
    </row>
    <row r="1366" spans="1:33">
      <c r="A1366" s="45">
        <f t="shared" si="298"/>
        <v>1366</v>
      </c>
      <c r="B1366" s="44">
        <f t="shared" si="306"/>
        <v>1330</v>
      </c>
      <c r="C1366" s="48" t="s">
        <v>3642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1348</v>
      </c>
      <c r="K1366" s="54" t="s">
        <v>3656</v>
      </c>
      <c r="L1366" s="52" t="s">
        <v>4614</v>
      </c>
      <c r="M1366" s="52" t="s">
        <v>4672</v>
      </c>
      <c r="N1366" s="52" t="s">
        <v>2155</v>
      </c>
      <c r="O1366" s="52"/>
      <c r="P1366" s="254" t="s">
        <v>1507</v>
      </c>
      <c r="Q1366" s="13"/>
      <c r="R1366"/>
      <c r="S1366" t="str">
        <f t="shared" si="307"/>
        <v/>
      </c>
      <c r="T1366" s="41" t="str">
        <f>IF(ISNA(VLOOKUP(P1366,'NEW XEQM.c'!E:F,2,0)),"--","PRESENT")</f>
        <v>--</v>
      </c>
      <c r="U1366"/>
      <c r="V1366">
        <f t="shared" si="299"/>
        <v>256</v>
      </c>
      <c r="W1366" s="75" t="s">
        <v>2155</v>
      </c>
      <c r="X1366" s="54" t="s">
        <v>2155</v>
      </c>
      <c r="Y1366" s="54" t="s">
        <v>2155</v>
      </c>
      <c r="Z1366" s="22" t="str">
        <f t="shared" si="300"/>
        <v/>
      </c>
      <c r="AA1366" s="22" t="str">
        <f t="shared" si="301"/>
        <v/>
      </c>
      <c r="AB1366" s="1">
        <f t="shared" si="302"/>
        <v>1330</v>
      </c>
      <c r="AC1366" t="str">
        <f t="shared" si="303"/>
        <v>MNU_FCNS</v>
      </c>
      <c r="AD1366" s="125" t="str">
        <f>IF(ISNA(VLOOKUP(AA1366,'XEQM Shortlist'!J:J,1,0)),"//","")</f>
        <v/>
      </c>
      <c r="AF1366" s="88" t="str">
        <f t="shared" si="304"/>
        <v/>
      </c>
      <c r="AG1366" t="b">
        <f t="shared" si="305"/>
        <v>1</v>
      </c>
    </row>
    <row r="1367" spans="1:33">
      <c r="A1367" s="45">
        <f t="shared" si="298"/>
        <v>1367</v>
      </c>
      <c r="B1367" s="44">
        <f t="shared" si="306"/>
        <v>1331</v>
      </c>
      <c r="C1367" s="48" t="s">
        <v>3642</v>
      </c>
      <c r="D1367" s="48" t="s">
        <v>7</v>
      </c>
      <c r="E1367" s="120" t="s">
        <v>1080</v>
      </c>
      <c r="F1367" s="120" t="s">
        <v>1080</v>
      </c>
      <c r="G1367" s="142">
        <v>0</v>
      </c>
      <c r="H1367" s="142">
        <v>0</v>
      </c>
      <c r="I1367" s="139" t="s">
        <v>16</v>
      </c>
      <c r="J1367" s="53" t="s">
        <v>1348</v>
      </c>
      <c r="K1367" s="54" t="s">
        <v>3656</v>
      </c>
      <c r="L1367" s="52" t="s">
        <v>4614</v>
      </c>
      <c r="M1367" s="52" t="s">
        <v>4672</v>
      </c>
      <c r="N1367" s="52" t="s">
        <v>2155</v>
      </c>
      <c r="O1367" s="52"/>
      <c r="P1367" s="254" t="s">
        <v>1516</v>
      </c>
      <c r="Q1367" s="13"/>
      <c r="R1367"/>
      <c r="S1367" t="str">
        <f t="shared" si="307"/>
        <v/>
      </c>
      <c r="T1367" s="41" t="str">
        <f>IF(ISNA(VLOOKUP(P1367,'NEW XEQM.c'!E:F,2,0)),"--","PRESENT")</f>
        <v>--</v>
      </c>
      <c r="U1367"/>
      <c r="V1367">
        <f t="shared" si="299"/>
        <v>256</v>
      </c>
      <c r="W1367" s="75" t="s">
        <v>2155</v>
      </c>
      <c r="X1367" s="54" t="s">
        <v>2155</v>
      </c>
      <c r="Y1367" s="54" t="s">
        <v>2155</v>
      </c>
      <c r="Z1367" s="22" t="str">
        <f t="shared" si="300"/>
        <v/>
      </c>
      <c r="AA1367" s="22" t="str">
        <f t="shared" si="301"/>
        <v/>
      </c>
      <c r="AB1367" s="1">
        <f t="shared" si="302"/>
        <v>1331</v>
      </c>
      <c r="AC1367" t="str">
        <f t="shared" si="303"/>
        <v>MNU_FIN</v>
      </c>
      <c r="AD1367" s="125" t="str">
        <f>IF(ISNA(VLOOKUP(AA1367,'XEQM Shortlist'!J:J,1,0)),"//","")</f>
        <v/>
      </c>
      <c r="AF1367" s="88" t="str">
        <f t="shared" si="304"/>
        <v/>
      </c>
      <c r="AG1367" t="b">
        <f t="shared" si="305"/>
        <v>1</v>
      </c>
    </row>
    <row r="1368" spans="1:33">
      <c r="A1368" s="45">
        <f t="shared" si="298"/>
        <v>1368</v>
      </c>
      <c r="B1368" s="44">
        <f t="shared" si="306"/>
        <v>1332</v>
      </c>
      <c r="C1368" s="48" t="s">
        <v>3642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1348</v>
      </c>
      <c r="K1368" s="54" t="s">
        <v>3656</v>
      </c>
      <c r="L1368" s="52" t="s">
        <v>4614</v>
      </c>
      <c r="M1368" s="52" t="s">
        <v>4672</v>
      </c>
      <c r="N1368" s="52" t="s">
        <v>2155</v>
      </c>
      <c r="O1368" s="52"/>
      <c r="P1368" s="254" t="s">
        <v>2197</v>
      </c>
      <c r="Q1368" s="13"/>
      <c r="R1368"/>
      <c r="S1368" t="str">
        <f t="shared" si="307"/>
        <v/>
      </c>
      <c r="T1368" s="41" t="str">
        <f>IF(ISNA(VLOOKUP(P1368,'NEW XEQM.c'!E:F,2,0)),"--","PRESENT")</f>
        <v>--</v>
      </c>
      <c r="U1368"/>
      <c r="V1368">
        <f t="shared" si="299"/>
        <v>256</v>
      </c>
      <c r="W1368" s="75" t="s">
        <v>2155</v>
      </c>
      <c r="X1368" s="54" t="s">
        <v>2155</v>
      </c>
      <c r="Y1368" s="54" t="s">
        <v>2155</v>
      </c>
      <c r="Z1368" s="22" t="str">
        <f t="shared" si="300"/>
        <v/>
      </c>
      <c r="AA1368" s="22" t="str">
        <f t="shared" si="301"/>
        <v/>
      </c>
      <c r="AB1368" s="1">
        <f t="shared" si="302"/>
        <v>1332</v>
      </c>
      <c r="AC1368" t="str">
        <f t="shared" si="303"/>
        <v>MNU_SINTS</v>
      </c>
      <c r="AD1368" s="125" t="str">
        <f>IF(ISNA(VLOOKUP(AA1368,'XEQM Shortlist'!J:J,1,0)),"//","")</f>
        <v/>
      </c>
      <c r="AF1368" s="88" t="str">
        <f t="shared" si="304"/>
        <v/>
      </c>
      <c r="AG1368" t="b">
        <f t="shared" si="305"/>
        <v>1</v>
      </c>
    </row>
    <row r="1369" spans="1:33">
      <c r="A1369" s="45">
        <f t="shared" si="298"/>
        <v>1369</v>
      </c>
      <c r="B1369" s="44">
        <f t="shared" si="306"/>
        <v>1333</v>
      </c>
      <c r="C1369" s="48" t="s">
        <v>3642</v>
      </c>
      <c r="D1369" s="48" t="s">
        <v>7</v>
      </c>
      <c r="E1369" s="72" t="s">
        <v>4735</v>
      </c>
      <c r="F1369" s="72" t="s">
        <v>4735</v>
      </c>
      <c r="G1369" s="142">
        <v>0</v>
      </c>
      <c r="H1369" s="142">
        <v>0</v>
      </c>
      <c r="I1369" s="139" t="s">
        <v>16</v>
      </c>
      <c r="J1369" s="53" t="s">
        <v>1348</v>
      </c>
      <c r="K1369" s="54" t="s">
        <v>3656</v>
      </c>
      <c r="L1369" s="52" t="s">
        <v>4614</v>
      </c>
      <c r="M1369" s="52" t="s">
        <v>4672</v>
      </c>
      <c r="N1369" s="52" t="s">
        <v>2155</v>
      </c>
      <c r="O1369" s="52"/>
      <c r="P1369" s="254" t="s">
        <v>1518</v>
      </c>
      <c r="Q1369" s="13"/>
      <c r="R1369"/>
      <c r="S1369" t="str">
        <f t="shared" si="307"/>
        <v/>
      </c>
      <c r="T1369" s="41" t="str">
        <f>IF(ISNA(VLOOKUP(P1369,'NEW XEQM.c'!E:F,2,0)),"--","PRESENT")</f>
        <v>--</v>
      </c>
      <c r="U1369"/>
      <c r="V1369">
        <f t="shared" si="299"/>
        <v>256</v>
      </c>
      <c r="W1369" s="75" t="s">
        <v>2155</v>
      </c>
      <c r="X1369" s="54" t="s">
        <v>2155</v>
      </c>
      <c r="Y1369" s="54" t="s">
        <v>2155</v>
      </c>
      <c r="Z1369" s="22" t="str">
        <f t="shared" si="300"/>
        <v/>
      </c>
      <c r="AA1369" s="22" t="str">
        <f t="shared" si="301"/>
        <v/>
      </c>
      <c r="AB1369" s="1">
        <f t="shared" si="302"/>
        <v>1333</v>
      </c>
      <c r="AC1369" t="str">
        <f t="shared" si="303"/>
        <v>MNU_FLAGS</v>
      </c>
      <c r="AD1369" s="125" t="str">
        <f>IF(ISNA(VLOOKUP(AA1369,'XEQM Shortlist'!J:J,1,0)),"//","")</f>
        <v/>
      </c>
      <c r="AF1369" s="88" t="str">
        <f t="shared" si="304"/>
        <v/>
      </c>
      <c r="AG1369" t="b">
        <f t="shared" si="305"/>
        <v>1</v>
      </c>
    </row>
    <row r="1370" spans="1:33">
      <c r="A1370" s="45">
        <f t="shared" si="298"/>
        <v>1370</v>
      </c>
      <c r="B1370" s="44">
        <f t="shared" si="306"/>
        <v>1334</v>
      </c>
      <c r="C1370" s="48" t="s">
        <v>3642</v>
      </c>
      <c r="D1370" s="48" t="s">
        <v>7</v>
      </c>
      <c r="E1370" s="120" t="s">
        <v>1081</v>
      </c>
      <c r="F1370" s="120" t="s">
        <v>1081</v>
      </c>
      <c r="G1370" s="142">
        <v>0</v>
      </c>
      <c r="H1370" s="142">
        <v>0</v>
      </c>
      <c r="I1370" s="139" t="s">
        <v>16</v>
      </c>
      <c r="J1370" s="53" t="s">
        <v>1348</v>
      </c>
      <c r="K1370" s="54" t="s">
        <v>3656</v>
      </c>
      <c r="L1370" s="52" t="s">
        <v>4614</v>
      </c>
      <c r="M1370" s="52" t="s">
        <v>4672</v>
      </c>
      <c r="N1370" s="52" t="s">
        <v>2155</v>
      </c>
      <c r="O1370" s="52"/>
      <c r="P1370" s="254" t="s">
        <v>1519</v>
      </c>
      <c r="Q1370" s="13"/>
      <c r="R1370"/>
      <c r="S1370" t="str">
        <f t="shared" si="307"/>
        <v/>
      </c>
      <c r="T1370" s="41" t="str">
        <f>IF(ISNA(VLOOKUP(P1370,'NEW XEQM.c'!E:F,2,0)),"--","PRESENT")</f>
        <v>--</v>
      </c>
      <c r="U1370"/>
      <c r="V1370">
        <f t="shared" si="299"/>
        <v>256</v>
      </c>
      <c r="W1370" s="75" t="s">
        <v>2155</v>
      </c>
      <c r="X1370" s="54" t="s">
        <v>2155</v>
      </c>
      <c r="Y1370" s="54" t="s">
        <v>2155</v>
      </c>
      <c r="Z1370" s="22" t="str">
        <f t="shared" si="300"/>
        <v/>
      </c>
      <c r="AA1370" s="22" t="str">
        <f t="shared" si="301"/>
        <v/>
      </c>
      <c r="AB1370" s="1">
        <f t="shared" si="302"/>
        <v>1334</v>
      </c>
      <c r="AC1370" t="str">
        <f t="shared" si="303"/>
        <v>MNU_FLASH</v>
      </c>
      <c r="AD1370" s="125" t="str">
        <f>IF(ISNA(VLOOKUP(AA1370,'XEQM Shortlist'!J:J,1,0)),"//","")</f>
        <v/>
      </c>
      <c r="AF1370" s="88" t="str">
        <f t="shared" si="304"/>
        <v/>
      </c>
      <c r="AG1370" t="b">
        <f t="shared" si="305"/>
        <v>1</v>
      </c>
    </row>
    <row r="1371" spans="1:33">
      <c r="A1371" s="45">
        <f t="shared" si="298"/>
        <v>1371</v>
      </c>
      <c r="B1371" s="44">
        <f t="shared" si="306"/>
        <v>1335</v>
      </c>
      <c r="C1371" s="48" t="s">
        <v>3642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1348</v>
      </c>
      <c r="K1371" s="54" t="s">
        <v>3656</v>
      </c>
      <c r="L1371" s="52" t="s">
        <v>4614</v>
      </c>
      <c r="M1371" s="52" t="s">
        <v>4672</v>
      </c>
      <c r="N1371" s="52" t="s">
        <v>2155</v>
      </c>
      <c r="O1371" s="52"/>
      <c r="P1371" s="254" t="s">
        <v>1537</v>
      </c>
      <c r="Q1371" s="13"/>
      <c r="R1371"/>
      <c r="S1371" t="str">
        <f t="shared" si="307"/>
        <v/>
      </c>
      <c r="T1371" s="41" t="str">
        <f>IF(ISNA(VLOOKUP(P1371,'NEW XEQM.c'!E:F,2,0)),"--","PRESENT")</f>
        <v>--</v>
      </c>
      <c r="U1371"/>
      <c r="V1371">
        <f t="shared" si="299"/>
        <v>256</v>
      </c>
      <c r="W1371" s="75" t="s">
        <v>2155</v>
      </c>
      <c r="X1371" s="54" t="s">
        <v>2155</v>
      </c>
      <c r="Y1371" s="54" t="s">
        <v>2155</v>
      </c>
      <c r="Z1371" s="22" t="str">
        <f t="shared" si="300"/>
        <v/>
      </c>
      <c r="AA1371" s="22" t="str">
        <f t="shared" si="301"/>
        <v/>
      </c>
      <c r="AB1371" s="1">
        <f t="shared" si="302"/>
        <v>1335</v>
      </c>
      <c r="AC1371" t="str">
        <f t="shared" si="303"/>
        <v>MNU_1STDERIV</v>
      </c>
      <c r="AD1371" s="125" t="str">
        <f>IF(ISNA(VLOOKUP(AA1371,'XEQM Shortlist'!J:J,1,0)),"//","")</f>
        <v/>
      </c>
      <c r="AF1371" s="88" t="str">
        <f t="shared" si="304"/>
        <v/>
      </c>
      <c r="AG1371" t="b">
        <f t="shared" si="305"/>
        <v>1</v>
      </c>
    </row>
    <row r="1372" spans="1:33">
      <c r="A1372" s="45">
        <f t="shared" si="298"/>
        <v>1372</v>
      </c>
      <c r="B1372" s="44">
        <f t="shared" si="306"/>
        <v>1336</v>
      </c>
      <c r="C1372" s="48" t="s">
        <v>3642</v>
      </c>
      <c r="D1372" s="48" t="s">
        <v>7</v>
      </c>
      <c r="E1372" s="120" t="s">
        <v>1088</v>
      </c>
      <c r="F1372" s="120" t="s">
        <v>1088</v>
      </c>
      <c r="G1372" s="142">
        <v>0</v>
      </c>
      <c r="H1372" s="142">
        <v>0</v>
      </c>
      <c r="I1372" s="139" t="s">
        <v>16</v>
      </c>
      <c r="J1372" s="53" t="s">
        <v>1348</v>
      </c>
      <c r="K1372" s="54" t="s">
        <v>3656</v>
      </c>
      <c r="L1372" s="52" t="s">
        <v>4614</v>
      </c>
      <c r="M1372" s="52" t="s">
        <v>4672</v>
      </c>
      <c r="N1372" s="52" t="s">
        <v>2155</v>
      </c>
      <c r="O1372" s="52"/>
      <c r="P1372" s="254" t="s">
        <v>1538</v>
      </c>
      <c r="Q1372" s="13"/>
      <c r="R1372"/>
      <c r="S1372" t="str">
        <f t="shared" si="307"/>
        <v/>
      </c>
      <c r="T1372" s="41" t="str">
        <f>IF(ISNA(VLOOKUP(P1372,'NEW XEQM.c'!E:F,2,0)),"--","PRESENT")</f>
        <v>--</v>
      </c>
      <c r="U1372"/>
      <c r="V1372">
        <f t="shared" si="299"/>
        <v>256</v>
      </c>
      <c r="W1372" s="75" t="s">
        <v>2155</v>
      </c>
      <c r="X1372" s="54" t="s">
        <v>2155</v>
      </c>
      <c r="Y1372" s="54" t="s">
        <v>2155</v>
      </c>
      <c r="Z1372" s="22" t="str">
        <f t="shared" si="300"/>
        <v/>
      </c>
      <c r="AA1372" s="22" t="str">
        <f t="shared" si="301"/>
        <v/>
      </c>
      <c r="AB1372" s="1">
        <f t="shared" si="302"/>
        <v>1336</v>
      </c>
      <c r="AC1372" t="str">
        <f t="shared" si="303"/>
        <v>MNU_2NDDERIV</v>
      </c>
      <c r="AD1372" s="125" t="str">
        <f>IF(ISNA(VLOOKUP(AA1372,'XEQM Shortlist'!J:J,1,0)),"//","")</f>
        <v/>
      </c>
      <c r="AF1372" s="88" t="str">
        <f t="shared" si="304"/>
        <v/>
      </c>
      <c r="AG1372" t="b">
        <f t="shared" si="305"/>
        <v>1</v>
      </c>
    </row>
    <row r="1373" spans="1:33">
      <c r="A1373" s="45">
        <f t="shared" si="298"/>
        <v>1373</v>
      </c>
      <c r="B1373" s="44">
        <f t="shared" si="306"/>
        <v>1337</v>
      </c>
      <c r="C1373" s="48" t="s">
        <v>3642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1348</v>
      </c>
      <c r="K1373" s="54" t="s">
        <v>3656</v>
      </c>
      <c r="L1373" s="52" t="s">
        <v>4614</v>
      </c>
      <c r="M1373" s="52" t="s">
        <v>4672</v>
      </c>
      <c r="N1373" s="52" t="s">
        <v>2155</v>
      </c>
      <c r="O1373" s="52"/>
      <c r="P1373" s="254" t="s">
        <v>1541</v>
      </c>
      <c r="Q1373" s="13"/>
      <c r="R1373"/>
      <c r="S1373" t="str">
        <f t="shared" si="307"/>
        <v/>
      </c>
      <c r="T1373" s="41" t="str">
        <f>IF(ISNA(VLOOKUP(P1373,'NEW XEQM.c'!E:F,2,0)),"--","PRESENT")</f>
        <v>--</v>
      </c>
      <c r="U1373"/>
      <c r="V1373">
        <f t="shared" si="299"/>
        <v>256</v>
      </c>
      <c r="W1373" s="75" t="s">
        <v>2155</v>
      </c>
      <c r="X1373" s="54" t="s">
        <v>2155</v>
      </c>
      <c r="Y1373" s="54" t="s">
        <v>2155</v>
      </c>
      <c r="Z1373" s="22" t="str">
        <f t="shared" si="300"/>
        <v/>
      </c>
      <c r="AA1373" s="22" t="str">
        <f t="shared" si="301"/>
        <v/>
      </c>
      <c r="AB1373" s="1">
        <f t="shared" si="302"/>
        <v>1337</v>
      </c>
      <c r="AC1373" t="str">
        <f t="shared" si="303"/>
        <v>MNU_CONVFP</v>
      </c>
      <c r="AD1373" s="125" t="str">
        <f>IF(ISNA(VLOOKUP(AA1373,'XEQM Shortlist'!J:J,1,0)),"//","")</f>
        <v/>
      </c>
      <c r="AF1373" s="88" t="str">
        <f t="shared" si="304"/>
        <v/>
      </c>
      <c r="AG1373" t="b">
        <f t="shared" si="305"/>
        <v>1</v>
      </c>
    </row>
    <row r="1374" spans="1:33">
      <c r="A1374" s="45">
        <f t="shared" si="298"/>
        <v>1374</v>
      </c>
      <c r="B1374" s="44">
        <f t="shared" si="306"/>
        <v>1338</v>
      </c>
      <c r="C1374" s="48" t="s">
        <v>3642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1348</v>
      </c>
      <c r="K1374" s="54" t="s">
        <v>3656</v>
      </c>
      <c r="L1374" s="52" t="s">
        <v>4614</v>
      </c>
      <c r="M1374" s="52" t="s">
        <v>4672</v>
      </c>
      <c r="N1374" s="52" t="s">
        <v>2155</v>
      </c>
      <c r="O1374" s="52"/>
      <c r="P1374" s="254" t="s">
        <v>2198</v>
      </c>
      <c r="Q1374" s="13"/>
      <c r="R1374"/>
      <c r="S1374" t="str">
        <f t="shared" si="307"/>
        <v/>
      </c>
      <c r="T1374" s="41" t="str">
        <f>IF(ISNA(VLOOKUP(P1374,'NEW XEQM.c'!E:F,2,0)),"--","PRESENT")</f>
        <v>--</v>
      </c>
      <c r="U1374"/>
      <c r="V1374">
        <f t="shared" si="299"/>
        <v>256</v>
      </c>
      <c r="W1374" s="75" t="s">
        <v>2155</v>
      </c>
      <c r="X1374" s="54" t="s">
        <v>2155</v>
      </c>
      <c r="Y1374" s="54" t="s">
        <v>2155</v>
      </c>
      <c r="Z1374" s="22" t="str">
        <f t="shared" si="300"/>
        <v/>
      </c>
      <c r="AA1374" s="22" t="str">
        <f t="shared" si="301"/>
        <v/>
      </c>
      <c r="AB1374" s="1">
        <f t="shared" si="302"/>
        <v>1338</v>
      </c>
      <c r="AC1374" t="str">
        <f t="shared" si="303"/>
        <v>MNU_LINTS</v>
      </c>
      <c r="AD1374" s="125" t="str">
        <f>IF(ISNA(VLOOKUP(AA1374,'XEQM Shortlist'!J:J,1,0)),"//","")</f>
        <v/>
      </c>
      <c r="AF1374" s="88" t="str">
        <f t="shared" si="304"/>
        <v/>
      </c>
      <c r="AG1374" t="b">
        <f t="shared" si="305"/>
        <v>1</v>
      </c>
    </row>
    <row r="1375" spans="1:33">
      <c r="A1375" s="45">
        <f t="shared" si="298"/>
        <v>1375</v>
      </c>
      <c r="B1375" s="44">
        <f t="shared" si="306"/>
        <v>1339</v>
      </c>
      <c r="C1375" s="48" t="s">
        <v>3642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1348</v>
      </c>
      <c r="K1375" s="54" t="s">
        <v>3656</v>
      </c>
      <c r="L1375" s="52" t="s">
        <v>4614</v>
      </c>
      <c r="M1375" s="52" t="s">
        <v>4672</v>
      </c>
      <c r="N1375" s="52" t="s">
        <v>2155</v>
      </c>
      <c r="O1375" s="52"/>
      <c r="P1375" s="254" t="s">
        <v>1576</v>
      </c>
      <c r="Q1375" s="13"/>
      <c r="R1375"/>
      <c r="S1375" t="str">
        <f t="shared" si="307"/>
        <v/>
      </c>
      <c r="T1375" s="41" t="str">
        <f>IF(ISNA(VLOOKUP(P1375,'NEW XEQM.c'!E:F,2,0)),"--","PRESENT")</f>
        <v>--</v>
      </c>
      <c r="U1375"/>
      <c r="V1375">
        <f t="shared" si="299"/>
        <v>256</v>
      </c>
      <c r="W1375" s="75" t="s">
        <v>2155</v>
      </c>
      <c r="X1375" s="54" t="s">
        <v>2155</v>
      </c>
      <c r="Y1375" s="54" t="s">
        <v>2155</v>
      </c>
      <c r="Z1375" s="22" t="str">
        <f t="shared" si="300"/>
        <v/>
      </c>
      <c r="AA1375" s="22" t="str">
        <f t="shared" si="301"/>
        <v/>
      </c>
      <c r="AB1375" s="1">
        <f t="shared" si="302"/>
        <v>1339</v>
      </c>
      <c r="AC1375" t="str">
        <f t="shared" si="303"/>
        <v>MNU_INFO</v>
      </c>
      <c r="AD1375" s="125" t="str">
        <f>IF(ISNA(VLOOKUP(AA1375,'XEQM Shortlist'!J:J,1,0)),"//","")</f>
        <v/>
      </c>
      <c r="AF1375" s="88" t="str">
        <f t="shared" si="304"/>
        <v/>
      </c>
      <c r="AG1375" t="b">
        <f t="shared" si="305"/>
        <v>1</v>
      </c>
    </row>
    <row r="1376" spans="1:33">
      <c r="A1376" s="45">
        <f t="shared" si="298"/>
        <v>1376</v>
      </c>
      <c r="B1376" s="44">
        <f t="shared" si="306"/>
        <v>1340</v>
      </c>
      <c r="C1376" s="48" t="s">
        <v>3642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1348</v>
      </c>
      <c r="K1376" s="54" t="s">
        <v>3656</v>
      </c>
      <c r="L1376" s="52" t="s">
        <v>4614</v>
      </c>
      <c r="M1376" s="52" t="s">
        <v>4672</v>
      </c>
      <c r="N1376" s="52" t="s">
        <v>2155</v>
      </c>
      <c r="O1376" s="52"/>
      <c r="P1376" s="254" t="s">
        <v>1578</v>
      </c>
      <c r="Q1376" s="13"/>
      <c r="R1376"/>
      <c r="S1376" t="str">
        <f t="shared" si="307"/>
        <v/>
      </c>
      <c r="T1376" s="41" t="str">
        <f>IF(ISNA(VLOOKUP(P1376,'NEW XEQM.c'!E:F,2,0)),"--","PRESENT")</f>
        <v>--</v>
      </c>
      <c r="U1376"/>
      <c r="V1376">
        <f t="shared" si="299"/>
        <v>256</v>
      </c>
      <c r="W1376" s="75" t="s">
        <v>2576</v>
      </c>
      <c r="X1376" s="54" t="s">
        <v>2155</v>
      </c>
      <c r="Y1376" s="54" t="s">
        <v>2155</v>
      </c>
      <c r="Z1376" s="22" t="str">
        <f t="shared" si="300"/>
        <v/>
      </c>
      <c r="AA1376" s="22" t="str">
        <f t="shared" si="301"/>
        <v/>
      </c>
      <c r="AB1376" s="1">
        <f t="shared" si="302"/>
        <v>1340</v>
      </c>
      <c r="AC1376" t="str">
        <f t="shared" si="303"/>
        <v>MNU_INTS</v>
      </c>
      <c r="AD1376" s="125" t="str">
        <f>IF(ISNA(VLOOKUP(AA1376,'XEQM Shortlist'!J:J,1,0)),"//","")</f>
        <v/>
      </c>
      <c r="AF1376" s="88" t="str">
        <f t="shared" si="304"/>
        <v/>
      </c>
      <c r="AG1376" t="b">
        <f t="shared" si="305"/>
        <v>1</v>
      </c>
    </row>
    <row r="1377" spans="1:33">
      <c r="A1377" s="45">
        <f t="shared" si="298"/>
        <v>1377</v>
      </c>
      <c r="B1377" s="44">
        <f t="shared" si="306"/>
        <v>1341</v>
      </c>
      <c r="C1377" s="48" t="s">
        <v>3642</v>
      </c>
      <c r="D1377" s="48" t="s">
        <v>7</v>
      </c>
      <c r="E1377" s="120" t="s">
        <v>1107</v>
      </c>
      <c r="F1377" s="120" t="s">
        <v>1107</v>
      </c>
      <c r="G1377" s="142">
        <v>0</v>
      </c>
      <c r="H1377" s="142">
        <v>0</v>
      </c>
      <c r="I1377" s="139" t="s">
        <v>16</v>
      </c>
      <c r="J1377" s="53" t="s">
        <v>1348</v>
      </c>
      <c r="K1377" s="54" t="s">
        <v>3656</v>
      </c>
      <c r="L1377" s="52" t="s">
        <v>4614</v>
      </c>
      <c r="M1377" s="52" t="s">
        <v>4672</v>
      </c>
      <c r="N1377" s="52" t="s">
        <v>2155</v>
      </c>
      <c r="O1377" s="52"/>
      <c r="P1377" s="254" t="s">
        <v>1589</v>
      </c>
      <c r="Q1377" s="13"/>
      <c r="R1377"/>
      <c r="S1377" t="str">
        <f t="shared" si="307"/>
        <v/>
      </c>
      <c r="T1377" s="41" t="str">
        <f>IF(ISNA(VLOOKUP(P1377,'NEW XEQM.c'!E:F,2,0)),"--","PRESENT")</f>
        <v>--</v>
      </c>
      <c r="U1377"/>
      <c r="V1377">
        <f t="shared" si="299"/>
        <v>256</v>
      </c>
      <c r="W1377" s="75" t="s">
        <v>2155</v>
      </c>
      <c r="X1377" s="54" t="s">
        <v>2155</v>
      </c>
      <c r="Y1377" s="54" t="s">
        <v>2155</v>
      </c>
      <c r="Z1377" s="22" t="str">
        <f t="shared" si="300"/>
        <v/>
      </c>
      <c r="AA1377" s="22" t="str">
        <f t="shared" si="301"/>
        <v/>
      </c>
      <c r="AB1377" s="1">
        <f t="shared" si="302"/>
        <v>1341</v>
      </c>
      <c r="AC1377" t="str">
        <f t="shared" si="303"/>
        <v>MNU_IO</v>
      </c>
      <c r="AD1377" s="125" t="str">
        <f>IF(ISNA(VLOOKUP(AA1377,'XEQM Shortlist'!J:J,1,0)),"//","")</f>
        <v/>
      </c>
      <c r="AF1377" s="88" t="str">
        <f t="shared" si="304"/>
        <v/>
      </c>
      <c r="AG1377" t="b">
        <f t="shared" si="305"/>
        <v>1</v>
      </c>
    </row>
    <row r="1378" spans="1:33">
      <c r="A1378" s="45">
        <f t="shared" si="298"/>
        <v>1378</v>
      </c>
      <c r="B1378" s="44">
        <f t="shared" si="306"/>
        <v>1342</v>
      </c>
      <c r="C1378" s="48" t="s">
        <v>3642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1348</v>
      </c>
      <c r="K1378" s="54" t="s">
        <v>3656</v>
      </c>
      <c r="L1378" s="52" t="s">
        <v>4614</v>
      </c>
      <c r="M1378" s="52" t="s">
        <v>4672</v>
      </c>
      <c r="N1378" s="52" t="s">
        <v>2155</v>
      </c>
      <c r="O1378" s="52"/>
      <c r="P1378" s="254" t="s">
        <v>1640</v>
      </c>
      <c r="Q1378" s="13"/>
      <c r="R1378"/>
      <c r="S1378" t="str">
        <f t="shared" si="307"/>
        <v/>
      </c>
      <c r="T1378" s="41" t="str">
        <f>IF(ISNA(VLOOKUP(P1378,'NEW XEQM.c'!E:F,2,0)),"--","PRESENT")</f>
        <v>--</v>
      </c>
      <c r="U1378"/>
      <c r="V1378">
        <f t="shared" si="299"/>
        <v>256</v>
      </c>
      <c r="W1378" s="75" t="s">
        <v>2155</v>
      </c>
      <c r="X1378" s="54" t="s">
        <v>2155</v>
      </c>
      <c r="Y1378" s="54" t="s">
        <v>2155</v>
      </c>
      <c r="Z1378" s="22" t="str">
        <f t="shared" si="300"/>
        <v/>
      </c>
      <c r="AA1378" s="22" t="str">
        <f t="shared" si="301"/>
        <v/>
      </c>
      <c r="AB1378" s="1">
        <f t="shared" si="302"/>
        <v>1342</v>
      </c>
      <c r="AC1378" t="str">
        <f t="shared" si="303"/>
        <v>MNU_LOOP</v>
      </c>
      <c r="AD1378" s="125" t="str">
        <f>IF(ISNA(VLOOKUP(AA1378,'XEQM Shortlist'!J:J,1,0)),"//","")</f>
        <v/>
      </c>
      <c r="AF1378" s="88" t="str">
        <f t="shared" si="304"/>
        <v/>
      </c>
      <c r="AG1378" t="b">
        <f t="shared" si="305"/>
        <v>1</v>
      </c>
    </row>
    <row r="1379" spans="1:33">
      <c r="A1379" s="45">
        <f t="shared" si="298"/>
        <v>1379</v>
      </c>
      <c r="B1379" s="44">
        <f t="shared" si="306"/>
        <v>1343</v>
      </c>
      <c r="C1379" s="48" t="s">
        <v>3642</v>
      </c>
      <c r="D1379" s="48" t="s">
        <v>7</v>
      </c>
      <c r="E1379" s="120" t="s">
        <v>1130</v>
      </c>
      <c r="F1379" s="120" t="s">
        <v>1130</v>
      </c>
      <c r="G1379" s="142">
        <v>0</v>
      </c>
      <c r="H1379" s="142">
        <v>0</v>
      </c>
      <c r="I1379" s="139" t="s">
        <v>16</v>
      </c>
      <c r="J1379" s="53" t="s">
        <v>1348</v>
      </c>
      <c r="K1379" s="54" t="s">
        <v>3656</v>
      </c>
      <c r="L1379" s="52" t="s">
        <v>4614</v>
      </c>
      <c r="M1379" s="52" t="s">
        <v>4672</v>
      </c>
      <c r="N1379" s="52" t="s">
        <v>2155</v>
      </c>
      <c r="O1379" s="52"/>
      <c r="P1379" s="254" t="s">
        <v>1647</v>
      </c>
      <c r="Q1379" s="13"/>
      <c r="R1379"/>
      <c r="S1379" t="str">
        <f t="shared" si="307"/>
        <v/>
      </c>
      <c r="T1379" s="41" t="str">
        <f>IF(ISNA(VLOOKUP(P1379,'NEW XEQM.c'!E:F,2,0)),"--","PRESENT")</f>
        <v>--</v>
      </c>
      <c r="U1379"/>
      <c r="V1379">
        <f t="shared" si="299"/>
        <v>256</v>
      </c>
      <c r="W1379" s="75" t="s">
        <v>2155</v>
      </c>
      <c r="X1379" s="54" t="s">
        <v>2155</v>
      </c>
      <c r="Y1379" s="54" t="s">
        <v>2155</v>
      </c>
      <c r="Z1379" s="22" t="str">
        <f t="shared" si="300"/>
        <v/>
      </c>
      <c r="AA1379" s="22" t="str">
        <f t="shared" si="301"/>
        <v/>
      </c>
      <c r="AB1379" s="1">
        <f t="shared" si="302"/>
        <v>1343</v>
      </c>
      <c r="AC1379" t="str">
        <f t="shared" si="303"/>
        <v>MNU_MATRS</v>
      </c>
      <c r="AD1379" s="125" t="str">
        <f>IF(ISNA(VLOOKUP(AA1379,'XEQM Shortlist'!J:J,1,0)),"//","")</f>
        <v/>
      </c>
      <c r="AF1379" s="88" t="str">
        <f t="shared" si="304"/>
        <v/>
      </c>
      <c r="AG1379" t="b">
        <f t="shared" si="305"/>
        <v>1</v>
      </c>
    </row>
    <row r="1380" spans="1:33">
      <c r="A1380" s="45">
        <f t="shared" si="298"/>
        <v>1380</v>
      </c>
      <c r="B1380" s="44">
        <f t="shared" si="306"/>
        <v>1344</v>
      </c>
      <c r="C1380" s="48" t="s">
        <v>3642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1348</v>
      </c>
      <c r="K1380" s="54" t="s">
        <v>3656</v>
      </c>
      <c r="L1380" s="52" t="s">
        <v>4614</v>
      </c>
      <c r="M1380" s="52" t="s">
        <v>4672</v>
      </c>
      <c r="N1380" s="52" t="s">
        <v>2155</v>
      </c>
      <c r="O1380" s="52"/>
      <c r="P1380" s="254" t="s">
        <v>1649</v>
      </c>
      <c r="Q1380" s="13"/>
      <c r="R1380"/>
      <c r="S1380" t="str">
        <f t="shared" si="307"/>
        <v/>
      </c>
      <c r="T1380" s="41" t="str">
        <f>IF(ISNA(VLOOKUP(P1380,'NEW XEQM.c'!E:F,2,0)),"--","PRESENT")</f>
        <v>--</v>
      </c>
      <c r="U1380"/>
      <c r="V1380">
        <f t="shared" si="299"/>
        <v>256</v>
      </c>
      <c r="W1380" s="75" t="s">
        <v>2155</v>
      </c>
      <c r="X1380" s="54" t="s">
        <v>2155</v>
      </c>
      <c r="Y1380" s="54" t="s">
        <v>2155</v>
      </c>
      <c r="Z1380" s="22" t="str">
        <f t="shared" si="300"/>
        <v/>
      </c>
      <c r="AA1380" s="22" t="str">
        <f t="shared" si="301"/>
        <v/>
      </c>
      <c r="AB1380" s="1">
        <f t="shared" si="302"/>
        <v>1344</v>
      </c>
      <c r="AC1380" t="str">
        <f t="shared" si="303"/>
        <v>MNU_MATX</v>
      </c>
      <c r="AD1380" s="125" t="str">
        <f>IF(ISNA(VLOOKUP(AA1380,'XEQM Shortlist'!J:J,1,0)),"//","")</f>
        <v/>
      </c>
      <c r="AF1380" s="88" t="str">
        <f t="shared" si="304"/>
        <v/>
      </c>
      <c r="AG1380" t="b">
        <f t="shared" si="305"/>
        <v>1</v>
      </c>
    </row>
    <row r="1381" spans="1:33">
      <c r="A1381" s="45">
        <f t="shared" si="298"/>
        <v>1381</v>
      </c>
      <c r="B1381" s="44">
        <f t="shared" si="306"/>
        <v>1345</v>
      </c>
      <c r="C1381" s="48" t="s">
        <v>3642</v>
      </c>
      <c r="D1381" s="48" t="s">
        <v>7</v>
      </c>
      <c r="E1381" s="120" t="s">
        <v>1136</v>
      </c>
      <c r="F1381" s="120" t="s">
        <v>1136</v>
      </c>
      <c r="G1381" s="142">
        <v>0</v>
      </c>
      <c r="H1381" s="142">
        <v>0</v>
      </c>
      <c r="I1381" s="139" t="s">
        <v>16</v>
      </c>
      <c r="J1381" s="53" t="s">
        <v>1348</v>
      </c>
      <c r="K1381" s="54" t="s">
        <v>3656</v>
      </c>
      <c r="L1381" s="52" t="s">
        <v>4614</v>
      </c>
      <c r="M1381" s="52" t="s">
        <v>4672</v>
      </c>
      <c r="N1381" s="52" t="s">
        <v>2155</v>
      </c>
      <c r="O1381" s="52"/>
      <c r="P1381" s="254" t="s">
        <v>1654</v>
      </c>
      <c r="Q1381" s="13"/>
      <c r="R1381"/>
      <c r="S1381" t="str">
        <f t="shared" ref="S1381:S1412" si="308">IF(E1381=F1381,"","NOT EQUAL")</f>
        <v/>
      </c>
      <c r="T1381" s="41" t="str">
        <f>IF(ISNA(VLOOKUP(P1381,'NEW XEQM.c'!E:F,2,0)),"--","PRESENT")</f>
        <v>--</v>
      </c>
      <c r="U1381"/>
      <c r="V1381">
        <f t="shared" si="299"/>
        <v>256</v>
      </c>
      <c r="W1381" s="75" t="s">
        <v>2155</v>
      </c>
      <c r="X1381" s="54" t="s">
        <v>2155</v>
      </c>
      <c r="Y1381" s="54" t="s">
        <v>2155</v>
      </c>
      <c r="Z1381" s="22" t="str">
        <f t="shared" si="300"/>
        <v/>
      </c>
      <c r="AA1381" s="22" t="str">
        <f t="shared" si="301"/>
        <v/>
      </c>
      <c r="AB1381" s="1">
        <f t="shared" si="302"/>
        <v>1345</v>
      </c>
      <c r="AC1381" t="str">
        <f t="shared" si="303"/>
        <v>MNU_MENUS</v>
      </c>
      <c r="AD1381" s="125" t="str">
        <f>IF(ISNA(VLOOKUP(AA1381,'XEQM Shortlist'!J:J,1,0)),"//","")</f>
        <v/>
      </c>
      <c r="AF1381" s="88" t="str">
        <f t="shared" si="304"/>
        <v/>
      </c>
      <c r="AG1381" t="b">
        <f t="shared" si="305"/>
        <v>1</v>
      </c>
    </row>
    <row r="1382" spans="1:33">
      <c r="A1382" s="45">
        <f t="shared" si="298"/>
        <v>1382</v>
      </c>
      <c r="B1382" s="44">
        <f t="shared" si="306"/>
        <v>1346</v>
      </c>
      <c r="C1382" s="48" t="s">
        <v>3642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1348</v>
      </c>
      <c r="K1382" s="54" t="s">
        <v>3656</v>
      </c>
      <c r="L1382" s="52" t="s">
        <v>4614</v>
      </c>
      <c r="M1382" s="52" t="s">
        <v>4672</v>
      </c>
      <c r="N1382" s="52" t="s">
        <v>2155</v>
      </c>
      <c r="O1382" s="52"/>
      <c r="P1382" s="254" t="s">
        <v>1661</v>
      </c>
      <c r="Q1382" s="13"/>
      <c r="R1382"/>
      <c r="S1382" t="str">
        <f t="shared" si="308"/>
        <v/>
      </c>
      <c r="T1382" s="41" t="str">
        <f>IF(ISNA(VLOOKUP(P1382,'NEW XEQM.c'!E:F,2,0)),"--","PRESENT")</f>
        <v>--</v>
      </c>
      <c r="U1382"/>
      <c r="V1382">
        <f t="shared" si="299"/>
        <v>256</v>
      </c>
      <c r="W1382" s="75" t="s">
        <v>2155</v>
      </c>
      <c r="X1382" s="54" t="s">
        <v>2155</v>
      </c>
      <c r="Y1382" s="54" t="s">
        <v>2155</v>
      </c>
      <c r="Z1382" s="22" t="str">
        <f t="shared" si="300"/>
        <v/>
      </c>
      <c r="AA1382" s="22" t="str">
        <f t="shared" si="301"/>
        <v/>
      </c>
      <c r="AB1382" s="1">
        <f t="shared" si="302"/>
        <v>1346</v>
      </c>
      <c r="AC1382" t="str">
        <f t="shared" si="303"/>
        <v>MNU_MODE</v>
      </c>
      <c r="AD1382" s="125" t="str">
        <f>IF(ISNA(VLOOKUP(AA1382,'XEQM Shortlist'!J:J,1,0)),"//","")</f>
        <v/>
      </c>
      <c r="AF1382" s="88" t="str">
        <f t="shared" si="304"/>
        <v/>
      </c>
      <c r="AG1382" t="b">
        <f t="shared" si="305"/>
        <v>1</v>
      </c>
    </row>
    <row r="1383" spans="1:33">
      <c r="A1383" s="45">
        <f t="shared" si="298"/>
        <v>1383</v>
      </c>
      <c r="B1383" s="44">
        <f t="shared" si="306"/>
        <v>1347</v>
      </c>
      <c r="C1383" s="48" t="s">
        <v>3642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1348</v>
      </c>
      <c r="K1383" s="54" t="s">
        <v>3656</v>
      </c>
      <c r="L1383" s="52" t="s">
        <v>4614</v>
      </c>
      <c r="M1383" s="52" t="s">
        <v>4672</v>
      </c>
      <c r="N1383" s="52" t="s">
        <v>2155</v>
      </c>
      <c r="O1383" s="52"/>
      <c r="P1383" s="254" t="s">
        <v>2441</v>
      </c>
      <c r="Q1383" s="13"/>
      <c r="R1383"/>
      <c r="S1383" t="str">
        <f t="shared" si="308"/>
        <v/>
      </c>
      <c r="T1383" s="41" t="str">
        <f>IF(ISNA(VLOOKUP(P1383,'NEW XEQM.c'!E:F,2,0)),"--","PRESENT")</f>
        <v>--</v>
      </c>
      <c r="U1383"/>
      <c r="V1383">
        <f t="shared" si="299"/>
        <v>256</v>
      </c>
      <c r="W1383" s="75" t="s">
        <v>2155</v>
      </c>
      <c r="X1383" s="54" t="s">
        <v>2155</v>
      </c>
      <c r="Y1383" s="54" t="s">
        <v>2155</v>
      </c>
      <c r="Z1383" s="22" t="str">
        <f t="shared" si="300"/>
        <v/>
      </c>
      <c r="AA1383" s="22" t="str">
        <f t="shared" si="301"/>
        <v/>
      </c>
      <c r="AB1383" s="1">
        <f t="shared" si="302"/>
        <v>1347</v>
      </c>
      <c r="AC1383" t="str">
        <f t="shared" si="303"/>
        <v>MNU_SIMQ</v>
      </c>
      <c r="AD1383" s="125" t="str">
        <f>IF(ISNA(VLOOKUP(AA1383,'XEQM Shortlist'!J:J,1,0)),"//","")</f>
        <v/>
      </c>
      <c r="AF1383" s="88" t="str">
        <f t="shared" si="304"/>
        <v/>
      </c>
      <c r="AG1383" t="b">
        <f t="shared" si="305"/>
        <v>1</v>
      </c>
    </row>
    <row r="1384" spans="1:33">
      <c r="A1384" s="45">
        <f t="shared" si="298"/>
        <v>1384</v>
      </c>
      <c r="B1384" s="44">
        <f t="shared" si="306"/>
        <v>1348</v>
      </c>
      <c r="C1384" s="48" t="s">
        <v>3642</v>
      </c>
      <c r="D1384" s="48" t="s">
        <v>7</v>
      </c>
      <c r="E1384" s="109" t="s">
        <v>1147</v>
      </c>
      <c r="F1384" s="109" t="s">
        <v>1147</v>
      </c>
      <c r="G1384" s="61">
        <v>0</v>
      </c>
      <c r="H1384" s="61">
        <v>0</v>
      </c>
      <c r="I1384" s="139" t="s">
        <v>16</v>
      </c>
      <c r="J1384" s="53" t="s">
        <v>1348</v>
      </c>
      <c r="K1384" s="54" t="s">
        <v>3656</v>
      </c>
      <c r="L1384" s="52" t="s">
        <v>4614</v>
      </c>
      <c r="M1384" s="52" t="s">
        <v>4672</v>
      </c>
      <c r="N1384" s="52" t="s">
        <v>2155</v>
      </c>
      <c r="O1384" s="52"/>
      <c r="P1384" s="254" t="s">
        <v>2442</v>
      </c>
      <c r="Q1384" s="13"/>
      <c r="R1384"/>
      <c r="S1384" t="str">
        <f t="shared" si="308"/>
        <v/>
      </c>
      <c r="T1384" s="41" t="str">
        <f>IF(ISNA(VLOOKUP(P1384,'NEW XEQM.c'!E:F,2,0)),"--","PRESENT")</f>
        <v>--</v>
      </c>
      <c r="U1384"/>
      <c r="V1384">
        <f t="shared" si="299"/>
        <v>256</v>
      </c>
      <c r="W1384" s="75" t="s">
        <v>2155</v>
      </c>
      <c r="X1384" s="54" t="s">
        <v>2155</v>
      </c>
      <c r="Y1384" s="54" t="s">
        <v>2155</v>
      </c>
      <c r="Z1384" s="22" t="str">
        <f t="shared" si="300"/>
        <v/>
      </c>
      <c r="AA1384" s="22" t="str">
        <f t="shared" si="301"/>
        <v/>
      </c>
      <c r="AB1384" s="1">
        <f t="shared" si="302"/>
        <v>1348</v>
      </c>
      <c r="AC1384" t="str">
        <f t="shared" si="303"/>
        <v>MNU_M_EDIT</v>
      </c>
      <c r="AD1384" s="125" t="str">
        <f>IF(ISNA(VLOOKUP(AA1384,'XEQM Shortlist'!J:J,1,0)),"//","")</f>
        <v/>
      </c>
      <c r="AF1384" s="88" t="str">
        <f t="shared" si="304"/>
        <v/>
      </c>
      <c r="AG1384" t="b">
        <f t="shared" si="305"/>
        <v>1</v>
      </c>
    </row>
    <row r="1385" spans="1:33">
      <c r="A1385" s="45">
        <f t="shared" si="298"/>
        <v>1385</v>
      </c>
      <c r="B1385" s="44">
        <f t="shared" si="306"/>
        <v>1349</v>
      </c>
      <c r="C1385" s="48" t="s">
        <v>3642</v>
      </c>
      <c r="D1385" s="48" t="s">
        <v>7</v>
      </c>
      <c r="E1385" s="120" t="s">
        <v>205</v>
      </c>
      <c r="F1385" s="120" t="s">
        <v>2172</v>
      </c>
      <c r="G1385" s="142">
        <v>0</v>
      </c>
      <c r="H1385" s="142">
        <v>0</v>
      </c>
      <c r="I1385" s="139" t="s">
        <v>16</v>
      </c>
      <c r="J1385" s="53" t="s">
        <v>1348</v>
      </c>
      <c r="K1385" s="54" t="s">
        <v>3656</v>
      </c>
      <c r="L1385" s="52" t="s">
        <v>4614</v>
      </c>
      <c r="M1385" s="52" t="s">
        <v>4672</v>
      </c>
      <c r="N1385" s="52" t="s">
        <v>2155</v>
      </c>
      <c r="O1385" s="52"/>
      <c r="P1385" s="254" t="s">
        <v>1671</v>
      </c>
      <c r="Q1385" s="13"/>
      <c r="R1385"/>
      <c r="S1385" t="str">
        <f t="shared" si="308"/>
        <v>NOT EQUAL</v>
      </c>
      <c r="T1385" s="41" t="str">
        <f>IF(ISNA(VLOOKUP(P1385,'NEW XEQM.c'!E:F,2,0)),"--","PRESENT")</f>
        <v>--</v>
      </c>
      <c r="U1385"/>
      <c r="V1385">
        <f t="shared" si="299"/>
        <v>256</v>
      </c>
      <c r="W1385" s="75" t="s">
        <v>2155</v>
      </c>
      <c r="X1385" s="54" t="s">
        <v>2155</v>
      </c>
      <c r="Y1385" s="54" t="s">
        <v>2155</v>
      </c>
      <c r="Z1385" s="22" t="str">
        <f t="shared" si="300"/>
        <v/>
      </c>
      <c r="AA1385" s="22" t="str">
        <f t="shared" si="301"/>
        <v/>
      </c>
      <c r="AB1385" s="1">
        <f t="shared" si="302"/>
        <v>1349</v>
      </c>
      <c r="AC1385" t="str">
        <f t="shared" si="303"/>
        <v>MNU_MyMenu</v>
      </c>
      <c r="AD1385" s="125" t="str">
        <f>IF(ISNA(VLOOKUP(AA1385,'XEQM Shortlist'!J:J,1,0)),"//","")</f>
        <v/>
      </c>
      <c r="AF1385" s="88" t="str">
        <f t="shared" si="304"/>
        <v/>
      </c>
      <c r="AG1385" t="b">
        <f t="shared" si="305"/>
        <v>1</v>
      </c>
    </row>
    <row r="1386" spans="1:33">
      <c r="A1386" s="45">
        <f t="shared" si="298"/>
        <v>1386</v>
      </c>
      <c r="B1386" s="44">
        <f t="shared" si="306"/>
        <v>1350</v>
      </c>
      <c r="C1386" s="48" t="s">
        <v>3642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1348</v>
      </c>
      <c r="K1386" s="54" t="s">
        <v>3656</v>
      </c>
      <c r="L1386" s="52" t="s">
        <v>4614</v>
      </c>
      <c r="M1386" s="52" t="s">
        <v>4672</v>
      </c>
      <c r="N1386" s="52" t="s">
        <v>2155</v>
      </c>
      <c r="O1386" s="52"/>
      <c r="P1386" s="254" t="s">
        <v>1672</v>
      </c>
      <c r="Q1386" s="13"/>
      <c r="R1386"/>
      <c r="S1386" t="str">
        <f t="shared" si="308"/>
        <v/>
      </c>
      <c r="T1386" s="41" t="str">
        <f>IF(ISNA(VLOOKUP(P1386,'NEW XEQM.c'!E:F,2,0)),"--","PRESENT")</f>
        <v>--</v>
      </c>
      <c r="U1386"/>
      <c r="V1386">
        <f t="shared" si="299"/>
        <v>256</v>
      </c>
      <c r="W1386" s="75" t="s">
        <v>2155</v>
      </c>
      <c r="X1386" s="54" t="s">
        <v>2155</v>
      </c>
      <c r="Y1386" s="54" t="s">
        <v>2155</v>
      </c>
      <c r="Z1386" s="22" t="str">
        <f t="shared" si="300"/>
        <v/>
      </c>
      <c r="AA1386" s="22" t="str">
        <f t="shared" si="301"/>
        <v/>
      </c>
      <c r="AB1386" s="1">
        <f t="shared" si="302"/>
        <v>1350</v>
      </c>
      <c r="AC1386" t="str">
        <f t="shared" si="303"/>
        <v>MNU_MyAlpha</v>
      </c>
      <c r="AD1386" s="125" t="str">
        <f>IF(ISNA(VLOOKUP(AA1386,'XEQM Shortlist'!J:J,1,0)),"//","")</f>
        <v/>
      </c>
      <c r="AF1386" s="88" t="str">
        <f t="shared" si="304"/>
        <v/>
      </c>
      <c r="AG1386" t="b">
        <f t="shared" si="305"/>
        <v>1</v>
      </c>
    </row>
    <row r="1387" spans="1:33">
      <c r="A1387" s="45">
        <f t="shared" si="298"/>
        <v>1387</v>
      </c>
      <c r="B1387" s="44">
        <f t="shared" si="306"/>
        <v>1351</v>
      </c>
      <c r="C1387" s="48" t="s">
        <v>3642</v>
      </c>
      <c r="D1387" s="48" t="s">
        <v>7</v>
      </c>
      <c r="E1387" s="120" t="s">
        <v>2165</v>
      </c>
      <c r="F1387" s="120" t="s">
        <v>2165</v>
      </c>
      <c r="G1387" s="142">
        <v>0</v>
      </c>
      <c r="H1387" s="142">
        <v>0</v>
      </c>
      <c r="I1387" s="139" t="s">
        <v>16</v>
      </c>
      <c r="J1387" s="53" t="s">
        <v>1348</v>
      </c>
      <c r="K1387" s="54" t="s">
        <v>3656</v>
      </c>
      <c r="L1387" s="52" t="s">
        <v>4614</v>
      </c>
      <c r="M1387" s="52" t="s">
        <v>4672</v>
      </c>
      <c r="N1387" s="52" t="s">
        <v>2155</v>
      </c>
      <c r="O1387" s="52"/>
      <c r="P1387" s="254" t="s">
        <v>1689</v>
      </c>
      <c r="Q1387" s="13"/>
      <c r="R1387"/>
      <c r="S1387" t="str">
        <f t="shared" si="308"/>
        <v/>
      </c>
      <c r="T1387" s="41" t="str">
        <f>IF(ISNA(VLOOKUP(P1387,'NEW XEQM.c'!E:F,2,0)),"--","PRESENT")</f>
        <v>--</v>
      </c>
      <c r="U1387"/>
      <c r="V1387">
        <f t="shared" si="299"/>
        <v>256</v>
      </c>
      <c r="W1387" s="75" t="s">
        <v>2155</v>
      </c>
      <c r="X1387" s="54" t="s">
        <v>2155</v>
      </c>
      <c r="Y1387" s="54" t="s">
        <v>2155</v>
      </c>
      <c r="Z1387" s="22" t="str">
        <f t="shared" si="300"/>
        <v/>
      </c>
      <c r="AA1387" s="22" t="str">
        <f t="shared" si="301"/>
        <v/>
      </c>
      <c r="AB1387" s="1">
        <f t="shared" si="302"/>
        <v>1351</v>
      </c>
      <c r="AC1387" t="str">
        <f t="shared" si="303"/>
        <v>MNU_CONVM</v>
      </c>
      <c r="AD1387" s="125" t="str">
        <f>IF(ISNA(VLOOKUP(AA1387,'XEQM Shortlist'!J:J,1,0)),"//","")</f>
        <v/>
      </c>
      <c r="AF1387" s="88" t="str">
        <f t="shared" si="304"/>
        <v/>
      </c>
      <c r="AG1387" t="b">
        <f t="shared" si="305"/>
        <v>1</v>
      </c>
    </row>
    <row r="1388" spans="1:33">
      <c r="A1388" s="45">
        <f t="shared" si="298"/>
        <v>1388</v>
      </c>
      <c r="B1388" s="44">
        <f t="shared" si="306"/>
        <v>1352</v>
      </c>
      <c r="C1388" s="48" t="s">
        <v>3642</v>
      </c>
      <c r="D1388" s="48" t="s">
        <v>7</v>
      </c>
      <c r="E1388" s="120" t="s">
        <v>1171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1348</v>
      </c>
      <c r="K1388" s="54" t="s">
        <v>3656</v>
      </c>
      <c r="L1388" s="52" t="s">
        <v>4614</v>
      </c>
      <c r="M1388" s="52" t="s">
        <v>4672</v>
      </c>
      <c r="N1388" s="52" t="s">
        <v>2155</v>
      </c>
      <c r="O1388" s="52"/>
      <c r="P1388" s="254" t="s">
        <v>1722</v>
      </c>
      <c r="Q1388" s="13"/>
      <c r="R1388"/>
      <c r="S1388" t="str">
        <f t="shared" si="308"/>
        <v/>
      </c>
      <c r="T1388" s="41" t="str">
        <f>IF(ISNA(VLOOKUP(P1388,'NEW XEQM.c'!E:F,2,0)),"--","PRESENT")</f>
        <v>--</v>
      </c>
      <c r="U1388"/>
      <c r="V1388">
        <f t="shared" si="299"/>
        <v>256</v>
      </c>
      <c r="W1388" s="75" t="s">
        <v>2155</v>
      </c>
      <c r="X1388" s="54" t="s">
        <v>2155</v>
      </c>
      <c r="Y1388" s="54" t="s">
        <v>2155</v>
      </c>
      <c r="Z1388" s="22" t="str">
        <f t="shared" si="300"/>
        <v/>
      </c>
      <c r="AA1388" s="22" t="str">
        <f t="shared" si="301"/>
        <v/>
      </c>
      <c r="AB1388" s="1">
        <f t="shared" si="302"/>
        <v>1352</v>
      </c>
      <c r="AC1388" t="str">
        <f t="shared" si="303"/>
        <v>MNU_ORTHOG</v>
      </c>
      <c r="AD1388" s="125" t="str">
        <f>IF(ISNA(VLOOKUP(AA1388,'XEQM Shortlist'!J:J,1,0)),"//","")</f>
        <v/>
      </c>
      <c r="AF1388" s="88" t="str">
        <f t="shared" si="304"/>
        <v/>
      </c>
      <c r="AG1388" t="b">
        <f t="shared" si="305"/>
        <v>1</v>
      </c>
    </row>
    <row r="1389" spans="1:33">
      <c r="A1389" s="45">
        <f t="shared" si="298"/>
        <v>1389</v>
      </c>
      <c r="B1389" s="44">
        <f t="shared" si="306"/>
        <v>1353</v>
      </c>
      <c r="C1389" s="48" t="s">
        <v>3642</v>
      </c>
      <c r="D1389" s="48" t="s">
        <v>7</v>
      </c>
      <c r="E1389" s="72" t="s">
        <v>5390</v>
      </c>
      <c r="F1389" s="72" t="s">
        <v>5390</v>
      </c>
      <c r="G1389" s="142">
        <v>0</v>
      </c>
      <c r="H1389" s="142">
        <v>0</v>
      </c>
      <c r="I1389" s="139" t="s">
        <v>16</v>
      </c>
      <c r="J1389" s="53" t="s">
        <v>1348</v>
      </c>
      <c r="K1389" s="54" t="s">
        <v>3656</v>
      </c>
      <c r="L1389" s="52" t="s">
        <v>4614</v>
      </c>
      <c r="M1389" s="52" t="s">
        <v>4672</v>
      </c>
      <c r="N1389" s="52" t="s">
        <v>2155</v>
      </c>
      <c r="O1389" s="52"/>
      <c r="P1389" s="254" t="s">
        <v>1729</v>
      </c>
      <c r="Q1389" s="13"/>
      <c r="R1389"/>
      <c r="S1389" t="str">
        <f t="shared" si="308"/>
        <v/>
      </c>
      <c r="T1389" s="41" t="str">
        <f>IF(ISNA(VLOOKUP(P1389,'NEW XEQM.c'!E:F,2,0)),"--","PRESENT")</f>
        <v>--</v>
      </c>
      <c r="U1389"/>
      <c r="V1389">
        <f t="shared" si="299"/>
        <v>256</v>
      </c>
      <c r="W1389" s="75" t="s">
        <v>2155</v>
      </c>
      <c r="X1389" s="54" t="s">
        <v>2155</v>
      </c>
      <c r="Y1389" s="54" t="s">
        <v>2155</v>
      </c>
      <c r="Z1389" s="22" t="str">
        <f t="shared" si="300"/>
        <v/>
      </c>
      <c r="AA1389" s="22" t="str">
        <f t="shared" si="301"/>
        <v/>
      </c>
      <c r="AB1389" s="1">
        <f t="shared" si="302"/>
        <v>1353</v>
      </c>
      <c r="AC1389" t="str">
        <f t="shared" si="303"/>
        <v>MNU_PARTS</v>
      </c>
      <c r="AD1389" s="125" t="str">
        <f>IF(ISNA(VLOOKUP(AA1389,'XEQM Shortlist'!J:J,1,0)),"//","")</f>
        <v/>
      </c>
      <c r="AF1389" s="88" t="str">
        <f t="shared" si="304"/>
        <v/>
      </c>
      <c r="AG1389" t="b">
        <f t="shared" si="305"/>
        <v>1</v>
      </c>
    </row>
    <row r="1390" spans="1:33">
      <c r="A1390" s="45">
        <f t="shared" si="298"/>
        <v>1390</v>
      </c>
      <c r="B1390" s="44">
        <f t="shared" si="306"/>
        <v>1354</v>
      </c>
      <c r="C1390" s="48" t="s">
        <v>3642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1348</v>
      </c>
      <c r="K1390" s="54" t="s">
        <v>3656</v>
      </c>
      <c r="L1390" s="52" t="s">
        <v>4614</v>
      </c>
      <c r="M1390" s="52" t="s">
        <v>4672</v>
      </c>
      <c r="N1390" s="52" t="s">
        <v>2155</v>
      </c>
      <c r="O1390" s="52"/>
      <c r="P1390" s="254" t="s">
        <v>1747</v>
      </c>
      <c r="Q1390" s="13"/>
      <c r="R1390"/>
      <c r="S1390" t="str">
        <f t="shared" si="308"/>
        <v/>
      </c>
      <c r="T1390" s="41" t="str">
        <f>IF(ISNA(VLOOKUP(P1390,'NEW XEQM.c'!E:F,2,0)),"--","PRESENT")</f>
        <v>--</v>
      </c>
      <c r="U1390"/>
      <c r="V1390">
        <f t="shared" si="299"/>
        <v>256</v>
      </c>
      <c r="W1390" s="75" t="s">
        <v>2155</v>
      </c>
      <c r="X1390" s="54" t="s">
        <v>2155</v>
      </c>
      <c r="Y1390" s="54" t="s">
        <v>2155</v>
      </c>
      <c r="Z1390" s="22" t="str">
        <f t="shared" si="300"/>
        <v/>
      </c>
      <c r="AA1390" s="22" t="str">
        <f t="shared" si="301"/>
        <v/>
      </c>
      <c r="AB1390" s="1">
        <f t="shared" si="302"/>
        <v>1354</v>
      </c>
      <c r="AC1390" t="str">
        <f t="shared" si="303"/>
        <v>MNU_PROB</v>
      </c>
      <c r="AD1390" s="125" t="str">
        <f>IF(ISNA(VLOOKUP(AA1390,'XEQM Shortlist'!J:J,1,0)),"//","")</f>
        <v/>
      </c>
      <c r="AF1390" s="88" t="str">
        <f t="shared" si="304"/>
        <v/>
      </c>
      <c r="AG1390" t="b">
        <f t="shared" si="305"/>
        <v>1</v>
      </c>
    </row>
    <row r="1391" spans="1:33">
      <c r="A1391" s="45">
        <f t="shared" si="298"/>
        <v>1391</v>
      </c>
      <c r="B1391" s="44">
        <f t="shared" si="306"/>
        <v>1355</v>
      </c>
      <c r="C1391" s="48" t="s">
        <v>3642</v>
      </c>
      <c r="D1391" s="48" t="s">
        <v>7</v>
      </c>
      <c r="E1391" s="120" t="s">
        <v>1182</v>
      </c>
      <c r="F1391" s="120" t="s">
        <v>1182</v>
      </c>
      <c r="G1391" s="142">
        <v>0</v>
      </c>
      <c r="H1391" s="142">
        <v>0</v>
      </c>
      <c r="I1391" s="139" t="s">
        <v>16</v>
      </c>
      <c r="J1391" s="53" t="s">
        <v>1348</v>
      </c>
      <c r="K1391" s="54" t="s">
        <v>3656</v>
      </c>
      <c r="L1391" s="52" t="s">
        <v>4614</v>
      </c>
      <c r="M1391" s="52" t="s">
        <v>4672</v>
      </c>
      <c r="N1391" s="52" t="s">
        <v>2155</v>
      </c>
      <c r="O1391" s="52"/>
      <c r="P1391" s="254" t="s">
        <v>1748</v>
      </c>
      <c r="Q1391" s="13"/>
      <c r="R1391"/>
      <c r="S1391" t="str">
        <f t="shared" si="308"/>
        <v/>
      </c>
      <c r="T1391" s="41" t="str">
        <f>IF(ISNA(VLOOKUP(P1391,'NEW XEQM.c'!E:F,2,0)),"--","PRESENT")</f>
        <v>--</v>
      </c>
      <c r="U1391"/>
      <c r="V1391">
        <f t="shared" si="299"/>
        <v>256</v>
      </c>
      <c r="W1391" s="75" t="s">
        <v>2155</v>
      </c>
      <c r="X1391" s="54" t="s">
        <v>2155</v>
      </c>
      <c r="Y1391" s="54" t="s">
        <v>2155</v>
      </c>
      <c r="Z1391" s="22" t="str">
        <f t="shared" si="300"/>
        <v/>
      </c>
      <c r="AA1391" s="22" t="str">
        <f t="shared" si="301"/>
        <v/>
      </c>
      <c r="AB1391" s="1">
        <f t="shared" si="302"/>
        <v>1355</v>
      </c>
      <c r="AC1391" t="str">
        <f t="shared" si="303"/>
        <v>MNU_PROGS</v>
      </c>
      <c r="AD1391" s="125" t="str">
        <f>IF(ISNA(VLOOKUP(AA1391,'XEQM Shortlist'!J:J,1,0)),"//","")</f>
        <v/>
      </c>
      <c r="AF1391" s="88" t="str">
        <f t="shared" si="304"/>
        <v/>
      </c>
      <c r="AG1391" t="b">
        <f t="shared" si="305"/>
        <v>1</v>
      </c>
    </row>
    <row r="1392" spans="1:33">
      <c r="A1392" s="45">
        <f t="shared" si="298"/>
        <v>1392</v>
      </c>
      <c r="B1392" s="44">
        <f t="shared" si="306"/>
        <v>1356</v>
      </c>
      <c r="C1392" s="48" t="s">
        <v>3642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1348</v>
      </c>
      <c r="K1392" s="54" t="s">
        <v>3656</v>
      </c>
      <c r="L1392" s="52" t="s">
        <v>4614</v>
      </c>
      <c r="M1392" s="52" t="s">
        <v>4672</v>
      </c>
      <c r="N1392" s="52" t="s">
        <v>2155</v>
      </c>
      <c r="O1392" s="52"/>
      <c r="P1392" s="254" t="s">
        <v>1752</v>
      </c>
      <c r="Q1392" s="13"/>
      <c r="R1392"/>
      <c r="S1392" t="str">
        <f t="shared" si="308"/>
        <v/>
      </c>
      <c r="T1392" s="41" t="str">
        <f>IF(ISNA(VLOOKUP(P1392,'NEW XEQM.c'!E:F,2,0)),"--","PRESENT")</f>
        <v>--</v>
      </c>
      <c r="U1392"/>
      <c r="V1392">
        <f t="shared" si="299"/>
        <v>256</v>
      </c>
      <c r="W1392" s="75" t="s">
        <v>2155</v>
      </c>
      <c r="X1392" s="54" t="s">
        <v>2155</v>
      </c>
      <c r="Y1392" s="54" t="s">
        <v>2155</v>
      </c>
      <c r="Z1392" s="22" t="str">
        <f t="shared" si="300"/>
        <v/>
      </c>
      <c r="AA1392" s="22" t="str">
        <f t="shared" si="301"/>
        <v/>
      </c>
      <c r="AB1392" s="1">
        <f t="shared" si="302"/>
        <v>1356</v>
      </c>
      <c r="AC1392" t="str">
        <f t="shared" si="303"/>
        <v>MNU_PFN</v>
      </c>
      <c r="AD1392" s="125" t="str">
        <f>IF(ISNA(VLOOKUP(AA1392,'XEQM Shortlist'!J:J,1,0)),"//","")</f>
        <v/>
      </c>
      <c r="AF1392" s="88" t="str">
        <f t="shared" si="304"/>
        <v/>
      </c>
      <c r="AG1392" t="b">
        <f t="shared" si="305"/>
        <v>1</v>
      </c>
    </row>
    <row r="1393" spans="1:33">
      <c r="A1393" s="45">
        <f t="shared" si="298"/>
        <v>1393</v>
      </c>
      <c r="B1393" s="44">
        <f t="shared" si="306"/>
        <v>1357</v>
      </c>
      <c r="C1393" s="48" t="s">
        <v>3642</v>
      </c>
      <c r="D1393" s="48" t="s">
        <v>7</v>
      </c>
      <c r="E1393" s="72" t="s">
        <v>5438</v>
      </c>
      <c r="F1393" s="72" t="s">
        <v>5438</v>
      </c>
      <c r="G1393" s="142">
        <v>0</v>
      </c>
      <c r="H1393" s="142">
        <v>0</v>
      </c>
      <c r="I1393" s="139" t="s">
        <v>16</v>
      </c>
      <c r="J1393" s="53" t="s">
        <v>1348</v>
      </c>
      <c r="K1393" s="54" t="s">
        <v>3656</v>
      </c>
      <c r="L1393" s="52" t="s">
        <v>4614</v>
      </c>
      <c r="M1393" s="52" t="s">
        <v>4672</v>
      </c>
      <c r="N1393" s="52" t="s">
        <v>2155</v>
      </c>
      <c r="O1393" s="52"/>
      <c r="P1393" s="254" t="s">
        <v>5437</v>
      </c>
      <c r="Q1393" s="13"/>
      <c r="R1393"/>
      <c r="S1393" t="str">
        <f t="shared" si="308"/>
        <v/>
      </c>
      <c r="T1393" s="41" t="str">
        <f>IF(ISNA(VLOOKUP(P1393,'NEW XEQM.c'!E:F,2,0)),"--","PRESENT")</f>
        <v>--</v>
      </c>
      <c r="U1393"/>
      <c r="V1393">
        <f t="shared" si="299"/>
        <v>256</v>
      </c>
      <c r="W1393" s="75" t="s">
        <v>2155</v>
      </c>
      <c r="X1393" s="54" t="s">
        <v>2155</v>
      </c>
      <c r="Y1393" s="54" t="s">
        <v>2155</v>
      </c>
      <c r="Z1393" s="22" t="str">
        <f t="shared" si="300"/>
        <v/>
      </c>
      <c r="AA1393" s="22" t="str">
        <f t="shared" si="301"/>
        <v/>
      </c>
      <c r="AB1393" s="1">
        <f t="shared" si="302"/>
        <v>1357</v>
      </c>
      <c r="AC1393" t="str">
        <f t="shared" si="303"/>
        <v>MNU_PFN_MORE</v>
      </c>
      <c r="AD1393" s="125" t="str">
        <f>IF(ISNA(VLOOKUP(AA1393,'XEQM Shortlist'!J:J,1,0)),"//","")</f>
        <v/>
      </c>
      <c r="AF1393" s="88" t="str">
        <f t="shared" si="304"/>
        <v/>
      </c>
      <c r="AG1393" t="b">
        <f t="shared" si="305"/>
        <v>1</v>
      </c>
    </row>
    <row r="1394" spans="1:33">
      <c r="A1394" s="45">
        <f t="shared" si="298"/>
        <v>1394</v>
      </c>
      <c r="B1394" s="44">
        <f t="shared" si="306"/>
        <v>1358</v>
      </c>
      <c r="C1394" s="48" t="s">
        <v>3642</v>
      </c>
      <c r="D1394" s="48" t="s">
        <v>7</v>
      </c>
      <c r="E1394" s="120" t="s">
        <v>2161</v>
      </c>
      <c r="F1394" s="120" t="s">
        <v>2161</v>
      </c>
      <c r="G1394" s="142">
        <v>0</v>
      </c>
      <c r="H1394" s="142">
        <v>0</v>
      </c>
      <c r="I1394" s="139" t="s">
        <v>16</v>
      </c>
      <c r="J1394" s="53" t="s">
        <v>1348</v>
      </c>
      <c r="K1394" s="54" t="s">
        <v>3656</v>
      </c>
      <c r="L1394" s="52" t="s">
        <v>4614</v>
      </c>
      <c r="M1394" s="52" t="s">
        <v>4672</v>
      </c>
      <c r="N1394" s="52" t="s">
        <v>2155</v>
      </c>
      <c r="O1394" s="52"/>
      <c r="P1394" s="254" t="s">
        <v>1753</v>
      </c>
      <c r="Q1394" s="13"/>
      <c r="R1394"/>
      <c r="S1394" t="str">
        <f t="shared" si="308"/>
        <v/>
      </c>
      <c r="T1394" s="41" t="str">
        <f>IF(ISNA(VLOOKUP(P1394,'NEW XEQM.c'!E:F,2,0)),"--","PRESENT")</f>
        <v>--</v>
      </c>
      <c r="U1394"/>
      <c r="V1394">
        <f t="shared" si="299"/>
        <v>256</v>
      </c>
      <c r="W1394" s="75" t="s">
        <v>2155</v>
      </c>
      <c r="X1394" s="54" t="s">
        <v>2155</v>
      </c>
      <c r="Y1394" s="54" t="s">
        <v>2155</v>
      </c>
      <c r="Z1394" s="22" t="str">
        <f t="shared" si="300"/>
        <v/>
      </c>
      <c r="AA1394" s="22" t="str">
        <f t="shared" si="301"/>
        <v/>
      </c>
      <c r="AB1394" s="1">
        <f t="shared" si="302"/>
        <v>1358</v>
      </c>
      <c r="AC1394" t="str">
        <f t="shared" si="303"/>
        <v>MNU_CONVP</v>
      </c>
      <c r="AD1394" s="125" t="str">
        <f>IF(ISNA(VLOOKUP(AA1394,'XEQM Shortlist'!J:J,1,0)),"//","")</f>
        <v/>
      </c>
      <c r="AF1394" s="88" t="str">
        <f t="shared" si="304"/>
        <v/>
      </c>
      <c r="AG1394" t="b">
        <f t="shared" si="305"/>
        <v>1</v>
      </c>
    </row>
    <row r="1395" spans="1:33">
      <c r="A1395" s="45">
        <f t="shared" si="298"/>
        <v>1395</v>
      </c>
      <c r="B1395" s="44">
        <f t="shared" si="306"/>
        <v>1359</v>
      </c>
      <c r="C1395" s="48" t="s">
        <v>3642</v>
      </c>
      <c r="D1395" s="48" t="s">
        <v>7</v>
      </c>
      <c r="E1395" s="120" t="s">
        <v>1185</v>
      </c>
      <c r="F1395" s="120" t="s">
        <v>1185</v>
      </c>
      <c r="G1395" s="142">
        <v>0</v>
      </c>
      <c r="H1395" s="142">
        <v>0</v>
      </c>
      <c r="I1395" s="139" t="s">
        <v>16</v>
      </c>
      <c r="J1395" s="53" t="s">
        <v>1348</v>
      </c>
      <c r="K1395" s="54" t="s">
        <v>3656</v>
      </c>
      <c r="L1395" s="52" t="s">
        <v>4614</v>
      </c>
      <c r="M1395" s="52" t="s">
        <v>4672</v>
      </c>
      <c r="N1395" s="52" t="s">
        <v>2155</v>
      </c>
      <c r="O1395" s="52"/>
      <c r="P1395" s="254" t="s">
        <v>1756</v>
      </c>
      <c r="Q1395" s="13"/>
      <c r="R1395"/>
      <c r="S1395" t="str">
        <f t="shared" si="308"/>
        <v/>
      </c>
      <c r="T1395" s="41" t="str">
        <f>IF(ISNA(VLOOKUP(P1395,'NEW XEQM.c'!E:F,2,0)),"--","PRESENT")</f>
        <v>--</v>
      </c>
      <c r="U1395"/>
      <c r="V1395">
        <f t="shared" si="299"/>
        <v>256</v>
      </c>
      <c r="W1395" s="75" t="s">
        <v>2155</v>
      </c>
      <c r="X1395" s="54" t="s">
        <v>2155</v>
      </c>
      <c r="Y1395" s="54" t="s">
        <v>2155</v>
      </c>
      <c r="Z1395" s="22" t="str">
        <f t="shared" si="300"/>
        <v/>
      </c>
      <c r="AA1395" s="22" t="str">
        <f t="shared" si="301"/>
        <v/>
      </c>
      <c r="AB1395" s="1">
        <f t="shared" si="302"/>
        <v>1359</v>
      </c>
      <c r="AC1395" t="str">
        <f t="shared" si="303"/>
        <v>MNU_RAM</v>
      </c>
      <c r="AD1395" s="125" t="str">
        <f>IF(ISNA(VLOOKUP(AA1395,'XEQM Shortlist'!J:J,1,0)),"//","")</f>
        <v/>
      </c>
      <c r="AF1395" s="88" t="str">
        <f t="shared" si="304"/>
        <v/>
      </c>
      <c r="AG1395" t="b">
        <f t="shared" si="305"/>
        <v>1</v>
      </c>
    </row>
    <row r="1396" spans="1:33">
      <c r="A1396" s="45">
        <f t="shared" si="298"/>
        <v>1396</v>
      </c>
      <c r="B1396" s="44">
        <f t="shared" si="306"/>
        <v>1360</v>
      </c>
      <c r="C1396" s="48" t="s">
        <v>3642</v>
      </c>
      <c r="D1396" s="48" t="s">
        <v>7</v>
      </c>
      <c r="E1396" s="120" t="s">
        <v>1194</v>
      </c>
      <c r="F1396" s="120" t="s">
        <v>1194</v>
      </c>
      <c r="G1396" s="142">
        <v>0</v>
      </c>
      <c r="H1396" s="142">
        <v>0</v>
      </c>
      <c r="I1396" s="139" t="s">
        <v>16</v>
      </c>
      <c r="J1396" s="53" t="s">
        <v>1348</v>
      </c>
      <c r="K1396" s="54" t="s">
        <v>3656</v>
      </c>
      <c r="L1396" s="52" t="s">
        <v>4614</v>
      </c>
      <c r="M1396" s="52" t="s">
        <v>4672</v>
      </c>
      <c r="N1396" s="52" t="s">
        <v>2155</v>
      </c>
      <c r="O1396" s="52"/>
      <c r="P1396" s="254" t="s">
        <v>1772</v>
      </c>
      <c r="Q1396" s="13"/>
      <c r="R1396"/>
      <c r="S1396" t="str">
        <f t="shared" si="308"/>
        <v/>
      </c>
      <c r="T1396" s="41" t="str">
        <f>IF(ISNA(VLOOKUP(P1396,'NEW XEQM.c'!E:F,2,0)),"--","PRESENT")</f>
        <v>--</v>
      </c>
      <c r="U1396"/>
      <c r="V1396">
        <f t="shared" si="299"/>
        <v>256</v>
      </c>
      <c r="W1396" s="75" t="s">
        <v>2155</v>
      </c>
      <c r="X1396" s="54" t="s">
        <v>2155</v>
      </c>
      <c r="Y1396" s="54" t="s">
        <v>2155</v>
      </c>
      <c r="Z1396" s="22" t="str">
        <f t="shared" si="300"/>
        <v/>
      </c>
      <c r="AA1396" s="22" t="str">
        <f t="shared" si="301"/>
        <v/>
      </c>
      <c r="AB1396" s="1">
        <f t="shared" si="302"/>
        <v>1360</v>
      </c>
      <c r="AC1396" t="str">
        <f t="shared" si="303"/>
        <v>MNU_REALS</v>
      </c>
      <c r="AD1396" s="125" t="str">
        <f>IF(ISNA(VLOOKUP(AA1396,'XEQM Shortlist'!J:J,1,0)),"//","")</f>
        <v/>
      </c>
      <c r="AF1396" s="88" t="str">
        <f t="shared" si="304"/>
        <v/>
      </c>
      <c r="AG1396" t="b">
        <f t="shared" si="305"/>
        <v>1</v>
      </c>
    </row>
    <row r="1397" spans="1:33">
      <c r="A1397" s="45">
        <f t="shared" si="298"/>
        <v>1397</v>
      </c>
      <c r="B1397" s="44">
        <f t="shared" si="306"/>
        <v>1361</v>
      </c>
      <c r="C1397" s="48" t="s">
        <v>3642</v>
      </c>
      <c r="D1397" s="48" t="s">
        <v>7</v>
      </c>
      <c r="E1397" s="120" t="s">
        <v>321</v>
      </c>
      <c r="F1397" s="120" t="s">
        <v>321</v>
      </c>
      <c r="G1397" s="142">
        <v>0</v>
      </c>
      <c r="H1397" s="142">
        <v>0</v>
      </c>
      <c r="I1397" s="139" t="s">
        <v>16</v>
      </c>
      <c r="J1397" s="53" t="s">
        <v>1348</v>
      </c>
      <c r="K1397" s="54" t="s">
        <v>3656</v>
      </c>
      <c r="L1397" s="52" t="s">
        <v>4614</v>
      </c>
      <c r="M1397" s="52" t="s">
        <v>4672</v>
      </c>
      <c r="N1397" s="52" t="s">
        <v>2155</v>
      </c>
      <c r="O1397" s="52"/>
      <c r="P1397" s="254" t="s">
        <v>1839</v>
      </c>
      <c r="Q1397" s="13"/>
      <c r="R1397"/>
      <c r="S1397" t="str">
        <f t="shared" si="308"/>
        <v/>
      </c>
      <c r="T1397" s="41" t="str">
        <f>IF(ISNA(VLOOKUP(P1397,'NEW XEQM.c'!E:F,2,0)),"--","PRESENT")</f>
        <v>--</v>
      </c>
      <c r="U1397"/>
      <c r="V1397">
        <f t="shared" si="299"/>
        <v>256</v>
      </c>
      <c r="W1397" s="75" t="s">
        <v>2155</v>
      </c>
      <c r="X1397" s="54" t="s">
        <v>2155</v>
      </c>
      <c r="Y1397" s="54" t="s">
        <v>2155</v>
      </c>
      <c r="Z1397" s="22" t="str">
        <f t="shared" si="300"/>
        <v/>
      </c>
      <c r="AA1397" s="22" t="str">
        <f t="shared" si="301"/>
        <v/>
      </c>
      <c r="AB1397" s="1">
        <f t="shared" si="302"/>
        <v>1361</v>
      </c>
      <c r="AC1397" t="str">
        <f t="shared" si="303"/>
        <v>MNU_Solver</v>
      </c>
      <c r="AD1397" s="125" t="str">
        <f>IF(ISNA(VLOOKUP(AA1397,'XEQM Shortlist'!J:J,1,0)),"//","")</f>
        <v/>
      </c>
      <c r="AF1397" s="88" t="str">
        <f t="shared" si="304"/>
        <v/>
      </c>
      <c r="AG1397" t="b">
        <f t="shared" si="305"/>
        <v>1</v>
      </c>
    </row>
    <row r="1398" spans="1:33">
      <c r="A1398" s="45">
        <f t="shared" si="298"/>
        <v>1398</v>
      </c>
      <c r="B1398" s="44">
        <f t="shared" si="306"/>
        <v>1362</v>
      </c>
      <c r="C1398" s="48" t="s">
        <v>3642</v>
      </c>
      <c r="D1398" s="48" t="s">
        <v>7</v>
      </c>
      <c r="E1398" s="120" t="s">
        <v>325</v>
      </c>
      <c r="F1398" s="120" t="s">
        <v>325</v>
      </c>
      <c r="G1398" s="142">
        <v>0</v>
      </c>
      <c r="H1398" s="142">
        <v>0</v>
      </c>
      <c r="I1398" s="139" t="s">
        <v>16</v>
      </c>
      <c r="J1398" s="53" t="s">
        <v>1348</v>
      </c>
      <c r="K1398" s="54" t="s">
        <v>3656</v>
      </c>
      <c r="L1398" s="52" t="s">
        <v>4614</v>
      </c>
      <c r="M1398" s="52" t="s">
        <v>4672</v>
      </c>
      <c r="N1398" s="52" t="s">
        <v>2155</v>
      </c>
      <c r="O1398" s="52"/>
      <c r="P1398" s="254" t="s">
        <v>1843</v>
      </c>
      <c r="Q1398" s="13"/>
      <c r="R1398"/>
      <c r="S1398" t="str">
        <f t="shared" si="308"/>
        <v/>
      </c>
      <c r="T1398" s="41" t="str">
        <f>IF(ISNA(VLOOKUP(P1398,'NEW XEQM.c'!E:F,2,0)),"--","PRESENT")</f>
        <v>--</v>
      </c>
      <c r="U1398"/>
      <c r="V1398">
        <f t="shared" si="299"/>
        <v>256</v>
      </c>
      <c r="W1398" s="75" t="s">
        <v>2155</v>
      </c>
      <c r="X1398" s="54" t="s">
        <v>2155</v>
      </c>
      <c r="Y1398" s="54" t="s">
        <v>2155</v>
      </c>
      <c r="Z1398" s="22" t="str">
        <f t="shared" si="300"/>
        <v/>
      </c>
      <c r="AA1398" s="22" t="str">
        <f t="shared" si="301"/>
        <v/>
      </c>
      <c r="AB1398" s="1">
        <f t="shared" si="302"/>
        <v>1362</v>
      </c>
      <c r="AC1398" t="str">
        <f t="shared" si="303"/>
        <v>MNU_STAT</v>
      </c>
      <c r="AD1398" s="125" t="str">
        <f>IF(ISNA(VLOOKUP(AA1398,'XEQM Shortlist'!J:J,1,0)),"//","")</f>
        <v/>
      </c>
      <c r="AF1398" s="88" t="str">
        <f t="shared" si="304"/>
        <v/>
      </c>
      <c r="AG1398" t="b">
        <f t="shared" si="305"/>
        <v>1</v>
      </c>
    </row>
    <row r="1399" spans="1:33">
      <c r="A1399" s="45">
        <f t="shared" si="298"/>
        <v>1399</v>
      </c>
      <c r="B1399" s="44">
        <f t="shared" si="306"/>
        <v>1363</v>
      </c>
      <c r="C1399" s="48" t="s">
        <v>3642</v>
      </c>
      <c r="D1399" s="48" t="s">
        <v>7</v>
      </c>
      <c r="E1399" s="120" t="s">
        <v>1222</v>
      </c>
      <c r="F1399" s="120" t="s">
        <v>1222</v>
      </c>
      <c r="G1399" s="142">
        <v>0</v>
      </c>
      <c r="H1399" s="142">
        <v>0</v>
      </c>
      <c r="I1399" s="139" t="s">
        <v>16</v>
      </c>
      <c r="J1399" s="53" t="s">
        <v>1348</v>
      </c>
      <c r="K1399" s="54" t="s">
        <v>3656</v>
      </c>
      <c r="L1399" s="52" t="s">
        <v>4614</v>
      </c>
      <c r="M1399" s="52" t="s">
        <v>4672</v>
      </c>
      <c r="N1399" s="52" t="s">
        <v>2155</v>
      </c>
      <c r="O1399" s="52"/>
      <c r="P1399" s="254" t="s">
        <v>1845</v>
      </c>
      <c r="Q1399" s="13"/>
      <c r="R1399"/>
      <c r="S1399" t="str">
        <f t="shared" si="308"/>
        <v/>
      </c>
      <c r="T1399" s="41" t="str">
        <f>IF(ISNA(VLOOKUP(P1399,'NEW XEQM.c'!E:F,2,0)),"--","PRESENT")</f>
        <v>--</v>
      </c>
      <c r="U1399"/>
      <c r="V1399">
        <f t="shared" si="299"/>
        <v>256</v>
      </c>
      <c r="W1399" s="75" t="s">
        <v>2155</v>
      </c>
      <c r="X1399" s="54" t="s">
        <v>2155</v>
      </c>
      <c r="Y1399" s="54" t="s">
        <v>2155</v>
      </c>
      <c r="Z1399" s="22" t="str">
        <f t="shared" si="300"/>
        <v/>
      </c>
      <c r="AA1399" s="22" t="str">
        <f t="shared" si="301"/>
        <v/>
      </c>
      <c r="AB1399" s="1">
        <f t="shared" si="302"/>
        <v>1363</v>
      </c>
      <c r="AC1399" t="str">
        <f t="shared" si="303"/>
        <v>MNU_STK</v>
      </c>
      <c r="AD1399" s="125" t="str">
        <f>IF(ISNA(VLOOKUP(AA1399,'XEQM Shortlist'!J:J,1,0)),"//","")</f>
        <v/>
      </c>
      <c r="AF1399" s="88" t="str">
        <f t="shared" si="304"/>
        <v/>
      </c>
      <c r="AG1399" t="b">
        <f t="shared" si="305"/>
        <v>1</v>
      </c>
    </row>
    <row r="1400" spans="1:33">
      <c r="A1400" s="45">
        <f t="shared" si="298"/>
        <v>1400</v>
      </c>
      <c r="B1400" s="44">
        <f t="shared" si="306"/>
        <v>1364</v>
      </c>
      <c r="C1400" s="48" t="s">
        <v>3642</v>
      </c>
      <c r="D1400" s="48" t="s">
        <v>7</v>
      </c>
      <c r="E1400" s="120" t="s">
        <v>333</v>
      </c>
      <c r="F1400" s="120" t="s">
        <v>333</v>
      </c>
      <c r="G1400" s="142">
        <v>0</v>
      </c>
      <c r="H1400" s="142">
        <v>0</v>
      </c>
      <c r="I1400" s="139" t="s">
        <v>16</v>
      </c>
      <c r="J1400" s="53" t="s">
        <v>1348</v>
      </c>
      <c r="K1400" s="54" t="s">
        <v>3656</v>
      </c>
      <c r="L1400" s="52" t="s">
        <v>4614</v>
      </c>
      <c r="M1400" s="52" t="s">
        <v>4672</v>
      </c>
      <c r="N1400" s="52" t="s">
        <v>2155</v>
      </c>
      <c r="O1400" s="52"/>
      <c r="P1400" s="254" t="s">
        <v>3274</v>
      </c>
      <c r="Q1400" s="13"/>
      <c r="R1400"/>
      <c r="S1400" t="str">
        <f t="shared" si="308"/>
        <v/>
      </c>
      <c r="T1400" s="41" t="str">
        <f>IF(ISNA(VLOOKUP(P1400,'NEW XEQM.c'!E:F,2,0)),"--","PRESENT")</f>
        <v>--</v>
      </c>
      <c r="U1400"/>
      <c r="V1400">
        <f t="shared" si="299"/>
        <v>256</v>
      </c>
      <c r="W1400" s="75"/>
      <c r="X1400" s="54"/>
      <c r="Y1400" s="54"/>
      <c r="Z1400" s="22" t="str">
        <f t="shared" si="300"/>
        <v/>
      </c>
      <c r="AA1400" s="22" t="str">
        <f t="shared" si="301"/>
        <v/>
      </c>
      <c r="AB1400" s="1">
        <f t="shared" si="302"/>
        <v>1364</v>
      </c>
      <c r="AC1400" t="str">
        <f t="shared" si="303"/>
        <v>MNU_STRINGS</v>
      </c>
      <c r="AD1400" s="125" t="str">
        <f>IF(ISNA(VLOOKUP(AA1400,'XEQM Shortlist'!J:J,1,0)),"//","")</f>
        <v/>
      </c>
      <c r="AF1400" s="88" t="str">
        <f t="shared" si="304"/>
        <v/>
      </c>
      <c r="AG1400" t="b">
        <f t="shared" si="305"/>
        <v>1</v>
      </c>
    </row>
    <row r="1401" spans="1:33">
      <c r="A1401" s="45">
        <f t="shared" si="298"/>
        <v>1401</v>
      </c>
      <c r="B1401" s="44">
        <f t="shared" si="306"/>
        <v>1365</v>
      </c>
      <c r="C1401" s="48" t="s">
        <v>3642</v>
      </c>
      <c r="D1401" s="48" t="s">
        <v>7</v>
      </c>
      <c r="E1401" s="120" t="s">
        <v>342</v>
      </c>
      <c r="F1401" s="120" t="s">
        <v>342</v>
      </c>
      <c r="G1401" s="142">
        <v>0</v>
      </c>
      <c r="H1401" s="142">
        <v>0</v>
      </c>
      <c r="I1401" s="139" t="s">
        <v>16</v>
      </c>
      <c r="J1401" s="53" t="s">
        <v>1348</v>
      </c>
      <c r="K1401" s="54" t="s">
        <v>3656</v>
      </c>
      <c r="L1401" s="52" t="s">
        <v>4614</v>
      </c>
      <c r="M1401" s="52" t="s">
        <v>4672</v>
      </c>
      <c r="N1401" s="52" t="s">
        <v>2155</v>
      </c>
      <c r="O1401" s="52"/>
      <c r="P1401" s="254" t="s">
        <v>1867</v>
      </c>
      <c r="Q1401" s="13"/>
      <c r="R1401"/>
      <c r="S1401" t="str">
        <f t="shared" si="308"/>
        <v/>
      </c>
      <c r="T1401" s="41" t="str">
        <f>IF(ISNA(VLOOKUP(P1401,'NEW XEQM.c'!E:F,2,0)),"--","PRESENT")</f>
        <v>--</v>
      </c>
      <c r="U1401"/>
      <c r="V1401">
        <f t="shared" si="299"/>
        <v>256</v>
      </c>
      <c r="W1401" s="75" t="s">
        <v>2155</v>
      </c>
      <c r="X1401" s="54" t="s">
        <v>2155</v>
      </c>
      <c r="Y1401" s="54" t="s">
        <v>2155</v>
      </c>
      <c r="Z1401" s="22" t="str">
        <f t="shared" si="300"/>
        <v/>
      </c>
      <c r="AA1401" s="22" t="str">
        <f t="shared" si="301"/>
        <v/>
      </c>
      <c r="AB1401" s="1">
        <f t="shared" si="302"/>
        <v>1365</v>
      </c>
      <c r="AC1401" t="str">
        <f t="shared" si="303"/>
        <v>MNU_TEST</v>
      </c>
      <c r="AD1401" s="125" t="str">
        <f>IF(ISNA(VLOOKUP(AA1401,'XEQM Shortlist'!J:J,1,0)),"//","")</f>
        <v/>
      </c>
      <c r="AF1401" s="88" t="str">
        <f t="shared" si="304"/>
        <v/>
      </c>
      <c r="AG1401" t="b">
        <f t="shared" si="305"/>
        <v>1</v>
      </c>
    </row>
    <row r="1402" spans="1:33">
      <c r="A1402" s="45">
        <f t="shared" si="298"/>
        <v>1402</v>
      </c>
      <c r="B1402" s="44">
        <f t="shared" si="306"/>
        <v>1366</v>
      </c>
      <c r="C1402" s="48" t="s">
        <v>3642</v>
      </c>
      <c r="D1402" s="48" t="s">
        <v>7</v>
      </c>
      <c r="E1402" s="120" t="s">
        <v>1239</v>
      </c>
      <c r="F1402" s="120" t="s">
        <v>1239</v>
      </c>
      <c r="G1402" s="142">
        <v>0</v>
      </c>
      <c r="H1402" s="142">
        <v>0</v>
      </c>
      <c r="I1402" s="139" t="s">
        <v>16</v>
      </c>
      <c r="J1402" s="53" t="s">
        <v>1348</v>
      </c>
      <c r="K1402" s="54" t="s">
        <v>3656</v>
      </c>
      <c r="L1402" s="52" t="s">
        <v>4614</v>
      </c>
      <c r="M1402" s="52" t="s">
        <v>4672</v>
      </c>
      <c r="N1402" s="52" t="s">
        <v>2155</v>
      </c>
      <c r="O1402" s="52"/>
      <c r="P1402" s="254" t="s">
        <v>1871</v>
      </c>
      <c r="Q1402" s="13"/>
      <c r="R1402"/>
      <c r="S1402" t="str">
        <f t="shared" si="308"/>
        <v/>
      </c>
      <c r="T1402" s="41" t="str">
        <f>IF(ISNA(VLOOKUP(P1402,'NEW XEQM.c'!E:F,2,0)),"--","PRESENT")</f>
        <v>--</v>
      </c>
      <c r="U1402"/>
      <c r="V1402">
        <f t="shared" si="299"/>
        <v>256</v>
      </c>
      <c r="W1402" s="75" t="s">
        <v>2155</v>
      </c>
      <c r="X1402" s="54" t="s">
        <v>2155</v>
      </c>
      <c r="Y1402" s="54" t="s">
        <v>2155</v>
      </c>
      <c r="Z1402" s="22" t="str">
        <f t="shared" si="300"/>
        <v/>
      </c>
      <c r="AA1402" s="22" t="str">
        <f t="shared" si="301"/>
        <v/>
      </c>
      <c r="AB1402" s="1">
        <f t="shared" si="302"/>
        <v>1366</v>
      </c>
      <c r="AC1402" t="str">
        <f t="shared" si="303"/>
        <v>MNU_TIMES</v>
      </c>
      <c r="AD1402" s="125" t="str">
        <f>IF(ISNA(VLOOKUP(AA1402,'XEQM Shortlist'!J:J,1,0)),"//","")</f>
        <v/>
      </c>
      <c r="AF1402" s="88" t="str">
        <f t="shared" si="304"/>
        <v/>
      </c>
      <c r="AG1402" t="b">
        <f t="shared" si="305"/>
        <v>1</v>
      </c>
    </row>
    <row r="1403" spans="1:33">
      <c r="A1403" s="45">
        <f t="shared" si="298"/>
        <v>1403</v>
      </c>
      <c r="B1403" s="44">
        <f t="shared" si="306"/>
        <v>1367</v>
      </c>
      <c r="C1403" s="48" t="s">
        <v>3642</v>
      </c>
      <c r="D1403" s="48" t="s">
        <v>7</v>
      </c>
      <c r="E1403" s="120" t="s">
        <v>1244</v>
      </c>
      <c r="F1403" s="120" t="s">
        <v>1244</v>
      </c>
      <c r="G1403" s="142">
        <v>0</v>
      </c>
      <c r="H1403" s="142">
        <v>0</v>
      </c>
      <c r="I1403" s="139" t="s">
        <v>16</v>
      </c>
      <c r="J1403" s="53" t="s">
        <v>1348</v>
      </c>
      <c r="K1403" s="54" t="s">
        <v>3656</v>
      </c>
      <c r="L1403" s="52" t="s">
        <v>4614</v>
      </c>
      <c r="M1403" s="52" t="s">
        <v>4672</v>
      </c>
      <c r="N1403" s="52" t="s">
        <v>2155</v>
      </c>
      <c r="O1403" s="48" t="s">
        <v>18</v>
      </c>
      <c r="P1403" s="254" t="s">
        <v>1882</v>
      </c>
      <c r="Q1403" s="13"/>
      <c r="R1403"/>
      <c r="S1403" t="str">
        <f t="shared" si="308"/>
        <v/>
      </c>
      <c r="T1403" s="41" t="str">
        <f>IF(ISNA(VLOOKUP(P1403,'NEW XEQM.c'!E:F,2,0)),"--","PRESENT")</f>
        <v>--</v>
      </c>
      <c r="U1403"/>
      <c r="V1403">
        <f t="shared" si="299"/>
        <v>256</v>
      </c>
      <c r="W1403" s="75" t="s">
        <v>2155</v>
      </c>
      <c r="X1403" s="54" t="s">
        <v>2155</v>
      </c>
      <c r="Y1403" s="54" t="s">
        <v>2155</v>
      </c>
      <c r="Z1403" s="22" t="str">
        <f t="shared" si="300"/>
        <v/>
      </c>
      <c r="AA1403" s="22" t="str">
        <f t="shared" si="301"/>
        <v/>
      </c>
      <c r="AB1403" s="1">
        <f t="shared" si="302"/>
        <v>1367</v>
      </c>
      <c r="AC1403" t="str">
        <f t="shared" si="303"/>
        <v>MNU_TRI</v>
      </c>
      <c r="AD1403" s="125" t="str">
        <f>IF(ISNA(VLOOKUP(AA1403,'XEQM Shortlist'!J:J,1,0)),"//","")</f>
        <v/>
      </c>
      <c r="AF1403" s="88" t="str">
        <f t="shared" si="304"/>
        <v/>
      </c>
      <c r="AG1403" t="b">
        <f t="shared" si="305"/>
        <v>1</v>
      </c>
    </row>
    <row r="1404" spans="1:33">
      <c r="A1404" s="45">
        <f t="shared" si="298"/>
        <v>1404</v>
      </c>
      <c r="B1404" s="44">
        <f t="shared" si="306"/>
        <v>1368</v>
      </c>
      <c r="C1404" s="48" t="s">
        <v>3642</v>
      </c>
      <c r="D1404" s="48" t="s">
        <v>7</v>
      </c>
      <c r="E1404" s="120" t="s">
        <v>1245</v>
      </c>
      <c r="F1404" s="120" t="s">
        <v>1245</v>
      </c>
      <c r="G1404" s="142">
        <v>0</v>
      </c>
      <c r="H1404" s="142">
        <v>0</v>
      </c>
      <c r="I1404" s="139" t="s">
        <v>16</v>
      </c>
      <c r="J1404" s="53" t="s">
        <v>1348</v>
      </c>
      <c r="K1404" s="54" t="s">
        <v>3656</v>
      </c>
      <c r="L1404" s="52" t="s">
        <v>4614</v>
      </c>
      <c r="M1404" s="52" t="s">
        <v>4672</v>
      </c>
      <c r="N1404" s="52" t="s">
        <v>2155</v>
      </c>
      <c r="O1404" s="52"/>
      <c r="P1404" s="254" t="s">
        <v>1883</v>
      </c>
      <c r="Q1404" s="13"/>
      <c r="R1404"/>
      <c r="S1404" t="str">
        <f t="shared" si="308"/>
        <v/>
      </c>
      <c r="T1404" s="41" t="str">
        <f>IF(ISNA(VLOOKUP(P1404,'NEW XEQM.c'!E:F,2,0)),"--","PRESENT")</f>
        <v>--</v>
      </c>
      <c r="U1404"/>
      <c r="V1404">
        <f t="shared" si="299"/>
        <v>256</v>
      </c>
      <c r="W1404" s="75" t="s">
        <v>2155</v>
      </c>
      <c r="X1404" s="54" t="s">
        <v>2155</v>
      </c>
      <c r="Y1404" s="54" t="s">
        <v>2155</v>
      </c>
      <c r="Z1404" s="22" t="str">
        <f t="shared" si="300"/>
        <v/>
      </c>
      <c r="AA1404" s="22" t="str">
        <f t="shared" si="301"/>
        <v/>
      </c>
      <c r="AB1404" s="1">
        <f t="shared" si="302"/>
        <v>1368</v>
      </c>
      <c r="AC1404" t="str">
        <f t="shared" si="303"/>
        <v>MNU_TVM</v>
      </c>
      <c r="AD1404" s="125" t="str">
        <f>IF(ISNA(VLOOKUP(AA1404,'XEQM Shortlist'!J:J,1,0)),"//","")</f>
        <v/>
      </c>
      <c r="AF1404" s="88" t="str">
        <f t="shared" si="304"/>
        <v/>
      </c>
      <c r="AG1404" t="b">
        <f t="shared" si="305"/>
        <v>1</v>
      </c>
    </row>
    <row r="1405" spans="1:33">
      <c r="A1405" s="45">
        <f t="shared" ref="A1405:A1468" si="309">IF(B1405=INT(B1405),ROW(),"")</f>
        <v>1405</v>
      </c>
      <c r="B1405" s="44">
        <f t="shared" si="306"/>
        <v>1369</v>
      </c>
      <c r="C1405" s="48" t="s">
        <v>3642</v>
      </c>
      <c r="D1405" s="48" t="s">
        <v>7</v>
      </c>
      <c r="E1405" s="72" t="s">
        <v>444</v>
      </c>
      <c r="F1405" s="72" t="s">
        <v>444</v>
      </c>
      <c r="G1405" s="142">
        <v>0</v>
      </c>
      <c r="H1405" s="142">
        <v>0</v>
      </c>
      <c r="I1405" s="139" t="s">
        <v>16</v>
      </c>
      <c r="J1405" s="53" t="s">
        <v>1348</v>
      </c>
      <c r="K1405" s="54" t="s">
        <v>3656</v>
      </c>
      <c r="L1405" s="52" t="s">
        <v>4614</v>
      </c>
      <c r="M1405" s="52" t="s">
        <v>4672</v>
      </c>
      <c r="N1405" s="52" t="s">
        <v>2155</v>
      </c>
      <c r="O1405" s="48" t="s">
        <v>355</v>
      </c>
      <c r="P1405" s="254" t="s">
        <v>1889</v>
      </c>
      <c r="Q1405" s="13"/>
      <c r="R1405"/>
      <c r="S1405" t="str">
        <f t="shared" si="308"/>
        <v/>
      </c>
      <c r="T1405" s="41" t="str">
        <f>IF(ISNA(VLOOKUP(P1405,'NEW XEQM.c'!E:F,2,0)),"--","PRESENT")</f>
        <v>--</v>
      </c>
      <c r="U1405"/>
      <c r="V1405">
        <f t="shared" ref="V1405:V1468" si="310">IF(AA1405&lt;&gt;"",V1404+1,V1404)</f>
        <v>256</v>
      </c>
      <c r="W1405" s="75" t="s">
        <v>2155</v>
      </c>
      <c r="X1405" s="54" t="s">
        <v>2155</v>
      </c>
      <c r="Y1405" s="54" t="s">
        <v>2155</v>
      </c>
      <c r="Z1405" s="22" t="str">
        <f t="shared" ref="Z1405:Z1468" si="311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12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13">B1405</f>
        <v>1369</v>
      </c>
      <c r="AC1405" t="str">
        <f t="shared" ref="AC1405:AC1468" si="314">P1405</f>
        <v>MNU_UNITCONV</v>
      </c>
      <c r="AD1405" s="125" t="str">
        <f>IF(ISNA(VLOOKUP(AA1405,'XEQM Shortlist'!J:J,1,0)),"//","")</f>
        <v/>
      </c>
      <c r="AF1405" s="88" t="str">
        <f t="shared" ref="AF1405:AF1468" si="315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16">AA1405=AF1405</f>
        <v>1</v>
      </c>
    </row>
    <row r="1406" spans="1:33">
      <c r="A1406" s="45">
        <f t="shared" si="309"/>
        <v>1406</v>
      </c>
      <c r="B1406" s="44">
        <f t="shared" si="306"/>
        <v>1370</v>
      </c>
      <c r="C1406" s="48" t="s">
        <v>3642</v>
      </c>
      <c r="D1406" s="48" t="s">
        <v>7</v>
      </c>
      <c r="E1406" s="120" t="s">
        <v>357</v>
      </c>
      <c r="F1406" s="120" t="s">
        <v>357</v>
      </c>
      <c r="G1406" s="142">
        <v>0</v>
      </c>
      <c r="H1406" s="142">
        <v>0</v>
      </c>
      <c r="I1406" s="139" t="s">
        <v>16</v>
      </c>
      <c r="J1406" s="53" t="s">
        <v>1348</v>
      </c>
      <c r="K1406" s="54" t="s">
        <v>3656</v>
      </c>
      <c r="L1406" s="52" t="s">
        <v>4614</v>
      </c>
      <c r="M1406" s="52" t="s">
        <v>4672</v>
      </c>
      <c r="N1406" s="52" t="s">
        <v>2155</v>
      </c>
      <c r="O1406" s="52"/>
      <c r="P1406" s="254" t="s">
        <v>1891</v>
      </c>
      <c r="Q1406" s="13"/>
      <c r="R1406"/>
      <c r="S1406" t="str">
        <f t="shared" si="308"/>
        <v/>
      </c>
      <c r="T1406" s="41" t="str">
        <f>IF(ISNA(VLOOKUP(P1406,'NEW XEQM.c'!E:F,2,0)),"--","PRESENT")</f>
        <v>--</v>
      </c>
      <c r="U1406"/>
      <c r="V1406">
        <f t="shared" si="310"/>
        <v>256</v>
      </c>
      <c r="W1406" s="75" t="s">
        <v>2155</v>
      </c>
      <c r="X1406" s="54" t="s">
        <v>2155</v>
      </c>
      <c r="Y1406" s="54" t="s">
        <v>2155</v>
      </c>
      <c r="Z1406" s="22" t="str">
        <f t="shared" si="311"/>
        <v/>
      </c>
      <c r="AA1406" s="22" t="str">
        <f t="shared" si="312"/>
        <v/>
      </c>
      <c r="AB1406" s="1">
        <f t="shared" si="313"/>
        <v>1370</v>
      </c>
      <c r="AC1406" t="str">
        <f t="shared" si="314"/>
        <v>MNU_VARS</v>
      </c>
      <c r="AD1406" s="125" t="str">
        <f>IF(ISNA(VLOOKUP(AA1406,'XEQM Shortlist'!J:J,1,0)),"//","")</f>
        <v/>
      </c>
      <c r="AF1406" s="88" t="str">
        <f t="shared" si="315"/>
        <v/>
      </c>
      <c r="AG1406" t="b">
        <f t="shared" si="316"/>
        <v>1</v>
      </c>
    </row>
    <row r="1407" spans="1:33">
      <c r="A1407" s="45">
        <f t="shared" si="309"/>
        <v>1407</v>
      </c>
      <c r="B1407" s="44">
        <f t="shared" si="306"/>
        <v>1371</v>
      </c>
      <c r="C1407" s="48" t="s">
        <v>3642</v>
      </c>
      <c r="D1407" s="48" t="s">
        <v>7</v>
      </c>
      <c r="E1407" s="120" t="s">
        <v>2166</v>
      </c>
      <c r="F1407" s="120" t="s">
        <v>2166</v>
      </c>
      <c r="G1407" s="142">
        <v>0</v>
      </c>
      <c r="H1407" s="142">
        <v>0</v>
      </c>
      <c r="I1407" s="139" t="s">
        <v>16</v>
      </c>
      <c r="J1407" s="53" t="s">
        <v>1348</v>
      </c>
      <c r="K1407" s="54" t="s">
        <v>3656</v>
      </c>
      <c r="L1407" s="52" t="s">
        <v>4614</v>
      </c>
      <c r="M1407" s="52" t="s">
        <v>4672</v>
      </c>
      <c r="N1407" s="52" t="s">
        <v>2155</v>
      </c>
      <c r="O1407" s="52"/>
      <c r="P1407" s="254" t="s">
        <v>1895</v>
      </c>
      <c r="Q1407" s="13"/>
      <c r="R1407"/>
      <c r="S1407" t="str">
        <f t="shared" si="308"/>
        <v/>
      </c>
      <c r="T1407" s="41" t="str">
        <f>IF(ISNA(VLOOKUP(P1407,'NEW XEQM.c'!E:F,2,0)),"--","PRESENT")</f>
        <v>--</v>
      </c>
      <c r="U1407"/>
      <c r="V1407">
        <f t="shared" si="310"/>
        <v>256</v>
      </c>
      <c r="W1407" s="75" t="s">
        <v>2155</v>
      </c>
      <c r="X1407" s="54" t="s">
        <v>2155</v>
      </c>
      <c r="Y1407" s="54" t="s">
        <v>2155</v>
      </c>
      <c r="Z1407" s="22" t="str">
        <f t="shared" si="311"/>
        <v/>
      </c>
      <c r="AA1407" s="22" t="str">
        <f t="shared" si="312"/>
        <v/>
      </c>
      <c r="AB1407" s="1">
        <f t="shared" si="313"/>
        <v>1371</v>
      </c>
      <c r="AC1407" t="str">
        <f t="shared" si="314"/>
        <v>MNU_CONVV</v>
      </c>
      <c r="AD1407" s="125" t="str">
        <f>IF(ISNA(VLOOKUP(AA1407,'XEQM Shortlist'!J:J,1,0)),"//","")</f>
        <v/>
      </c>
      <c r="AF1407" s="88" t="str">
        <f t="shared" si="315"/>
        <v/>
      </c>
      <c r="AG1407" t="b">
        <f t="shared" si="316"/>
        <v>1</v>
      </c>
    </row>
    <row r="1408" spans="1:33">
      <c r="A1408" s="45">
        <f t="shared" si="309"/>
        <v>1408</v>
      </c>
      <c r="B1408" s="44">
        <f t="shared" si="306"/>
        <v>1372</v>
      </c>
      <c r="C1408" s="48" t="s">
        <v>3642</v>
      </c>
      <c r="D1408" s="48" t="s">
        <v>7</v>
      </c>
      <c r="E1408" s="120" t="s">
        <v>371</v>
      </c>
      <c r="F1408" s="120" t="s">
        <v>371</v>
      </c>
      <c r="G1408" s="142">
        <v>0</v>
      </c>
      <c r="H1408" s="142">
        <v>0</v>
      </c>
      <c r="I1408" s="139" t="s">
        <v>16</v>
      </c>
      <c r="J1408" s="53" t="s">
        <v>1348</v>
      </c>
      <c r="K1408" s="54" t="s">
        <v>3656</v>
      </c>
      <c r="L1408" s="52" t="s">
        <v>4614</v>
      </c>
      <c r="M1408" s="52" t="s">
        <v>4672</v>
      </c>
      <c r="N1408" s="52" t="s">
        <v>2155</v>
      </c>
      <c r="O1408" s="52"/>
      <c r="P1408" s="254" t="s">
        <v>1920</v>
      </c>
      <c r="Q1408" s="13"/>
      <c r="R1408"/>
      <c r="S1408" t="str">
        <f t="shared" si="308"/>
        <v/>
      </c>
      <c r="T1408" s="41" t="str">
        <f>IF(ISNA(VLOOKUP(P1408,'NEW XEQM.c'!E:F,2,0)),"--","PRESENT")</f>
        <v>--</v>
      </c>
      <c r="U1408"/>
      <c r="V1408">
        <f t="shared" si="310"/>
        <v>256</v>
      </c>
      <c r="W1408" s="75" t="s">
        <v>2155</v>
      </c>
      <c r="X1408" s="54" t="s">
        <v>2155</v>
      </c>
      <c r="Y1408" s="54" t="s">
        <v>2155</v>
      </c>
      <c r="Z1408" s="22" t="str">
        <f t="shared" si="311"/>
        <v/>
      </c>
      <c r="AA1408" s="22" t="str">
        <f t="shared" si="312"/>
        <v/>
      </c>
      <c r="AB1408" s="1">
        <f t="shared" si="313"/>
        <v>1372</v>
      </c>
      <c r="AC1408" t="str">
        <f t="shared" si="314"/>
        <v>MNU_XFN</v>
      </c>
      <c r="AD1408" s="125" t="str">
        <f>IF(ISNA(VLOOKUP(AA1408,'XEQM Shortlist'!J:J,1,0)),"//","")</f>
        <v/>
      </c>
      <c r="AF1408" s="88" t="str">
        <f t="shared" si="315"/>
        <v/>
      </c>
      <c r="AG1408" t="b">
        <f t="shared" si="316"/>
        <v>1</v>
      </c>
    </row>
    <row r="1409" spans="1:33">
      <c r="A1409" s="45">
        <f t="shared" si="309"/>
        <v>1409</v>
      </c>
      <c r="B1409" s="44">
        <f t="shared" si="306"/>
        <v>1373</v>
      </c>
      <c r="C1409" s="48" t="s">
        <v>3642</v>
      </c>
      <c r="D1409" s="48" t="s">
        <v>7</v>
      </c>
      <c r="E1409" s="120" t="s">
        <v>2186</v>
      </c>
      <c r="F1409" s="120" t="s">
        <v>2186</v>
      </c>
      <c r="G1409" s="142">
        <v>0</v>
      </c>
      <c r="H1409" s="142">
        <v>0</v>
      </c>
      <c r="I1409" s="139" t="s">
        <v>16</v>
      </c>
      <c r="J1409" s="53" t="s">
        <v>1348</v>
      </c>
      <c r="K1409" s="54" t="s">
        <v>3656</v>
      </c>
      <c r="L1409" s="52" t="s">
        <v>4614</v>
      </c>
      <c r="M1409" s="52" t="s">
        <v>4672</v>
      </c>
      <c r="N1409" s="52" t="s">
        <v>2155</v>
      </c>
      <c r="O1409" s="52"/>
      <c r="P1409" s="254" t="s">
        <v>1922</v>
      </c>
      <c r="Q1409" s="13"/>
      <c r="R1409"/>
      <c r="S1409" t="str">
        <f t="shared" si="308"/>
        <v/>
      </c>
      <c r="T1409" s="41" t="str">
        <f>IF(ISNA(VLOOKUP(P1409,'NEW XEQM.c'!E:F,2,0)),"--","PRESENT")</f>
        <v>--</v>
      </c>
      <c r="U1409"/>
      <c r="V1409">
        <f t="shared" si="310"/>
        <v>256</v>
      </c>
      <c r="W1409" s="75" t="s">
        <v>2155</v>
      </c>
      <c r="X1409" s="54" t="s">
        <v>2155</v>
      </c>
      <c r="Y1409" s="54" t="s">
        <v>2155</v>
      </c>
      <c r="Z1409" s="22" t="str">
        <f t="shared" si="311"/>
        <v/>
      </c>
      <c r="AA1409" s="22" t="str">
        <f t="shared" si="312"/>
        <v/>
      </c>
      <c r="AB1409" s="1">
        <f t="shared" si="313"/>
        <v>1373</v>
      </c>
      <c r="AC1409" t="str">
        <f t="shared" si="314"/>
        <v>MNU_CONVX</v>
      </c>
      <c r="AD1409" s="125" t="str">
        <f>IF(ISNA(VLOOKUP(AA1409,'XEQM Shortlist'!J:J,1,0)),"//","")</f>
        <v/>
      </c>
      <c r="AF1409" s="88" t="str">
        <f t="shared" si="315"/>
        <v/>
      </c>
      <c r="AG1409" t="b">
        <f t="shared" si="316"/>
        <v>1</v>
      </c>
    </row>
    <row r="1410" spans="1:33">
      <c r="A1410" s="45">
        <f t="shared" si="309"/>
        <v>1410</v>
      </c>
      <c r="B1410" s="44">
        <f t="shared" si="306"/>
        <v>1374</v>
      </c>
      <c r="C1410" s="48" t="s">
        <v>3642</v>
      </c>
      <c r="D1410" s="48" t="s">
        <v>7</v>
      </c>
      <c r="E1410" s="53" t="s">
        <v>384</v>
      </c>
      <c r="F1410" s="53" t="s">
        <v>384</v>
      </c>
      <c r="G1410" s="142">
        <v>0</v>
      </c>
      <c r="H1410" s="142">
        <v>0</v>
      </c>
      <c r="I1410" s="139" t="s">
        <v>16</v>
      </c>
      <c r="J1410" s="53" t="s">
        <v>1348</v>
      </c>
      <c r="K1410" s="54" t="s">
        <v>3656</v>
      </c>
      <c r="L1410" s="52" t="s">
        <v>4614</v>
      </c>
      <c r="M1410" s="52" t="s">
        <v>4672</v>
      </c>
      <c r="N1410" s="52" t="s">
        <v>2155</v>
      </c>
      <c r="O1410" s="52"/>
      <c r="P1410" s="254" t="s">
        <v>1947</v>
      </c>
      <c r="Q1410" s="13"/>
      <c r="R1410"/>
      <c r="S1410" t="str">
        <f t="shared" si="308"/>
        <v/>
      </c>
      <c r="T1410" s="41" t="str">
        <f>IF(ISNA(VLOOKUP(P1410,'NEW XEQM.c'!E:F,2,0)),"--","PRESENT")</f>
        <v>--</v>
      </c>
      <c r="U1410"/>
      <c r="V1410">
        <f t="shared" si="310"/>
        <v>256</v>
      </c>
      <c r="W1410" s="75" t="s">
        <v>2155</v>
      </c>
      <c r="X1410" s="54" t="s">
        <v>2155</v>
      </c>
      <c r="Y1410" s="54" t="s">
        <v>2155</v>
      </c>
      <c r="Z1410" s="22" t="str">
        <f t="shared" si="311"/>
        <v/>
      </c>
      <c r="AA1410" s="22" t="str">
        <f t="shared" si="312"/>
        <v/>
      </c>
      <c r="AB1410" s="1">
        <f t="shared" si="313"/>
        <v>1374</v>
      </c>
      <c r="AC1410" t="str">
        <f t="shared" si="314"/>
        <v>MNU_ALPHAINTL</v>
      </c>
      <c r="AD1410" s="125" t="str">
        <f>IF(ISNA(VLOOKUP(AA1410,'XEQM Shortlist'!J:J,1,0)),"//","")</f>
        <v/>
      </c>
      <c r="AF1410" s="88" t="str">
        <f t="shared" si="315"/>
        <v/>
      </c>
      <c r="AG1410" t="b">
        <f t="shared" si="316"/>
        <v>1</v>
      </c>
    </row>
    <row r="1411" spans="1:33">
      <c r="A1411" s="45">
        <f t="shared" si="309"/>
        <v>1411</v>
      </c>
      <c r="B1411" s="44">
        <f t="shared" si="306"/>
        <v>1375</v>
      </c>
      <c r="C1411" s="48" t="s">
        <v>3642</v>
      </c>
      <c r="D1411" s="48" t="s">
        <v>7</v>
      </c>
      <c r="E1411" s="53" t="s">
        <v>385</v>
      </c>
      <c r="F1411" s="53" t="s">
        <v>385</v>
      </c>
      <c r="G1411" s="142">
        <v>0</v>
      </c>
      <c r="H1411" s="142">
        <v>0</v>
      </c>
      <c r="I1411" s="139" t="s">
        <v>16</v>
      </c>
      <c r="J1411" s="53" t="s">
        <v>1348</v>
      </c>
      <c r="K1411" s="54" t="s">
        <v>3656</v>
      </c>
      <c r="L1411" s="52" t="s">
        <v>4614</v>
      </c>
      <c r="M1411" s="52" t="s">
        <v>4672</v>
      </c>
      <c r="N1411" s="52" t="s">
        <v>2155</v>
      </c>
      <c r="O1411" s="52"/>
      <c r="P1411" s="254" t="s">
        <v>1949</v>
      </c>
      <c r="Q1411" s="13"/>
      <c r="R1411"/>
      <c r="S1411" t="str">
        <f t="shared" si="308"/>
        <v/>
      </c>
      <c r="T1411" s="41" t="str">
        <f>IF(ISNA(VLOOKUP(P1411,'NEW XEQM.c'!E:F,2,0)),"--","PRESENT")</f>
        <v>--</v>
      </c>
      <c r="U1411"/>
      <c r="V1411">
        <f t="shared" si="310"/>
        <v>256</v>
      </c>
      <c r="W1411" s="75" t="s">
        <v>2155</v>
      </c>
      <c r="X1411" s="54" t="s">
        <v>2155</v>
      </c>
      <c r="Y1411" s="54" t="s">
        <v>2155</v>
      </c>
      <c r="Z1411" s="22" t="str">
        <f t="shared" si="311"/>
        <v/>
      </c>
      <c r="AA1411" s="22" t="str">
        <f t="shared" si="312"/>
        <v/>
      </c>
      <c r="AB1411" s="1">
        <f t="shared" si="313"/>
        <v>1375</v>
      </c>
      <c r="AC1411" t="str">
        <f t="shared" si="314"/>
        <v>MNU_ALPHAMATH</v>
      </c>
      <c r="AD1411" s="125" t="str">
        <f>IF(ISNA(VLOOKUP(AA1411,'XEQM Shortlist'!J:J,1,0)),"//","")</f>
        <v/>
      </c>
      <c r="AF1411" s="88" t="str">
        <f t="shared" si="315"/>
        <v/>
      </c>
      <c r="AG1411" t="b">
        <f t="shared" si="316"/>
        <v>1</v>
      </c>
    </row>
    <row r="1412" spans="1:33">
      <c r="A1412" s="45">
        <f t="shared" si="309"/>
        <v>1412</v>
      </c>
      <c r="B1412" s="44">
        <f t="shared" ref="B1412:B1475" si="317">IF(AND(MID(C1412,2,1)&lt;&gt;"/",MID(C1412,1,1)="/"),INT(B1411)+1,B1411+0.01)</f>
        <v>1376</v>
      </c>
      <c r="C1412" s="48" t="s">
        <v>3642</v>
      </c>
      <c r="D1412" s="48" t="s">
        <v>7</v>
      </c>
      <c r="E1412" s="53" t="s">
        <v>5396</v>
      </c>
      <c r="F1412" s="53" t="s">
        <v>5396</v>
      </c>
      <c r="G1412" s="142">
        <v>0</v>
      </c>
      <c r="H1412" s="142">
        <v>0</v>
      </c>
      <c r="I1412" s="139" t="s">
        <v>16</v>
      </c>
      <c r="J1412" s="53" t="s">
        <v>1348</v>
      </c>
      <c r="K1412" s="54" t="s">
        <v>3656</v>
      </c>
      <c r="L1412" s="52" t="s">
        <v>4614</v>
      </c>
      <c r="M1412" s="52" t="s">
        <v>4672</v>
      </c>
      <c r="N1412" s="52" t="s">
        <v>2155</v>
      </c>
      <c r="O1412" s="48" t="s">
        <v>390</v>
      </c>
      <c r="P1412" s="254" t="s">
        <v>1954</v>
      </c>
      <c r="Q1412" s="13"/>
      <c r="R1412"/>
      <c r="S1412" t="str">
        <f t="shared" si="308"/>
        <v/>
      </c>
      <c r="T1412" s="41" t="str">
        <f>IF(ISNA(VLOOKUP(P1412,'NEW XEQM.c'!E:F,2,0)),"--","PRESENT")</f>
        <v>--</v>
      </c>
      <c r="U1412"/>
      <c r="V1412">
        <f t="shared" si="310"/>
        <v>256</v>
      </c>
      <c r="W1412" s="75" t="s">
        <v>2155</v>
      </c>
      <c r="X1412" s="54" t="s">
        <v>2155</v>
      </c>
      <c r="Y1412" s="54" t="s">
        <v>2155</v>
      </c>
      <c r="Z1412" s="22" t="str">
        <f t="shared" si="311"/>
        <v/>
      </c>
      <c r="AA1412" s="22" t="str">
        <f t="shared" si="312"/>
        <v/>
      </c>
      <c r="AB1412" s="1">
        <f t="shared" si="313"/>
        <v>1376</v>
      </c>
      <c r="AC1412" t="str">
        <f t="shared" si="314"/>
        <v>MNU_ALPHAFN</v>
      </c>
      <c r="AD1412" s="125" t="str">
        <f>IF(ISNA(VLOOKUP(AA1412,'XEQM Shortlist'!J:J,1,0)),"//","")</f>
        <v/>
      </c>
      <c r="AF1412" s="88" t="str">
        <f t="shared" si="315"/>
        <v/>
      </c>
      <c r="AG1412" t="b">
        <f t="shared" si="316"/>
        <v>1</v>
      </c>
    </row>
    <row r="1413" spans="1:33">
      <c r="A1413" s="45">
        <f t="shared" si="309"/>
        <v>1413</v>
      </c>
      <c r="B1413" s="44">
        <f t="shared" si="317"/>
        <v>1377</v>
      </c>
      <c r="C1413" s="48" t="s">
        <v>3642</v>
      </c>
      <c r="D1413" s="48" t="s">
        <v>7</v>
      </c>
      <c r="E1413" s="53" t="s">
        <v>391</v>
      </c>
      <c r="F1413" s="53" t="s">
        <v>391</v>
      </c>
      <c r="G1413" s="142">
        <v>0</v>
      </c>
      <c r="H1413" s="142">
        <v>0</v>
      </c>
      <c r="I1413" s="139" t="s">
        <v>16</v>
      </c>
      <c r="J1413" s="53" t="s">
        <v>1348</v>
      </c>
      <c r="K1413" s="54" t="s">
        <v>3656</v>
      </c>
      <c r="L1413" s="52" t="s">
        <v>4614</v>
      </c>
      <c r="M1413" s="52" t="s">
        <v>4672</v>
      </c>
      <c r="N1413" s="52" t="s">
        <v>2155</v>
      </c>
      <c r="O1413" s="52" t="s">
        <v>3071</v>
      </c>
      <c r="P1413" s="254" t="s">
        <v>1955</v>
      </c>
      <c r="Q1413" s="13"/>
      <c r="R1413"/>
      <c r="S1413" t="str">
        <f t="shared" ref="S1413:S1439" si="318">IF(E1413=F1413,"","NOT EQUAL")</f>
        <v/>
      </c>
      <c r="T1413" s="41" t="str">
        <f>IF(ISNA(VLOOKUP(P1413,'NEW XEQM.c'!E:F,2,0)),"--","PRESENT")</f>
        <v>--</v>
      </c>
      <c r="U1413"/>
      <c r="V1413">
        <f t="shared" si="310"/>
        <v>256</v>
      </c>
      <c r="W1413" s="75" t="s">
        <v>2155</v>
      </c>
      <c r="X1413" s="54" t="s">
        <v>2155</v>
      </c>
      <c r="Y1413" s="54" t="s">
        <v>2155</v>
      </c>
      <c r="Z1413" s="22" t="str">
        <f t="shared" si="311"/>
        <v/>
      </c>
      <c r="AA1413" s="22" t="str">
        <f t="shared" si="312"/>
        <v/>
      </c>
      <c r="AB1413" s="1">
        <f t="shared" si="313"/>
        <v>1377</v>
      </c>
      <c r="AC1413" t="str">
        <f t="shared" si="314"/>
        <v>MNU_ALPHA_OMEGA</v>
      </c>
      <c r="AD1413" s="125" t="str">
        <f>IF(ISNA(VLOOKUP(AA1413,'XEQM Shortlist'!J:J,1,0)),"//","")</f>
        <v/>
      </c>
      <c r="AF1413" s="88" t="str">
        <f t="shared" si="315"/>
        <v/>
      </c>
      <c r="AG1413" t="b">
        <f t="shared" si="316"/>
        <v>1</v>
      </c>
    </row>
    <row r="1414" spans="1:33">
      <c r="A1414" s="45">
        <f t="shared" si="309"/>
        <v>1414</v>
      </c>
      <c r="B1414" s="44">
        <f t="shared" si="317"/>
        <v>1378</v>
      </c>
      <c r="C1414" s="48" t="s">
        <v>3642</v>
      </c>
      <c r="D1414" s="48" t="s">
        <v>7</v>
      </c>
      <c r="E1414" s="53" t="s">
        <v>2201</v>
      </c>
      <c r="F1414" s="53" t="s">
        <v>2201</v>
      </c>
      <c r="G1414" s="142">
        <v>0</v>
      </c>
      <c r="H1414" s="142">
        <v>0</v>
      </c>
      <c r="I1414" s="139" t="s">
        <v>16</v>
      </c>
      <c r="J1414" s="53" t="s">
        <v>1348</v>
      </c>
      <c r="K1414" s="54" t="s">
        <v>3656</v>
      </c>
      <c r="L1414" s="52" t="s">
        <v>4614</v>
      </c>
      <c r="M1414" s="52" t="s">
        <v>4672</v>
      </c>
      <c r="N1414" s="52" t="s">
        <v>2155</v>
      </c>
      <c r="O1414" s="52" t="s">
        <v>3072</v>
      </c>
      <c r="P1414" s="254" t="s">
        <v>1956</v>
      </c>
      <c r="Q1414" s="13"/>
      <c r="R1414"/>
      <c r="S1414" t="str">
        <f t="shared" si="318"/>
        <v/>
      </c>
      <c r="T1414" s="41" t="str">
        <f>IF(ISNA(VLOOKUP(P1414,'NEW XEQM.c'!E:F,2,0)),"--","PRESENT")</f>
        <v>--</v>
      </c>
      <c r="U1414"/>
      <c r="V1414">
        <f t="shared" si="310"/>
        <v>256</v>
      </c>
      <c r="W1414" s="75" t="s">
        <v>2155</v>
      </c>
      <c r="X1414" s="54" t="s">
        <v>2155</v>
      </c>
      <c r="Y1414" s="54" t="s">
        <v>2155</v>
      </c>
      <c r="Z1414" s="22" t="str">
        <f t="shared" si="311"/>
        <v/>
      </c>
      <c r="AA1414" s="22" t="str">
        <f t="shared" si="312"/>
        <v/>
      </c>
      <c r="AB1414" s="1">
        <f t="shared" si="313"/>
        <v>1378</v>
      </c>
      <c r="AC1414" t="str">
        <f t="shared" si="314"/>
        <v>MNU_ALPHADOT</v>
      </c>
      <c r="AD1414" s="125" t="str">
        <f>IF(ISNA(VLOOKUP(AA1414,'XEQM Shortlist'!J:J,1,0)),"//","")</f>
        <v/>
      </c>
      <c r="AF1414" s="88" t="str">
        <f t="shared" si="315"/>
        <v/>
      </c>
      <c r="AG1414" t="b">
        <f t="shared" si="316"/>
        <v>1</v>
      </c>
    </row>
    <row r="1415" spans="1:33">
      <c r="A1415" s="45">
        <f t="shared" si="309"/>
        <v>1415</v>
      </c>
      <c r="B1415" s="44">
        <f t="shared" si="317"/>
        <v>1379</v>
      </c>
      <c r="C1415" s="48" t="s">
        <v>3642</v>
      </c>
      <c r="D1415" s="48" t="s">
        <v>7</v>
      </c>
      <c r="E1415" s="53" t="s">
        <v>2202</v>
      </c>
      <c r="F1415" s="53" t="s">
        <v>2202</v>
      </c>
      <c r="G1415" s="142">
        <v>0</v>
      </c>
      <c r="H1415" s="142">
        <v>0</v>
      </c>
      <c r="I1415" s="139" t="s">
        <v>16</v>
      </c>
      <c r="J1415" s="53" t="s">
        <v>1348</v>
      </c>
      <c r="K1415" s="54" t="s">
        <v>3656</v>
      </c>
      <c r="L1415" s="52" t="s">
        <v>4614</v>
      </c>
      <c r="M1415" s="52" t="s">
        <v>4672</v>
      </c>
      <c r="N1415" s="52" t="s">
        <v>2155</v>
      </c>
      <c r="O1415" s="52"/>
      <c r="P1415" s="254" t="s">
        <v>2200</v>
      </c>
      <c r="Q1415" s="13"/>
      <c r="R1415"/>
      <c r="S1415" t="str">
        <f t="shared" si="318"/>
        <v/>
      </c>
      <c r="T1415" s="41" t="str">
        <f>IF(ISNA(VLOOKUP(P1415,'NEW XEQM.c'!E:F,2,0)),"--","PRESENT")</f>
        <v>--</v>
      </c>
      <c r="U1415"/>
      <c r="V1415">
        <f t="shared" si="310"/>
        <v>256</v>
      </c>
      <c r="W1415" s="75" t="s">
        <v>2155</v>
      </c>
      <c r="X1415" s="54" t="s">
        <v>2155</v>
      </c>
      <c r="Y1415" s="54" t="s">
        <v>2155</v>
      </c>
      <c r="Z1415" s="22" t="str">
        <f t="shared" si="311"/>
        <v/>
      </c>
      <c r="AA1415" s="22" t="str">
        <f t="shared" si="312"/>
        <v/>
      </c>
      <c r="AB1415" s="1">
        <f t="shared" si="313"/>
        <v>1379</v>
      </c>
      <c r="AC1415" t="str">
        <f t="shared" si="314"/>
        <v>MNU_SYSFL</v>
      </c>
      <c r="AD1415" s="125" t="str">
        <f>IF(ISNA(VLOOKUP(AA1415,'XEQM Shortlist'!J:J,1,0)),"//","")</f>
        <v/>
      </c>
      <c r="AF1415" s="88" t="str">
        <f t="shared" si="315"/>
        <v/>
      </c>
      <c r="AG1415" t="b">
        <f t="shared" si="316"/>
        <v>1</v>
      </c>
    </row>
    <row r="1416" spans="1:33">
      <c r="A1416" s="45">
        <f t="shared" si="309"/>
        <v>1416</v>
      </c>
      <c r="B1416" s="44">
        <f t="shared" si="317"/>
        <v>1380</v>
      </c>
      <c r="C1416" s="48" t="s">
        <v>3642</v>
      </c>
      <c r="D1416" s="48" t="s">
        <v>7</v>
      </c>
      <c r="E1416" s="53" t="s">
        <v>438</v>
      </c>
      <c r="F1416" s="53" t="s">
        <v>438</v>
      </c>
      <c r="G1416" s="142">
        <v>0</v>
      </c>
      <c r="H1416" s="142">
        <v>0</v>
      </c>
      <c r="I1416" s="139" t="s">
        <v>16</v>
      </c>
      <c r="J1416" s="53" t="s">
        <v>1348</v>
      </c>
      <c r="K1416" s="54" t="s">
        <v>3656</v>
      </c>
      <c r="L1416" s="52" t="s">
        <v>4614</v>
      </c>
      <c r="M1416" s="52" t="s">
        <v>4672</v>
      </c>
      <c r="N1416" s="52" t="s">
        <v>2155</v>
      </c>
      <c r="O1416" s="52"/>
      <c r="P1416" s="254" t="s">
        <v>2027</v>
      </c>
      <c r="Q1416" s="13"/>
      <c r="R1416"/>
      <c r="S1416" t="str">
        <f t="shared" si="318"/>
        <v/>
      </c>
      <c r="T1416" s="41" t="str">
        <f>IF(ISNA(VLOOKUP(P1416,'NEW XEQM.c'!E:F,2,0)),"--","PRESENT")</f>
        <v>--</v>
      </c>
      <c r="U1416"/>
      <c r="V1416">
        <f t="shared" si="310"/>
        <v>256</v>
      </c>
      <c r="W1416" s="75" t="s">
        <v>2155</v>
      </c>
      <c r="X1416" s="54" t="s">
        <v>2155</v>
      </c>
      <c r="Y1416" s="54" t="s">
        <v>2155</v>
      </c>
      <c r="Z1416" s="22" t="str">
        <f t="shared" si="311"/>
        <v/>
      </c>
      <c r="AA1416" s="22" t="str">
        <f t="shared" si="312"/>
        <v/>
      </c>
      <c r="AB1416" s="1">
        <f t="shared" si="313"/>
        <v>1380</v>
      </c>
      <c r="AC1416" t="str">
        <f t="shared" si="314"/>
        <v>MNU_Sf</v>
      </c>
      <c r="AD1416" s="125" t="str">
        <f>IF(ISNA(VLOOKUP(AA1416,'XEQM Shortlist'!J:J,1,0)),"//","")</f>
        <v/>
      </c>
      <c r="AF1416" s="88" t="str">
        <f t="shared" si="315"/>
        <v/>
      </c>
      <c r="AG1416" t="b">
        <f t="shared" si="316"/>
        <v>1</v>
      </c>
    </row>
    <row r="1417" spans="1:33">
      <c r="A1417" s="45">
        <f t="shared" si="309"/>
        <v>1417</v>
      </c>
      <c r="B1417" s="44">
        <f t="shared" si="317"/>
        <v>1381</v>
      </c>
      <c r="C1417" s="48" t="s">
        <v>4722</v>
      </c>
      <c r="D1417" s="48" t="s">
        <v>2683</v>
      </c>
      <c r="E1417" s="53" t="s">
        <v>439</v>
      </c>
      <c r="F1417" s="53" t="s">
        <v>439</v>
      </c>
      <c r="G1417" s="142">
        <v>0</v>
      </c>
      <c r="H1417" s="142">
        <v>0</v>
      </c>
      <c r="I1417" s="139" t="s">
        <v>16</v>
      </c>
      <c r="J1417" s="53" t="s">
        <v>1348</v>
      </c>
      <c r="K1417" s="54" t="s">
        <v>3656</v>
      </c>
      <c r="L1417" s="52" t="s">
        <v>4614</v>
      </c>
      <c r="M1417" s="52" t="s">
        <v>4672</v>
      </c>
      <c r="N1417" s="52" t="s">
        <v>2155</v>
      </c>
      <c r="O1417" s="52"/>
      <c r="P1417" s="254" t="s">
        <v>2028</v>
      </c>
      <c r="Q1417" s="13"/>
      <c r="R1417"/>
      <c r="S1417" t="str">
        <f t="shared" si="318"/>
        <v/>
      </c>
      <c r="T1417" s="41" t="str">
        <f>IF(ISNA(VLOOKUP(P1417,'NEW XEQM.c'!E:F,2,0)),"--","PRESENT")</f>
        <v>--</v>
      </c>
      <c r="U1417"/>
      <c r="V1417">
        <f t="shared" si="310"/>
        <v>256</v>
      </c>
      <c r="W1417" s="75" t="s">
        <v>2155</v>
      </c>
      <c r="X1417" s="54" t="s">
        <v>2155</v>
      </c>
      <c r="Y1417" s="54" t="s">
        <v>2155</v>
      </c>
      <c r="Z1417" s="22" t="str">
        <f t="shared" si="311"/>
        <v/>
      </c>
      <c r="AA1417" s="22" t="str">
        <f t="shared" si="312"/>
        <v/>
      </c>
      <c r="AB1417" s="1">
        <f t="shared" si="313"/>
        <v>1381</v>
      </c>
      <c r="AC1417" t="str">
        <f t="shared" si="314"/>
        <v>MNU_Sfdx</v>
      </c>
      <c r="AD1417" s="125" t="str">
        <f>IF(ISNA(VLOOKUP(AA1417,'XEQM Shortlist'!J:J,1,0)),"//","")</f>
        <v/>
      </c>
      <c r="AF1417" s="88" t="str">
        <f t="shared" si="315"/>
        <v/>
      </c>
      <c r="AG1417" t="b">
        <f t="shared" si="316"/>
        <v>1</v>
      </c>
    </row>
    <row r="1418" spans="1:33">
      <c r="A1418" s="45">
        <f t="shared" si="309"/>
        <v>1418</v>
      </c>
      <c r="B1418" s="44">
        <f t="shared" si="317"/>
        <v>1382</v>
      </c>
      <c r="C1418" s="48" t="s">
        <v>3642</v>
      </c>
      <c r="D1418" s="48" t="s">
        <v>7</v>
      </c>
      <c r="E1418" s="53" t="s">
        <v>5415</v>
      </c>
      <c r="F1418" s="53" t="s">
        <v>444</v>
      </c>
      <c r="G1418" s="142">
        <v>0</v>
      </c>
      <c r="H1418" s="142">
        <v>0</v>
      </c>
      <c r="I1418" s="139" t="s">
        <v>16</v>
      </c>
      <c r="J1418" s="53" t="s">
        <v>1348</v>
      </c>
      <c r="K1418" s="54" t="s">
        <v>3656</v>
      </c>
      <c r="L1418" s="52" t="s">
        <v>4614</v>
      </c>
      <c r="M1418" s="52" t="s">
        <v>4672</v>
      </c>
      <c r="N1418" s="52" t="s">
        <v>2155</v>
      </c>
      <c r="O1418" s="48" t="s">
        <v>445</v>
      </c>
      <c r="P1418" s="254" t="s">
        <v>5397</v>
      </c>
      <c r="Q1418" s="13"/>
      <c r="R1418"/>
      <c r="S1418" t="str">
        <f t="shared" si="318"/>
        <v>NOT EQUAL</v>
      </c>
      <c r="T1418" s="41" t="str">
        <f>IF(ISNA(VLOOKUP(P1418,'NEW XEQM.c'!E:F,2,0)),"--","PRESENT")</f>
        <v>--</v>
      </c>
      <c r="U1418"/>
      <c r="V1418">
        <f t="shared" si="310"/>
        <v>256</v>
      </c>
      <c r="W1418" s="75" t="s">
        <v>2155</v>
      </c>
      <c r="X1418" s="54" t="s">
        <v>2155</v>
      </c>
      <c r="Y1418" s="54" t="s">
        <v>2155</v>
      </c>
      <c r="Z1418" s="22" t="str">
        <f t="shared" si="311"/>
        <v/>
      </c>
      <c r="AA1418" s="22" t="str">
        <f t="shared" si="312"/>
        <v/>
      </c>
      <c r="AB1418" s="1">
        <f t="shared" si="313"/>
        <v>1382</v>
      </c>
      <c r="AC1418" t="str">
        <f t="shared" si="314"/>
        <v>MNU_ANGLECONV_C43</v>
      </c>
      <c r="AD1418" s="125" t="str">
        <f>IF(ISNA(VLOOKUP(AA1418,'XEQM Shortlist'!J:J,1,0)),"//","")</f>
        <v/>
      </c>
      <c r="AF1418" s="88" t="str">
        <f t="shared" si="315"/>
        <v/>
      </c>
      <c r="AG1418" t="b">
        <f t="shared" si="316"/>
        <v>1</v>
      </c>
    </row>
    <row r="1419" spans="1:33">
      <c r="A1419" s="45">
        <f t="shared" si="309"/>
        <v>1419</v>
      </c>
      <c r="B1419" s="44">
        <f t="shared" si="317"/>
        <v>1383</v>
      </c>
      <c r="C1419" s="48" t="s">
        <v>3642</v>
      </c>
      <c r="D1419" s="48" t="s">
        <v>7</v>
      </c>
      <c r="E1419" s="53" t="s">
        <v>454</v>
      </c>
      <c r="F1419" s="53" t="s">
        <v>454</v>
      </c>
      <c r="G1419" s="58">
        <v>0</v>
      </c>
      <c r="H1419" s="58">
        <v>0</v>
      </c>
      <c r="I1419" s="139" t="s">
        <v>16</v>
      </c>
      <c r="J1419" s="53" t="s">
        <v>1348</v>
      </c>
      <c r="K1419" s="54" t="s">
        <v>3656</v>
      </c>
      <c r="L1419" s="52" t="s">
        <v>4614</v>
      </c>
      <c r="M1419" s="52" t="s">
        <v>4672</v>
      </c>
      <c r="N1419" s="52" t="s">
        <v>2155</v>
      </c>
      <c r="O1419" s="48" t="s">
        <v>3073</v>
      </c>
      <c r="P1419" s="254" t="s">
        <v>2053</v>
      </c>
      <c r="Q1419" s="13"/>
      <c r="R1419"/>
      <c r="S1419" t="str">
        <f t="shared" si="318"/>
        <v/>
      </c>
      <c r="T1419" s="41" t="str">
        <f>IF(ISNA(VLOOKUP(P1419,'NEW XEQM.c'!E:F,2,0)),"--","PRESENT")</f>
        <v>--</v>
      </c>
      <c r="U1419"/>
      <c r="V1419">
        <f t="shared" si="310"/>
        <v>256</v>
      </c>
      <c r="W1419" s="75" t="s">
        <v>2155</v>
      </c>
      <c r="X1419" s="54" t="s">
        <v>2155</v>
      </c>
      <c r="Y1419" s="54" t="s">
        <v>2155</v>
      </c>
      <c r="Z1419" s="22" t="str">
        <f t="shared" si="311"/>
        <v/>
      </c>
      <c r="AA1419" s="22" t="str">
        <f t="shared" si="312"/>
        <v/>
      </c>
      <c r="AB1419" s="1">
        <f t="shared" si="313"/>
        <v>1383</v>
      </c>
      <c r="AC1419" t="str">
        <f t="shared" si="314"/>
        <v>MNU_alpha_omega</v>
      </c>
      <c r="AD1419" s="125" t="str">
        <f>IF(ISNA(VLOOKUP(AA1419,'XEQM Shortlist'!J:J,1,0)),"//","")</f>
        <v/>
      </c>
      <c r="AF1419" s="88" t="str">
        <f t="shared" si="315"/>
        <v/>
      </c>
      <c r="AG1419" t="b">
        <f t="shared" si="316"/>
        <v>1</v>
      </c>
    </row>
    <row r="1420" spans="1:33">
      <c r="A1420" s="45">
        <f t="shared" si="309"/>
        <v>1420</v>
      </c>
      <c r="B1420" s="44">
        <f t="shared" si="317"/>
        <v>1384</v>
      </c>
      <c r="C1420" s="48" t="s">
        <v>3642</v>
      </c>
      <c r="D1420" s="48" t="s">
        <v>7</v>
      </c>
      <c r="E1420" s="53" t="s">
        <v>455</v>
      </c>
      <c r="F1420" s="53" t="s">
        <v>455</v>
      </c>
      <c r="G1420" s="58">
        <v>0</v>
      </c>
      <c r="H1420" s="58">
        <v>0</v>
      </c>
      <c r="I1420" s="139" t="s">
        <v>16</v>
      </c>
      <c r="J1420" s="53" t="s">
        <v>1348</v>
      </c>
      <c r="K1420" s="54" t="s">
        <v>3656</v>
      </c>
      <c r="L1420" s="52" t="s">
        <v>4614</v>
      </c>
      <c r="M1420" s="52" t="s">
        <v>4672</v>
      </c>
      <c r="N1420" s="52" t="s">
        <v>2155</v>
      </c>
      <c r="O1420" s="48" t="s">
        <v>3074</v>
      </c>
      <c r="P1420" s="254" t="s">
        <v>2054</v>
      </c>
      <c r="Q1420" s="13"/>
      <c r="R1420"/>
      <c r="S1420" t="str">
        <f t="shared" si="318"/>
        <v/>
      </c>
      <c r="T1420" s="41" t="str">
        <f>IF(ISNA(VLOOKUP(P1420,'NEW XEQM.c'!E:F,2,0)),"--","PRESENT")</f>
        <v>--</v>
      </c>
      <c r="U1420"/>
      <c r="V1420">
        <f t="shared" si="310"/>
        <v>256</v>
      </c>
      <c r="W1420" s="75" t="s">
        <v>2155</v>
      </c>
      <c r="X1420" s="54" t="s">
        <v>2155</v>
      </c>
      <c r="Y1420" s="54" t="s">
        <v>2155</v>
      </c>
      <c r="Z1420" s="22" t="str">
        <f t="shared" si="311"/>
        <v/>
      </c>
      <c r="AA1420" s="22" t="str">
        <f t="shared" si="312"/>
        <v/>
      </c>
      <c r="AB1420" s="1">
        <f t="shared" si="313"/>
        <v>1384</v>
      </c>
      <c r="AC1420" t="str">
        <f t="shared" si="314"/>
        <v>MNU_ALPHAintl</v>
      </c>
      <c r="AD1420" s="125" t="str">
        <f>IF(ISNA(VLOOKUP(AA1420,'XEQM Shortlist'!J:J,1,0)),"//","")</f>
        <v/>
      </c>
      <c r="AF1420" s="88" t="str">
        <f t="shared" si="315"/>
        <v/>
      </c>
      <c r="AG1420" t="b">
        <f t="shared" si="316"/>
        <v>1</v>
      </c>
    </row>
    <row r="1421" spans="1:33">
      <c r="A1421" s="45">
        <f t="shared" si="309"/>
        <v>1421</v>
      </c>
      <c r="B1421" s="44">
        <f t="shared" si="317"/>
        <v>1385</v>
      </c>
      <c r="C1421" s="48" t="s">
        <v>3642</v>
      </c>
      <c r="D1421" s="48" t="s">
        <v>7</v>
      </c>
      <c r="E1421" s="53" t="s">
        <v>506</v>
      </c>
      <c r="F1421" s="53" t="s">
        <v>871</v>
      </c>
      <c r="G1421" s="58">
        <v>0</v>
      </c>
      <c r="H1421" s="58">
        <v>0</v>
      </c>
      <c r="I1421" s="53" t="s">
        <v>1</v>
      </c>
      <c r="J1421" s="53" t="s">
        <v>1348</v>
      </c>
      <c r="K1421" s="54" t="s">
        <v>3656</v>
      </c>
      <c r="L1421" s="52" t="s">
        <v>4614</v>
      </c>
      <c r="M1421" s="52" t="s">
        <v>4672</v>
      </c>
      <c r="N1421" s="52" t="s">
        <v>2155</v>
      </c>
      <c r="O1421" s="52"/>
      <c r="P1421" s="254" t="s">
        <v>2070</v>
      </c>
      <c r="Q1421" s="13"/>
      <c r="R1421"/>
      <c r="S1421" t="str">
        <f t="shared" si="318"/>
        <v>NOT EQUAL</v>
      </c>
      <c r="T1421" s="41" t="str">
        <f>IF(ISNA(VLOOKUP(P1421,'NEW XEQM.c'!E:F,2,0)),"--","PRESENT")</f>
        <v>--</v>
      </c>
      <c r="U1421"/>
      <c r="V1421">
        <f t="shared" si="310"/>
        <v>256</v>
      </c>
      <c r="W1421" s="75" t="s">
        <v>2155</v>
      </c>
      <c r="X1421" s="54" t="s">
        <v>2155</v>
      </c>
      <c r="Y1421" s="54" t="s">
        <v>2155</v>
      </c>
      <c r="Z1421" s="22" t="str">
        <f t="shared" si="311"/>
        <v/>
      </c>
      <c r="AA1421" s="22" t="str">
        <f t="shared" si="312"/>
        <v/>
      </c>
      <c r="AB1421" s="1">
        <f t="shared" si="313"/>
        <v>1385</v>
      </c>
      <c r="AC1421" t="str">
        <f t="shared" si="314"/>
        <v>MNU_TAM</v>
      </c>
      <c r="AD1421" s="125" t="str">
        <f>IF(ISNA(VLOOKUP(AA1421,'XEQM Shortlist'!J:J,1,0)),"//","")</f>
        <v/>
      </c>
      <c r="AF1421" s="88" t="str">
        <f t="shared" si="315"/>
        <v/>
      </c>
      <c r="AG1421" t="b">
        <f t="shared" si="316"/>
        <v>1</v>
      </c>
    </row>
    <row r="1422" spans="1:33">
      <c r="A1422" s="45">
        <f t="shared" si="309"/>
        <v>1422</v>
      </c>
      <c r="B1422" s="44">
        <f t="shared" si="317"/>
        <v>1386</v>
      </c>
      <c r="C1422" s="48" t="s">
        <v>3642</v>
      </c>
      <c r="D1422" s="48" t="s">
        <v>7</v>
      </c>
      <c r="E1422" s="53" t="s">
        <v>506</v>
      </c>
      <c r="F1422" s="53" t="s">
        <v>872</v>
      </c>
      <c r="G1422" s="58">
        <v>0</v>
      </c>
      <c r="H1422" s="58">
        <v>0</v>
      </c>
      <c r="I1422" s="53" t="s">
        <v>1</v>
      </c>
      <c r="J1422" s="53" t="s">
        <v>1348</v>
      </c>
      <c r="K1422" s="54" t="s">
        <v>3656</v>
      </c>
      <c r="L1422" s="52" t="s">
        <v>4614</v>
      </c>
      <c r="M1422" s="52" t="s">
        <v>4672</v>
      </c>
      <c r="N1422" s="52" t="s">
        <v>2155</v>
      </c>
      <c r="O1422" s="52"/>
      <c r="P1422" s="254" t="s">
        <v>2071</v>
      </c>
      <c r="Q1422" s="13"/>
      <c r="R1422"/>
      <c r="S1422" t="str">
        <f t="shared" si="318"/>
        <v>NOT EQUAL</v>
      </c>
      <c r="T1422" s="41" t="str">
        <f>IF(ISNA(VLOOKUP(P1422,'NEW XEQM.c'!E:F,2,0)),"--","PRESENT")</f>
        <v>--</v>
      </c>
      <c r="U1422"/>
      <c r="V1422">
        <f t="shared" si="310"/>
        <v>256</v>
      </c>
      <c r="W1422" s="75" t="s">
        <v>2155</v>
      </c>
      <c r="X1422" s="54" t="s">
        <v>2155</v>
      </c>
      <c r="Y1422" s="54" t="s">
        <v>2155</v>
      </c>
      <c r="Z1422" s="22" t="str">
        <f t="shared" si="311"/>
        <v/>
      </c>
      <c r="AA1422" s="22" t="str">
        <f t="shared" si="312"/>
        <v/>
      </c>
      <c r="AB1422" s="1">
        <f t="shared" si="313"/>
        <v>1386</v>
      </c>
      <c r="AC1422" t="str">
        <f t="shared" si="314"/>
        <v>MNU_TAMCMP</v>
      </c>
      <c r="AD1422" s="125" t="str">
        <f>IF(ISNA(VLOOKUP(AA1422,'XEQM Shortlist'!J:J,1,0)),"//","")</f>
        <v/>
      </c>
      <c r="AF1422" s="88" t="str">
        <f t="shared" si="315"/>
        <v/>
      </c>
      <c r="AG1422" t="b">
        <f t="shared" si="316"/>
        <v>1</v>
      </c>
    </row>
    <row r="1423" spans="1:33">
      <c r="A1423" s="45">
        <f t="shared" si="309"/>
        <v>1423</v>
      </c>
      <c r="B1423" s="44">
        <f t="shared" si="317"/>
        <v>1387</v>
      </c>
      <c r="C1423" s="48" t="s">
        <v>3642</v>
      </c>
      <c r="D1423" s="48" t="s">
        <v>7</v>
      </c>
      <c r="E1423" s="53" t="s">
        <v>506</v>
      </c>
      <c r="F1423" s="53" t="s">
        <v>873</v>
      </c>
      <c r="G1423" s="58">
        <v>0</v>
      </c>
      <c r="H1423" s="58">
        <v>0</v>
      </c>
      <c r="I1423" s="53" t="s">
        <v>1</v>
      </c>
      <c r="J1423" s="53" t="s">
        <v>1348</v>
      </c>
      <c r="K1423" s="54" t="s">
        <v>3656</v>
      </c>
      <c r="L1423" s="52" t="s">
        <v>4614</v>
      </c>
      <c r="M1423" s="52" t="s">
        <v>4672</v>
      </c>
      <c r="N1423" s="52" t="s">
        <v>2155</v>
      </c>
      <c r="O1423" s="52"/>
      <c r="P1423" s="254" t="s">
        <v>2072</v>
      </c>
      <c r="Q1423" s="13"/>
      <c r="R1423"/>
      <c r="S1423" t="str">
        <f t="shared" si="318"/>
        <v>NOT EQUAL</v>
      </c>
      <c r="T1423" s="41" t="str">
        <f>IF(ISNA(VLOOKUP(P1423,'NEW XEQM.c'!E:F,2,0)),"--","PRESENT")</f>
        <v>--</v>
      </c>
      <c r="U1423"/>
      <c r="V1423">
        <f t="shared" si="310"/>
        <v>256</v>
      </c>
      <c r="W1423" s="75" t="s">
        <v>2155</v>
      </c>
      <c r="X1423" s="54" t="s">
        <v>2155</v>
      </c>
      <c r="Y1423" s="54" t="s">
        <v>2155</v>
      </c>
      <c r="Z1423" s="22" t="str">
        <f t="shared" si="311"/>
        <v/>
      </c>
      <c r="AA1423" s="22" t="str">
        <f t="shared" si="312"/>
        <v/>
      </c>
      <c r="AB1423" s="1">
        <f t="shared" si="313"/>
        <v>1387</v>
      </c>
      <c r="AC1423" t="str">
        <f t="shared" si="314"/>
        <v>MNU_TAMSTORCL</v>
      </c>
      <c r="AD1423" s="125" t="str">
        <f>IF(ISNA(VLOOKUP(AA1423,'XEQM Shortlist'!J:J,1,0)),"//","")</f>
        <v/>
      </c>
      <c r="AF1423" s="88" t="str">
        <f t="shared" si="315"/>
        <v/>
      </c>
      <c r="AG1423" t="b">
        <f t="shared" si="316"/>
        <v>1</v>
      </c>
    </row>
    <row r="1424" spans="1:33">
      <c r="A1424" s="45">
        <f t="shared" si="309"/>
        <v>1424</v>
      </c>
      <c r="B1424" s="44">
        <f t="shared" si="317"/>
        <v>1388</v>
      </c>
      <c r="C1424" s="48" t="s">
        <v>3642</v>
      </c>
      <c r="D1424" s="48" t="s">
        <v>7</v>
      </c>
      <c r="E1424" s="53" t="s">
        <v>1233</v>
      </c>
      <c r="F1424" s="53" t="s">
        <v>1233</v>
      </c>
      <c r="G1424" s="58">
        <v>0</v>
      </c>
      <c r="H1424" s="58">
        <v>0</v>
      </c>
      <c r="I1424" s="139" t="s">
        <v>16</v>
      </c>
      <c r="J1424" s="53" t="s">
        <v>1348</v>
      </c>
      <c r="K1424" s="54" t="s">
        <v>3656</v>
      </c>
      <c r="L1424" s="52" t="s">
        <v>4614</v>
      </c>
      <c r="M1424" s="52" t="s">
        <v>4672</v>
      </c>
      <c r="N1424" s="52" t="s">
        <v>2155</v>
      </c>
      <c r="O1424" s="52"/>
      <c r="P1424" s="254" t="s">
        <v>5398</v>
      </c>
      <c r="Q1424" s="13"/>
      <c r="R1424"/>
      <c r="S1424" t="str">
        <f t="shared" si="318"/>
        <v/>
      </c>
      <c r="T1424" s="41" t="str">
        <f>IF(ISNA(VLOOKUP(P1424,'NEW XEQM.c'!E:F,2,0)),"--","PRESENT")</f>
        <v>--</v>
      </c>
      <c r="U1424"/>
      <c r="V1424">
        <f t="shared" si="310"/>
        <v>256</v>
      </c>
      <c r="W1424" s="75" t="s">
        <v>2155</v>
      </c>
      <c r="X1424" s="54" t="s">
        <v>2155</v>
      </c>
      <c r="Y1424" s="54" t="s">
        <v>2155</v>
      </c>
      <c r="Z1424" s="22" t="str">
        <f t="shared" si="311"/>
        <v/>
      </c>
      <c r="AA1424" s="22" t="str">
        <f t="shared" si="312"/>
        <v/>
      </c>
      <c r="AB1424" s="1">
        <f t="shared" si="313"/>
        <v>1388</v>
      </c>
      <c r="AC1424" t="str">
        <f t="shared" si="314"/>
        <v>MNU_SUMS_C43</v>
      </c>
      <c r="AD1424" s="125" t="str">
        <f>IF(ISNA(VLOOKUP(AA1424,'XEQM Shortlist'!J:J,1,0)),"//","")</f>
        <v/>
      </c>
      <c r="AF1424" s="88" t="str">
        <f t="shared" si="315"/>
        <v/>
      </c>
      <c r="AG1424" t="b">
        <f t="shared" si="316"/>
        <v>1</v>
      </c>
    </row>
    <row r="1425" spans="1:33">
      <c r="A1425" s="45">
        <f t="shared" si="309"/>
        <v>1425</v>
      </c>
      <c r="B1425" s="44">
        <f t="shared" si="317"/>
        <v>1389</v>
      </c>
      <c r="C1425" s="48" t="s">
        <v>3642</v>
      </c>
      <c r="D1425" s="48" t="s">
        <v>7</v>
      </c>
      <c r="E1425" s="109" t="s">
        <v>2247</v>
      </c>
      <c r="F1425" s="109" t="s">
        <v>2247</v>
      </c>
      <c r="G1425" s="61">
        <v>0</v>
      </c>
      <c r="H1425" s="61">
        <v>0</v>
      </c>
      <c r="I1425" s="139" t="s">
        <v>16</v>
      </c>
      <c r="J1425" s="53" t="s">
        <v>1348</v>
      </c>
      <c r="K1425" s="54" t="s">
        <v>3656</v>
      </c>
      <c r="L1425" s="52" t="s">
        <v>4614</v>
      </c>
      <c r="M1425" s="52" t="s">
        <v>4672</v>
      </c>
      <c r="N1425" s="52" t="s">
        <v>2155</v>
      </c>
      <c r="O1425" s="52"/>
      <c r="P1425" s="254" t="s">
        <v>2249</v>
      </c>
      <c r="Q1425" s="13"/>
      <c r="R1425"/>
      <c r="S1425" t="str">
        <f t="shared" si="318"/>
        <v/>
      </c>
      <c r="T1425" s="41" t="str">
        <f>IF(ISNA(VLOOKUP(P1425,'NEW XEQM.c'!E:F,2,0)),"--","PRESENT")</f>
        <v>--</v>
      </c>
      <c r="U1425"/>
      <c r="V1425">
        <f t="shared" si="310"/>
        <v>256</v>
      </c>
      <c r="W1425" s="75" t="s">
        <v>2155</v>
      </c>
      <c r="X1425" s="54" t="s">
        <v>2155</v>
      </c>
      <c r="Y1425" s="54" t="s">
        <v>2155</v>
      </c>
      <c r="Z1425" s="22" t="str">
        <f t="shared" si="311"/>
        <v/>
      </c>
      <c r="AA1425" s="22" t="str">
        <f t="shared" si="312"/>
        <v/>
      </c>
      <c r="AB1425" s="1">
        <f t="shared" si="313"/>
        <v>1389</v>
      </c>
      <c r="AC1425" t="str">
        <f t="shared" si="314"/>
        <v>MNU_VAR</v>
      </c>
      <c r="AD1425" s="125" t="str">
        <f>IF(ISNA(VLOOKUP(AA1425,'XEQM Shortlist'!J:J,1,0)),"//","")</f>
        <v/>
      </c>
      <c r="AF1425" s="88" t="str">
        <f t="shared" si="315"/>
        <v/>
      </c>
      <c r="AG1425" t="b">
        <f t="shared" si="316"/>
        <v>1</v>
      </c>
    </row>
    <row r="1426" spans="1:33">
      <c r="A1426" s="45">
        <f t="shared" si="309"/>
        <v>1426</v>
      </c>
      <c r="B1426" s="44">
        <f t="shared" si="317"/>
        <v>1390</v>
      </c>
      <c r="C1426" s="48" t="s">
        <v>3642</v>
      </c>
      <c r="D1426" s="48" t="s">
        <v>7</v>
      </c>
      <c r="E1426" s="109" t="s">
        <v>506</v>
      </c>
      <c r="F1426" s="109" t="s">
        <v>2248</v>
      </c>
      <c r="G1426" s="61">
        <v>0</v>
      </c>
      <c r="H1426" s="61">
        <v>0</v>
      </c>
      <c r="I1426" s="53" t="s">
        <v>1</v>
      </c>
      <c r="J1426" s="53" t="s">
        <v>1348</v>
      </c>
      <c r="K1426" s="54" t="s">
        <v>3656</v>
      </c>
      <c r="L1426" s="52" t="s">
        <v>4614</v>
      </c>
      <c r="M1426" s="52" t="s">
        <v>4672</v>
      </c>
      <c r="N1426" s="52" t="s">
        <v>2155</v>
      </c>
      <c r="O1426" s="52"/>
      <c r="P1426" s="254" t="s">
        <v>2250</v>
      </c>
      <c r="Q1426" s="13"/>
      <c r="R1426"/>
      <c r="S1426" t="str">
        <f t="shared" si="318"/>
        <v>NOT EQUAL</v>
      </c>
      <c r="T1426" s="41" t="str">
        <f>IF(ISNA(VLOOKUP(P1426,'NEW XEQM.c'!E:F,2,0)),"--","PRESENT")</f>
        <v>--</v>
      </c>
      <c r="U1426"/>
      <c r="V1426">
        <f t="shared" si="310"/>
        <v>256</v>
      </c>
      <c r="W1426" s="75" t="s">
        <v>2155</v>
      </c>
      <c r="X1426" s="54" t="s">
        <v>2155</v>
      </c>
      <c r="Y1426" s="54" t="s">
        <v>2155</v>
      </c>
      <c r="Z1426" s="22" t="str">
        <f t="shared" si="311"/>
        <v/>
      </c>
      <c r="AA1426" s="22" t="str">
        <f t="shared" si="312"/>
        <v/>
      </c>
      <c r="AB1426" s="1">
        <f t="shared" si="313"/>
        <v>1390</v>
      </c>
      <c r="AC1426" t="str">
        <f t="shared" si="314"/>
        <v>MNU_TAMFLAG</v>
      </c>
      <c r="AD1426" s="125" t="str">
        <f>IF(ISNA(VLOOKUP(AA1426,'XEQM Shortlist'!J:J,1,0)),"//","")</f>
        <v/>
      </c>
      <c r="AF1426" s="88" t="str">
        <f t="shared" si="315"/>
        <v/>
      </c>
      <c r="AG1426" t="b">
        <f t="shared" si="316"/>
        <v>1</v>
      </c>
    </row>
    <row r="1427" spans="1:33">
      <c r="A1427" s="45">
        <f t="shared" si="309"/>
        <v>1427</v>
      </c>
      <c r="B1427" s="44">
        <f t="shared" si="317"/>
        <v>1391</v>
      </c>
      <c r="C1427" s="48" t="s">
        <v>3642</v>
      </c>
      <c r="D1427" s="48" t="s">
        <v>7</v>
      </c>
      <c r="E1427" s="109" t="s">
        <v>506</v>
      </c>
      <c r="F1427" s="109" t="s">
        <v>2418</v>
      </c>
      <c r="G1427" s="61">
        <v>0</v>
      </c>
      <c r="H1427" s="61">
        <v>0</v>
      </c>
      <c r="I1427" s="53" t="s">
        <v>1</v>
      </c>
      <c r="J1427" s="53" t="s">
        <v>1348</v>
      </c>
      <c r="K1427" s="54" t="s">
        <v>3656</v>
      </c>
      <c r="L1427" s="52" t="s">
        <v>4614</v>
      </c>
      <c r="M1427" s="52" t="s">
        <v>4672</v>
      </c>
      <c r="N1427" s="52" t="s">
        <v>2155</v>
      </c>
      <c r="O1427" s="50"/>
      <c r="P1427" s="254" t="s">
        <v>2417</v>
      </c>
      <c r="Q1427" s="13"/>
      <c r="R1427"/>
      <c r="S1427" t="str">
        <f t="shared" si="318"/>
        <v>NOT EQUAL</v>
      </c>
      <c r="T1427" s="41" t="str">
        <f>IF(ISNA(VLOOKUP(P1427,'NEW XEQM.c'!E:F,2,0)),"--","PRESENT")</f>
        <v>--</v>
      </c>
      <c r="U1427"/>
      <c r="V1427">
        <f t="shared" si="310"/>
        <v>256</v>
      </c>
      <c r="W1427" s="75" t="s">
        <v>2155</v>
      </c>
      <c r="X1427" s="54" t="s">
        <v>2155</v>
      </c>
      <c r="Y1427" s="54" t="s">
        <v>2155</v>
      </c>
      <c r="Z1427" s="22" t="str">
        <f t="shared" si="311"/>
        <v/>
      </c>
      <c r="AA1427" s="22" t="str">
        <f t="shared" si="312"/>
        <v/>
      </c>
      <c r="AB1427" s="1">
        <f t="shared" si="313"/>
        <v>1391</v>
      </c>
      <c r="AC1427" t="str">
        <f t="shared" si="314"/>
        <v>MNU_TAMSHUFFLE</v>
      </c>
      <c r="AD1427" s="125" t="str">
        <f>IF(ISNA(VLOOKUP(AA1427,'XEQM Shortlist'!J:J,1,0)),"//","")</f>
        <v/>
      </c>
      <c r="AF1427" s="88" t="str">
        <f t="shared" si="315"/>
        <v/>
      </c>
      <c r="AG1427" t="b">
        <f t="shared" si="316"/>
        <v>1</v>
      </c>
    </row>
    <row r="1428" spans="1:33">
      <c r="A1428" s="45">
        <f t="shared" si="309"/>
        <v>1428</v>
      </c>
      <c r="B1428" s="44">
        <f t="shared" si="317"/>
        <v>1392</v>
      </c>
      <c r="C1428" s="48" t="s">
        <v>3642</v>
      </c>
      <c r="D1428" s="48" t="s">
        <v>7</v>
      </c>
      <c r="E1428" s="109" t="s">
        <v>3075</v>
      </c>
      <c r="F1428" s="109" t="s">
        <v>3075</v>
      </c>
      <c r="G1428" s="61">
        <v>0</v>
      </c>
      <c r="H1428" s="61">
        <v>0</v>
      </c>
      <c r="I1428" s="139" t="s">
        <v>16</v>
      </c>
      <c r="J1428" s="53" t="s">
        <v>1348</v>
      </c>
      <c r="K1428" s="54" t="s">
        <v>3656</v>
      </c>
      <c r="L1428" s="52" t="s">
        <v>4614</v>
      </c>
      <c r="M1428" s="52" t="s">
        <v>4672</v>
      </c>
      <c r="N1428" s="52" t="s">
        <v>2155</v>
      </c>
      <c r="O1428" s="52"/>
      <c r="P1428" s="254" t="s">
        <v>3275</v>
      </c>
      <c r="Q1428" s="13"/>
      <c r="R1428"/>
      <c r="S1428" t="str">
        <f t="shared" si="318"/>
        <v/>
      </c>
      <c r="T1428" s="41" t="str">
        <f>IF(ISNA(VLOOKUP(P1428,'NEW XEQM.c'!E:F,2,0)),"--","PRESENT")</f>
        <v>--</v>
      </c>
      <c r="U1428"/>
      <c r="V1428">
        <f t="shared" si="310"/>
        <v>256</v>
      </c>
      <c r="W1428" s="75"/>
      <c r="X1428" s="54"/>
      <c r="Y1428" s="54"/>
      <c r="Z1428" s="22" t="str">
        <f t="shared" si="311"/>
        <v/>
      </c>
      <c r="AA1428" s="22" t="str">
        <f t="shared" si="312"/>
        <v/>
      </c>
      <c r="AB1428" s="1">
        <f t="shared" si="313"/>
        <v>1392</v>
      </c>
      <c r="AC1428" t="str">
        <f t="shared" si="314"/>
        <v>MNU_PROG</v>
      </c>
      <c r="AD1428" s="125" t="str">
        <f>IF(ISNA(VLOOKUP(AA1428,'XEQM Shortlist'!J:J,1,0)),"//","")</f>
        <v/>
      </c>
      <c r="AF1428" s="88" t="str">
        <f t="shared" si="315"/>
        <v/>
      </c>
      <c r="AG1428" t="b">
        <f t="shared" si="316"/>
        <v>1</v>
      </c>
    </row>
    <row r="1429" spans="1:33">
      <c r="A1429" s="45">
        <f t="shared" si="309"/>
        <v>1429</v>
      </c>
      <c r="B1429" s="44">
        <f t="shared" si="317"/>
        <v>1393</v>
      </c>
      <c r="C1429" s="48" t="s">
        <v>3642</v>
      </c>
      <c r="D1429" s="48" t="s">
        <v>7</v>
      </c>
      <c r="E1429" s="109" t="s">
        <v>506</v>
      </c>
      <c r="F1429" s="109" t="s">
        <v>3076</v>
      </c>
      <c r="G1429" s="60">
        <v>0</v>
      </c>
      <c r="H1429" s="60">
        <v>0</v>
      </c>
      <c r="I1429" s="53" t="s">
        <v>1</v>
      </c>
      <c r="J1429" s="53" t="s">
        <v>1348</v>
      </c>
      <c r="K1429" s="54" t="s">
        <v>3656</v>
      </c>
      <c r="L1429" s="52" t="s">
        <v>4614</v>
      </c>
      <c r="M1429" s="52" t="s">
        <v>4672</v>
      </c>
      <c r="N1429" s="52" t="s">
        <v>2155</v>
      </c>
      <c r="O1429" s="52"/>
      <c r="P1429" s="254" t="s">
        <v>3276</v>
      </c>
      <c r="Q1429" s="13"/>
      <c r="R1429"/>
      <c r="S1429" t="str">
        <f t="shared" si="318"/>
        <v>NOT EQUAL</v>
      </c>
      <c r="T1429" s="41" t="str">
        <f>IF(ISNA(VLOOKUP(P1429,'NEW XEQM.c'!E:F,2,0)),"--","PRESENT")</f>
        <v>--</v>
      </c>
      <c r="U1429"/>
      <c r="V1429">
        <f t="shared" si="310"/>
        <v>256</v>
      </c>
      <c r="W1429" s="75"/>
      <c r="X1429" s="54"/>
      <c r="Y1429" s="54"/>
      <c r="Z1429" s="22" t="str">
        <f t="shared" si="311"/>
        <v/>
      </c>
      <c r="AA1429" s="22" t="str">
        <f t="shared" si="312"/>
        <v/>
      </c>
      <c r="AB1429" s="1">
        <f t="shared" si="313"/>
        <v>1393</v>
      </c>
      <c r="AC1429" t="str">
        <f t="shared" si="314"/>
        <v>MNU_TAMLABEL</v>
      </c>
      <c r="AD1429" s="125" t="str">
        <f>IF(ISNA(VLOOKUP(AA1429,'XEQM Shortlist'!J:J,1,0)),"//","")</f>
        <v/>
      </c>
      <c r="AF1429" s="88" t="str">
        <f t="shared" si="315"/>
        <v/>
      </c>
      <c r="AG1429" t="b">
        <f t="shared" si="316"/>
        <v>1</v>
      </c>
    </row>
    <row r="1430" spans="1:33">
      <c r="A1430" s="45">
        <f t="shared" si="309"/>
        <v>1430</v>
      </c>
      <c r="B1430" s="44">
        <f t="shared" si="317"/>
        <v>1394</v>
      </c>
      <c r="C1430" s="48" t="s">
        <v>3457</v>
      </c>
      <c r="D1430" s="48" t="s">
        <v>7</v>
      </c>
      <c r="E1430" s="109" t="s">
        <v>506</v>
      </c>
      <c r="F1430" s="109" t="s">
        <v>3077</v>
      </c>
      <c r="G1430" s="60">
        <v>0</v>
      </c>
      <c r="H1430" s="60">
        <v>0</v>
      </c>
      <c r="I1430" s="53" t="s">
        <v>1</v>
      </c>
      <c r="J1430" s="53" t="s">
        <v>1348</v>
      </c>
      <c r="K1430" s="54" t="s">
        <v>3656</v>
      </c>
      <c r="L1430" s="52" t="s">
        <v>4614</v>
      </c>
      <c r="M1430" s="52" t="s">
        <v>4672</v>
      </c>
      <c r="N1430" s="52" t="s">
        <v>2155</v>
      </c>
      <c r="O1430" s="52"/>
      <c r="P1430" s="254" t="s">
        <v>3277</v>
      </c>
      <c r="Q1430" s="13"/>
      <c r="R1430"/>
      <c r="S1430" t="str">
        <f t="shared" si="318"/>
        <v>NOT EQUAL</v>
      </c>
      <c r="T1430" s="41" t="str">
        <f>IF(ISNA(VLOOKUP(P1430,'NEW XEQM.c'!E:F,2,0)),"--","PRESENT")</f>
        <v>--</v>
      </c>
      <c r="U1430"/>
      <c r="V1430">
        <f t="shared" si="310"/>
        <v>256</v>
      </c>
      <c r="W1430" s="75"/>
      <c r="X1430" s="54"/>
      <c r="Y1430" s="54"/>
      <c r="Z1430" s="22" t="str">
        <f t="shared" si="311"/>
        <v/>
      </c>
      <c r="AA1430" s="22" t="str">
        <f t="shared" si="312"/>
        <v/>
      </c>
      <c r="AB1430" s="1">
        <f t="shared" si="313"/>
        <v>1394</v>
      </c>
      <c r="AC1430" t="str">
        <f t="shared" si="314"/>
        <v>MNU_DYNAMIC</v>
      </c>
      <c r="AD1430" s="125" t="str">
        <f>IF(ISNA(VLOOKUP(AA1430,'XEQM Shortlist'!J:J,1,0)),"//","")</f>
        <v/>
      </c>
      <c r="AF1430" s="88" t="str">
        <f t="shared" si="315"/>
        <v/>
      </c>
      <c r="AG1430" t="b">
        <f t="shared" si="316"/>
        <v>1</v>
      </c>
    </row>
    <row r="1431" spans="1:33">
      <c r="A1431" s="45">
        <f t="shared" si="309"/>
        <v>1431</v>
      </c>
      <c r="B1431" s="44">
        <f t="shared" si="317"/>
        <v>1395</v>
      </c>
      <c r="C1431" s="50" t="s">
        <v>3642</v>
      </c>
      <c r="D1431" s="50" t="s">
        <v>7</v>
      </c>
      <c r="E1431" s="73" t="s">
        <v>4265</v>
      </c>
      <c r="F1431" s="73" t="s">
        <v>4265</v>
      </c>
      <c r="G1431" s="60">
        <v>0</v>
      </c>
      <c r="H1431" s="60">
        <v>0</v>
      </c>
      <c r="I1431" s="53" t="s">
        <v>1</v>
      </c>
      <c r="J1431" s="53" t="s">
        <v>1348</v>
      </c>
      <c r="K1431" s="54" t="s">
        <v>3656</v>
      </c>
      <c r="L1431" s="52" t="s">
        <v>4614</v>
      </c>
      <c r="M1431" s="52" t="s">
        <v>4672</v>
      </c>
      <c r="N1431" s="52" t="s">
        <v>2155</v>
      </c>
      <c r="O1431" s="52"/>
      <c r="P1431" s="254" t="s">
        <v>4264</v>
      </c>
      <c r="Q1431" s="13"/>
      <c r="R1431"/>
      <c r="S1431" t="str">
        <f t="shared" si="318"/>
        <v/>
      </c>
      <c r="T1431" s="41" t="str">
        <f>IF(ISNA(VLOOKUP(P1431,'NEW XEQM.c'!E:F,2,0)),"--","PRESENT")</f>
        <v>--</v>
      </c>
      <c r="U1431"/>
      <c r="V1431">
        <f t="shared" si="310"/>
        <v>256</v>
      </c>
      <c r="W1431" s="75" t="s">
        <v>2155</v>
      </c>
      <c r="X1431" s="54" t="s">
        <v>2155</v>
      </c>
      <c r="Y1431" s="54" t="s">
        <v>2155</v>
      </c>
      <c r="Z1431" s="22" t="str">
        <f t="shared" si="311"/>
        <v/>
      </c>
      <c r="AA1431" s="22" t="str">
        <f t="shared" si="312"/>
        <v/>
      </c>
      <c r="AB1431" s="1">
        <f t="shared" si="313"/>
        <v>1395</v>
      </c>
      <c r="AC1431" t="str">
        <f t="shared" si="314"/>
        <v>MNU_PLOT_STAT</v>
      </c>
      <c r="AD1431" s="125" t="str">
        <f>IF(ISNA(VLOOKUP(AA1431,'XEQM Shortlist'!J:J,1,0)),"//","")</f>
        <v/>
      </c>
      <c r="AF1431" s="88" t="str">
        <f t="shared" si="315"/>
        <v/>
      </c>
      <c r="AG1431" t="b">
        <f t="shared" si="316"/>
        <v>1</v>
      </c>
    </row>
    <row r="1432" spans="1:33" s="151" customFormat="1">
      <c r="A1432" s="45">
        <f t="shared" si="309"/>
        <v>1432</v>
      </c>
      <c r="B1432" s="44">
        <f t="shared" si="317"/>
        <v>1396</v>
      </c>
      <c r="C1432" s="147" t="s">
        <v>3642</v>
      </c>
      <c r="D1432" s="147" t="s">
        <v>7</v>
      </c>
      <c r="E1432" s="153" t="s">
        <v>4280</v>
      </c>
      <c r="F1432" s="153" t="s">
        <v>4280</v>
      </c>
      <c r="G1432" s="148">
        <v>0</v>
      </c>
      <c r="H1432" s="148">
        <v>0</v>
      </c>
      <c r="I1432" s="149" t="s">
        <v>1</v>
      </c>
      <c r="J1432" s="149" t="s">
        <v>1348</v>
      </c>
      <c r="K1432" s="150" t="s">
        <v>3656</v>
      </c>
      <c r="L1432" s="151" t="s">
        <v>4614</v>
      </c>
      <c r="M1432" s="52" t="s">
        <v>4672</v>
      </c>
      <c r="N1432" s="52" t="s">
        <v>2155</v>
      </c>
      <c r="P1432" s="254" t="s">
        <v>4282</v>
      </c>
      <c r="Q1432" s="13"/>
      <c r="R1432"/>
      <c r="S1432" t="str">
        <f t="shared" si="318"/>
        <v/>
      </c>
      <c r="T1432" s="41" t="str">
        <f>IF(ISNA(VLOOKUP(P1432,'NEW XEQM.c'!E:F,2,0)),"--","PRESENT")</f>
        <v>--</v>
      </c>
      <c r="U1432"/>
      <c r="V1432">
        <f t="shared" si="310"/>
        <v>256</v>
      </c>
      <c r="W1432" s="146" t="s">
        <v>2155</v>
      </c>
      <c r="X1432" s="150" t="s">
        <v>2155</v>
      </c>
      <c r="Y1432" s="150" t="s">
        <v>2155</v>
      </c>
      <c r="Z1432" s="22" t="str">
        <f t="shared" si="311"/>
        <v/>
      </c>
      <c r="AA1432" s="22" t="str">
        <f t="shared" si="312"/>
        <v/>
      </c>
      <c r="AB1432" s="1">
        <f t="shared" si="313"/>
        <v>1396</v>
      </c>
      <c r="AC1432" t="str">
        <f t="shared" si="314"/>
        <v>MNU_PLOT_LR</v>
      </c>
      <c r="AD1432" s="125" t="str">
        <f>IF(ISNA(VLOOKUP(AA1432,'XEQM Shortlist'!J:J,1,0)),"//","")</f>
        <v/>
      </c>
      <c r="AE1432"/>
      <c r="AF1432" s="88" t="str">
        <f t="shared" si="315"/>
        <v/>
      </c>
      <c r="AG1432" t="b">
        <f t="shared" si="316"/>
        <v>1</v>
      </c>
    </row>
    <row r="1433" spans="1:33">
      <c r="A1433" s="45">
        <f t="shared" si="309"/>
        <v>1433</v>
      </c>
      <c r="B1433" s="44">
        <f t="shared" si="317"/>
        <v>1397</v>
      </c>
      <c r="C1433" s="48" t="s">
        <v>3642</v>
      </c>
      <c r="D1433" s="48" t="s">
        <v>7</v>
      </c>
      <c r="E1433" s="51" t="s">
        <v>4446</v>
      </c>
      <c r="F1433" s="51" t="s">
        <v>4447</v>
      </c>
      <c r="G1433" s="60">
        <v>0</v>
      </c>
      <c r="H1433" s="60">
        <v>0</v>
      </c>
      <c r="I1433" s="53" t="s">
        <v>16</v>
      </c>
      <c r="J1433" s="53" t="s">
        <v>1348</v>
      </c>
      <c r="K1433" s="54" t="s">
        <v>3656</v>
      </c>
      <c r="L1433" s="52" t="s">
        <v>4614</v>
      </c>
      <c r="M1433" s="52" t="s">
        <v>4672</v>
      </c>
      <c r="N1433" s="52" t="s">
        <v>2155</v>
      </c>
      <c r="O1433" s="52"/>
      <c r="P1433" s="254" t="s">
        <v>4473</v>
      </c>
      <c r="Q1433" s="13"/>
      <c r="R1433"/>
      <c r="S1433" t="str">
        <f t="shared" si="318"/>
        <v/>
      </c>
      <c r="T1433" s="41" t="str">
        <f>IF(ISNA(VLOOKUP(P1433,'NEW XEQM.c'!E:F,2,0)),"--","PRESENT")</f>
        <v>--</v>
      </c>
      <c r="U1433"/>
      <c r="V1433">
        <f t="shared" si="310"/>
        <v>256</v>
      </c>
      <c r="W1433" s="75"/>
      <c r="X1433" s="54"/>
      <c r="Y1433" s="54"/>
      <c r="Z1433" s="22" t="str">
        <f t="shared" si="311"/>
        <v/>
      </c>
      <c r="AA1433" s="22" t="str">
        <f t="shared" si="312"/>
        <v/>
      </c>
      <c r="AB1433" s="1">
        <f t="shared" si="313"/>
        <v>1397</v>
      </c>
      <c r="AC1433" t="str">
        <f t="shared" si="314"/>
        <v>MNU_ELLIPT</v>
      </c>
      <c r="AD1433" s="125" t="str">
        <f>IF(ISNA(VLOOKUP(AA1433,'XEQM Shortlist'!J:J,1,0)),"//","")</f>
        <v/>
      </c>
      <c r="AF1433" s="88" t="str">
        <f t="shared" si="315"/>
        <v/>
      </c>
      <c r="AG1433" t="b">
        <f t="shared" si="316"/>
        <v>1</v>
      </c>
    </row>
    <row r="1434" spans="1:33">
      <c r="A1434" s="45">
        <f t="shared" si="309"/>
        <v>1434</v>
      </c>
      <c r="B1434" s="44">
        <f t="shared" si="317"/>
        <v>1398</v>
      </c>
      <c r="C1434" s="48" t="s">
        <v>3642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1348</v>
      </c>
      <c r="K1434" s="54" t="s">
        <v>3656</v>
      </c>
      <c r="L1434" s="52" t="s">
        <v>4614</v>
      </c>
      <c r="M1434" s="52" t="s">
        <v>4672</v>
      </c>
      <c r="N1434" s="52" t="s">
        <v>2155</v>
      </c>
      <c r="O1434" s="52" t="s">
        <v>4601</v>
      </c>
      <c r="P1434" s="254" t="s">
        <v>4568</v>
      </c>
      <c r="Q1434" s="13"/>
      <c r="R1434"/>
      <c r="S1434" t="str">
        <f t="shared" si="318"/>
        <v/>
      </c>
      <c r="T1434" s="41" t="str">
        <f>IF(ISNA(VLOOKUP(P1434,'NEW XEQM.c'!E:F,2,0)),"--","PRESENT")</f>
        <v>--</v>
      </c>
      <c r="U1434"/>
      <c r="V1434">
        <f t="shared" si="310"/>
        <v>256</v>
      </c>
      <c r="W1434" s="75" t="s">
        <v>2155</v>
      </c>
      <c r="X1434" s="54" t="s">
        <v>2155</v>
      </c>
      <c r="Y1434" s="54" t="s">
        <v>2155</v>
      </c>
      <c r="Z1434" s="22" t="str">
        <f t="shared" si="311"/>
        <v/>
      </c>
      <c r="AA1434" s="22" t="str">
        <f t="shared" si="312"/>
        <v/>
      </c>
      <c r="AB1434" s="1">
        <f t="shared" si="313"/>
        <v>1398</v>
      </c>
      <c r="AC1434" t="str">
        <f t="shared" si="314"/>
        <v>MNU_MVAR</v>
      </c>
      <c r="AD1434" s="125" t="str">
        <f>IF(ISNA(VLOOKUP(AA1434,'XEQM Shortlist'!J:J,1,0)),"//","")</f>
        <v/>
      </c>
      <c r="AF1434" s="88" t="str">
        <f t="shared" si="315"/>
        <v/>
      </c>
      <c r="AG1434" t="b">
        <f t="shared" si="316"/>
        <v>1</v>
      </c>
    </row>
    <row r="1435" spans="1:33">
      <c r="A1435" s="45">
        <f t="shared" si="309"/>
        <v>1435</v>
      </c>
      <c r="B1435" s="44">
        <f t="shared" si="317"/>
        <v>1399</v>
      </c>
      <c r="C1435" s="48" t="s">
        <v>3642</v>
      </c>
      <c r="D1435" s="48" t="s">
        <v>7</v>
      </c>
      <c r="E1435" s="51" t="s">
        <v>4573</v>
      </c>
      <c r="F1435" s="51" t="s">
        <v>4573</v>
      </c>
      <c r="G1435" s="60">
        <v>0</v>
      </c>
      <c r="H1435" s="60">
        <v>0</v>
      </c>
      <c r="I1435" s="53" t="s">
        <v>1</v>
      </c>
      <c r="J1435" s="53" t="s">
        <v>1348</v>
      </c>
      <c r="K1435" s="54" t="s">
        <v>3656</v>
      </c>
      <c r="L1435" s="52" t="s">
        <v>4614</v>
      </c>
      <c r="M1435" s="52" t="s">
        <v>4672</v>
      </c>
      <c r="N1435" s="52" t="s">
        <v>2155</v>
      </c>
      <c r="O1435" s="52"/>
      <c r="P1435" s="254" t="s">
        <v>4582</v>
      </c>
      <c r="Q1435" s="13"/>
      <c r="R1435"/>
      <c r="S1435" t="str">
        <f t="shared" si="318"/>
        <v/>
      </c>
      <c r="T1435" s="41" t="str">
        <f>IF(ISNA(VLOOKUP(P1435,'NEW XEQM.c'!E:F,2,0)),"--","PRESENT")</f>
        <v>--</v>
      </c>
      <c r="U1435"/>
      <c r="V1435">
        <f t="shared" si="310"/>
        <v>256</v>
      </c>
      <c r="W1435" s="75"/>
      <c r="X1435" s="54"/>
      <c r="Y1435" s="54"/>
      <c r="Z1435" s="22" t="str">
        <f t="shared" si="311"/>
        <v/>
      </c>
      <c r="AA1435" s="22" t="str">
        <f t="shared" si="312"/>
        <v/>
      </c>
      <c r="AB1435" s="1">
        <f t="shared" si="313"/>
        <v>1399</v>
      </c>
      <c r="AC1435" t="str">
        <f t="shared" si="314"/>
        <v>MNU_EQ_EDIT</v>
      </c>
      <c r="AD1435" s="125" t="str">
        <f>IF(ISNA(VLOOKUP(AA1435,'XEQM Shortlist'!J:J,1,0)),"//","")</f>
        <v/>
      </c>
      <c r="AF1435" s="88" t="str">
        <f t="shared" si="315"/>
        <v/>
      </c>
      <c r="AG1435" t="b">
        <f t="shared" si="316"/>
        <v>1</v>
      </c>
    </row>
    <row r="1436" spans="1:33">
      <c r="A1436" s="45">
        <f t="shared" si="309"/>
        <v>1436</v>
      </c>
      <c r="B1436" s="44">
        <f t="shared" si="317"/>
        <v>1400</v>
      </c>
      <c r="C1436" s="48" t="s">
        <v>3642</v>
      </c>
      <c r="D1436" s="48" t="s">
        <v>7</v>
      </c>
      <c r="E1436" s="250" t="s">
        <v>4738</v>
      </c>
      <c r="F1436" s="250" t="s">
        <v>4738</v>
      </c>
      <c r="G1436" s="60">
        <v>0</v>
      </c>
      <c r="H1436" s="60">
        <v>0</v>
      </c>
      <c r="I1436" s="149" t="s">
        <v>1</v>
      </c>
      <c r="J1436" s="53" t="s">
        <v>1348</v>
      </c>
      <c r="K1436" s="54" t="s">
        <v>3656</v>
      </c>
      <c r="L1436" s="52" t="s">
        <v>4614</v>
      </c>
      <c r="M1436" s="52" t="s">
        <v>4672</v>
      </c>
      <c r="N1436" s="52" t="s">
        <v>2155</v>
      </c>
      <c r="O1436" s="52"/>
      <c r="P1436" s="254" t="s">
        <v>4628</v>
      </c>
      <c r="Q1436" s="13"/>
      <c r="R1436"/>
      <c r="S1436" t="str">
        <f t="shared" si="318"/>
        <v/>
      </c>
      <c r="T1436" s="41" t="str">
        <f>IF(ISNA(VLOOKUP(P1436,'NEW XEQM.c'!E:F,2,0)),"--","PRESENT")</f>
        <v>--</v>
      </c>
      <c r="U1436"/>
      <c r="V1436">
        <f t="shared" si="310"/>
        <v>256</v>
      </c>
      <c r="W1436" s="75"/>
      <c r="X1436" s="54"/>
      <c r="Y1436" s="54"/>
      <c r="Z1436" s="22" t="str">
        <f t="shared" si="311"/>
        <v/>
      </c>
      <c r="AA1436" s="22" t="str">
        <f t="shared" si="312"/>
        <v/>
      </c>
      <c r="AB1436" s="1">
        <f t="shared" si="313"/>
        <v>1400</v>
      </c>
      <c r="AC1436" t="str">
        <f t="shared" si="314"/>
        <v>MNU_TIMERF</v>
      </c>
      <c r="AD1436" s="125" t="str">
        <f>IF(ISNA(VLOOKUP(AA1436,'XEQM Shortlist'!J:J,1,0)),"//","")</f>
        <v/>
      </c>
      <c r="AF1436" s="88" t="str">
        <f t="shared" si="315"/>
        <v/>
      </c>
      <c r="AG1436" t="b">
        <f t="shared" si="316"/>
        <v>1</v>
      </c>
    </row>
    <row r="1437" spans="1:33">
      <c r="A1437" s="45">
        <f t="shared" si="309"/>
        <v>1437</v>
      </c>
      <c r="B1437" s="44">
        <f t="shared" si="317"/>
        <v>1401</v>
      </c>
      <c r="C1437" s="48" t="s">
        <v>3642</v>
      </c>
      <c r="D1437" s="48" t="s">
        <v>7</v>
      </c>
      <c r="E1437" s="51" t="s">
        <v>4786</v>
      </c>
      <c r="F1437" s="51" t="s">
        <v>4786</v>
      </c>
      <c r="G1437" s="60">
        <v>0</v>
      </c>
      <c r="H1437" s="60">
        <v>0</v>
      </c>
      <c r="I1437" s="53" t="s">
        <v>16</v>
      </c>
      <c r="J1437" s="53" t="s">
        <v>1348</v>
      </c>
      <c r="K1437" s="54" t="s">
        <v>3656</v>
      </c>
      <c r="L1437" s="52" t="s">
        <v>4614</v>
      </c>
      <c r="M1437" s="52" t="s">
        <v>4672</v>
      </c>
      <c r="N1437" s="52" t="s">
        <v>2155</v>
      </c>
      <c r="O1437" s="52"/>
      <c r="P1437" s="254" t="s">
        <v>4787</v>
      </c>
      <c r="Q1437" s="13"/>
      <c r="R1437"/>
      <c r="S1437" t="str">
        <f t="shared" si="318"/>
        <v/>
      </c>
      <c r="T1437" s="41" t="str">
        <f>IF(ISNA(VLOOKUP(P1437,'NEW XEQM.c'!E:F,2,0)),"--","PRESENT")</f>
        <v>--</v>
      </c>
      <c r="U1437"/>
      <c r="V1437">
        <f t="shared" si="310"/>
        <v>256</v>
      </c>
      <c r="W1437" s="75" t="s">
        <v>2155</v>
      </c>
      <c r="X1437" s="54" t="s">
        <v>2155</v>
      </c>
      <c r="Y1437" s="54" t="s">
        <v>2155</v>
      </c>
      <c r="Z1437" s="22" t="str">
        <f t="shared" si="311"/>
        <v/>
      </c>
      <c r="AA1437" s="22" t="str">
        <f t="shared" si="312"/>
        <v/>
      </c>
      <c r="AB1437" s="1">
        <f t="shared" si="313"/>
        <v>1401</v>
      </c>
      <c r="AC1437" t="str">
        <f t="shared" si="314"/>
        <v>MNU_HIST</v>
      </c>
      <c r="AD1437" s="125" t="str">
        <f>IF(ISNA(VLOOKUP(AA1437,'XEQM Shortlist'!J:J,1,0)),"//","")</f>
        <v/>
      </c>
      <c r="AF1437" s="88" t="str">
        <f t="shared" si="315"/>
        <v/>
      </c>
      <c r="AG1437" t="b">
        <f t="shared" si="316"/>
        <v>1</v>
      </c>
    </row>
    <row r="1438" spans="1:33">
      <c r="A1438" s="45">
        <f t="shared" si="309"/>
        <v>1438</v>
      </c>
      <c r="B1438" s="44">
        <f t="shared" si="317"/>
        <v>1402</v>
      </c>
      <c r="C1438" s="48" t="s">
        <v>3642</v>
      </c>
      <c r="D1438" s="48" t="s">
        <v>7</v>
      </c>
      <c r="E1438" s="51" t="s">
        <v>4777</v>
      </c>
      <c r="F1438" s="51" t="s">
        <v>4777</v>
      </c>
      <c r="G1438" s="60">
        <v>0</v>
      </c>
      <c r="H1438" s="60">
        <v>0</v>
      </c>
      <c r="I1438" s="53" t="s">
        <v>16</v>
      </c>
      <c r="J1438" s="53" t="s">
        <v>1348</v>
      </c>
      <c r="K1438" s="54" t="s">
        <v>3656</v>
      </c>
      <c r="L1438" s="52" t="s">
        <v>4614</v>
      </c>
      <c r="M1438" s="52" t="s">
        <v>4672</v>
      </c>
      <c r="N1438" s="52" t="s">
        <v>2155</v>
      </c>
      <c r="O1438" s="52"/>
      <c r="P1438" s="254" t="s">
        <v>4788</v>
      </c>
      <c r="Q1438" s="13"/>
      <c r="R1438"/>
      <c r="S1438" t="str">
        <f t="shared" si="318"/>
        <v/>
      </c>
      <c r="T1438" s="41" t="str">
        <f>IF(ISNA(VLOOKUP(P1438,'NEW XEQM.c'!E:F,2,0)),"--","PRESENT")</f>
        <v>--</v>
      </c>
      <c r="U1438"/>
      <c r="V1438">
        <f t="shared" si="310"/>
        <v>256</v>
      </c>
      <c r="W1438" s="75" t="s">
        <v>2155</v>
      </c>
      <c r="X1438" s="54" t="s">
        <v>2155</v>
      </c>
      <c r="Y1438" s="54" t="s">
        <v>2155</v>
      </c>
      <c r="Z1438" s="22" t="str">
        <f t="shared" si="311"/>
        <v/>
      </c>
      <c r="AA1438" s="22" t="str">
        <f t="shared" si="312"/>
        <v/>
      </c>
      <c r="AB1438" s="1">
        <f t="shared" si="313"/>
        <v>1402</v>
      </c>
      <c r="AC1438" t="str">
        <f t="shared" si="314"/>
        <v>MNU_HPLOT</v>
      </c>
      <c r="AD1438" s="125" t="str">
        <f>IF(ISNA(VLOOKUP(AA1438,'XEQM Shortlist'!J:J,1,0)),"//","")</f>
        <v/>
      </c>
      <c r="AF1438" s="88" t="str">
        <f t="shared" si="315"/>
        <v/>
      </c>
      <c r="AG1438" t="b">
        <f t="shared" si="316"/>
        <v>1</v>
      </c>
    </row>
    <row r="1439" spans="1:33">
      <c r="A1439" s="2">
        <f t="shared" si="309"/>
        <v>1439</v>
      </c>
      <c r="B1439" s="44">
        <f t="shared" si="317"/>
        <v>1403</v>
      </c>
      <c r="C1439" s="94" t="s">
        <v>3642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1347</v>
      </c>
      <c r="K1439" s="96" t="s">
        <v>3656</v>
      </c>
      <c r="L1439" t="s">
        <v>4614</v>
      </c>
      <c r="M1439" t="s">
        <v>4672</v>
      </c>
      <c r="N1439" t="s">
        <v>2155</v>
      </c>
      <c r="P1439" s="254" t="str">
        <f>"ITM_"&amp;IF(B1439&lt;10,"000",IF(B1439&lt;100,"00",IF(B1439&lt;1000,"0","")))&amp;$B1439</f>
        <v>ITM_1403</v>
      </c>
      <c r="Q1439" s="13"/>
      <c r="R1439"/>
      <c r="S1439" t="str">
        <f t="shared" si="318"/>
        <v/>
      </c>
      <c r="T1439" t="str">
        <f>IF(ISNA(VLOOKUP(P1439,'NEW XEQM.c'!E:F,2,0)),"--","PRESENT")</f>
        <v>--</v>
      </c>
      <c r="U1439"/>
      <c r="V1439">
        <f t="shared" si="310"/>
        <v>256</v>
      </c>
      <c r="W1439" s="2" t="s">
        <v>2155</v>
      </c>
      <c r="X1439" s="96" t="s">
        <v>2155</v>
      </c>
      <c r="Y1439" s="96" t="s">
        <v>2155</v>
      </c>
      <c r="Z1439" s="22" t="str">
        <f t="shared" si="311"/>
        <v/>
      </c>
      <c r="AA1439" s="22" t="str">
        <f t="shared" si="312"/>
        <v/>
      </c>
      <c r="AB1439" s="1">
        <f t="shared" si="313"/>
        <v>1403</v>
      </c>
      <c r="AC1439" t="str">
        <f t="shared" si="314"/>
        <v>ITM_1403</v>
      </c>
      <c r="AD1439" s="96" t="str">
        <f>IF(ISNA(VLOOKUP(AA1439,'XEQM Shortlist'!J:J,1,0)),"//","")</f>
        <v/>
      </c>
      <c r="AF1439" s="2" t="str">
        <f t="shared" si="315"/>
        <v/>
      </c>
      <c r="AG1439" t="b">
        <f t="shared" si="316"/>
        <v>1</v>
      </c>
    </row>
    <row r="1440" spans="1:33" s="39" customFormat="1">
      <c r="A1440" s="45" t="str">
        <f t="shared" si="309"/>
        <v/>
      </c>
      <c r="B1440" s="44">
        <f t="shared" si="317"/>
        <v>1403.01</v>
      </c>
      <c r="C1440" s="47" t="s">
        <v>2155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2155</v>
      </c>
      <c r="O1440" s="47"/>
      <c r="P1440" s="254" t="s">
        <v>2155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10"/>
        <v>256</v>
      </c>
      <c r="W1440" s="75" t="s">
        <v>2155</v>
      </c>
      <c r="X1440" s="74" t="s">
        <v>2155</v>
      </c>
      <c r="Y1440" s="74" t="s">
        <v>2155</v>
      </c>
      <c r="Z1440" s="22" t="str">
        <f t="shared" si="311"/>
        <v/>
      </c>
      <c r="AA1440" s="22" t="str">
        <f t="shared" si="312"/>
        <v/>
      </c>
      <c r="AB1440" s="1">
        <f t="shared" si="313"/>
        <v>1403.01</v>
      </c>
      <c r="AC1440" t="str">
        <f t="shared" si="314"/>
        <v/>
      </c>
      <c r="AD1440" s="125" t="str">
        <f>IF(ISNA(VLOOKUP(AA1440,'XEQM Shortlist'!J:J,1,0)),"//","")</f>
        <v/>
      </c>
      <c r="AF1440" s="88" t="str">
        <f t="shared" si="315"/>
        <v/>
      </c>
      <c r="AG1440" t="b">
        <f t="shared" si="316"/>
        <v>1</v>
      </c>
    </row>
    <row r="1441" spans="1:33" s="39" customFormat="1">
      <c r="A1441" s="45" t="str">
        <f t="shared" si="309"/>
        <v/>
      </c>
      <c r="B1441" s="44">
        <f t="shared" si="317"/>
        <v>1403.02</v>
      </c>
      <c r="C1441" s="47" t="s">
        <v>2155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2155</v>
      </c>
      <c r="O1441" s="47"/>
      <c r="P1441" s="254" t="s">
        <v>2155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10"/>
        <v>256</v>
      </c>
      <c r="W1441" s="75" t="s">
        <v>2155</v>
      </c>
      <c r="X1441" s="74" t="s">
        <v>2155</v>
      </c>
      <c r="Y1441" s="74" t="s">
        <v>2155</v>
      </c>
      <c r="Z1441" s="22" t="str">
        <f t="shared" si="311"/>
        <v/>
      </c>
      <c r="AA1441" s="22" t="str">
        <f t="shared" si="312"/>
        <v/>
      </c>
      <c r="AB1441" s="1">
        <f t="shared" si="313"/>
        <v>1403.02</v>
      </c>
      <c r="AC1441" t="str">
        <f t="shared" si="314"/>
        <v/>
      </c>
      <c r="AD1441" s="125" t="str">
        <f>IF(ISNA(VLOOKUP(AA1441,'XEQM Shortlist'!J:J,1,0)),"//","")</f>
        <v/>
      </c>
      <c r="AF1441" s="88" t="str">
        <f t="shared" si="315"/>
        <v/>
      </c>
      <c r="AG1441" t="b">
        <f t="shared" si="316"/>
        <v>1</v>
      </c>
    </row>
    <row r="1442" spans="1:33" s="39" customFormat="1">
      <c r="A1442" s="45">
        <f t="shared" si="309"/>
        <v>1442</v>
      </c>
      <c r="B1442" s="44">
        <f t="shared" si="317"/>
        <v>1404</v>
      </c>
      <c r="C1442" s="47" t="s">
        <v>3458</v>
      </c>
      <c r="D1442" s="48" t="s">
        <v>961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1347</v>
      </c>
      <c r="K1442" s="54" t="s">
        <v>3817</v>
      </c>
      <c r="L1442" s="52" t="s">
        <v>4614</v>
      </c>
      <c r="M1442" s="52" t="s">
        <v>4670</v>
      </c>
      <c r="N1442" s="52" t="s">
        <v>2155</v>
      </c>
      <c r="O1442" s="47"/>
      <c r="P1442" s="254" t="s">
        <v>1367</v>
      </c>
      <c r="Q1442" s="13"/>
      <c r="R1442"/>
      <c r="S1442" t="str">
        <f t="shared" ref="S1442:S1505" si="319">IF(E1442=F1442,"","NOT EQUAL")</f>
        <v/>
      </c>
      <c r="T1442" s="41" t="str">
        <f>IF(ISNA(VLOOKUP(P1442,'NEW XEQM.c'!E:F,2,0)),"--","PRESENT")</f>
        <v>--</v>
      </c>
      <c r="U1442"/>
      <c r="V1442">
        <f t="shared" si="310"/>
        <v>257</v>
      </c>
      <c r="W1442" s="75" t="s">
        <v>2575</v>
      </c>
      <c r="X1442" s="74" t="s">
        <v>2500</v>
      </c>
      <c r="Y1442" s="74" t="s">
        <v>2155</v>
      </c>
      <c r="Z1442" s="22" t="str">
        <f t="shared" si="311"/>
        <v>"1COMPL"</v>
      </c>
      <c r="AA1442" s="22" t="str">
        <f t="shared" si="312"/>
        <v>1COMPL</v>
      </c>
      <c r="AB1442" s="1">
        <f t="shared" si="313"/>
        <v>1404</v>
      </c>
      <c r="AC1442" t="str">
        <f t="shared" si="314"/>
        <v>ITM_1COMPL</v>
      </c>
      <c r="AD1442" s="125" t="str">
        <f>IF(ISNA(VLOOKUP(AA1442,'XEQM Shortlist'!J:J,1,0)),"//","")</f>
        <v>//</v>
      </c>
      <c r="AE1442"/>
      <c r="AF1442" s="88" t="str">
        <f t="shared" si="315"/>
        <v>1COMPL</v>
      </c>
      <c r="AG1442" t="b">
        <f t="shared" si="316"/>
        <v>1</v>
      </c>
    </row>
    <row r="1443" spans="1:33">
      <c r="A1443" s="45">
        <f t="shared" si="309"/>
        <v>1443</v>
      </c>
      <c r="B1443" s="44">
        <f t="shared" si="317"/>
        <v>1405</v>
      </c>
      <c r="C1443" s="48" t="s">
        <v>5379</v>
      </c>
      <c r="D1443" s="48" t="s">
        <v>7</v>
      </c>
      <c r="E1443" s="53" t="s">
        <v>2208</v>
      </c>
      <c r="F1443" s="53" t="s">
        <v>2208</v>
      </c>
      <c r="G1443" s="75">
        <v>0</v>
      </c>
      <c r="H1443" s="75">
        <v>0</v>
      </c>
      <c r="I1443" s="135" t="s">
        <v>3</v>
      </c>
      <c r="J1443" s="53" t="s">
        <v>1347</v>
      </c>
      <c r="K1443" s="54" t="s">
        <v>3817</v>
      </c>
      <c r="L1443" s="52" t="s">
        <v>4614</v>
      </c>
      <c r="M1443" s="52" t="s">
        <v>4670</v>
      </c>
      <c r="N1443" s="52" t="s">
        <v>2155</v>
      </c>
      <c r="O1443" s="52"/>
      <c r="P1443" s="254" t="s">
        <v>3816</v>
      </c>
      <c r="Q1443" s="13"/>
      <c r="R1443"/>
      <c r="S1443" t="str">
        <f t="shared" si="319"/>
        <v/>
      </c>
      <c r="T1443" s="41" t="str">
        <f>IF(ISNA(VLOOKUP(P1443,'NEW XEQM.c'!E:F,2,0)),"--","PRESENT")</f>
        <v>PRESENT</v>
      </c>
      <c r="U1443"/>
      <c r="V1443">
        <f t="shared" si="310"/>
        <v>258</v>
      </c>
      <c r="W1443" s="75" t="s">
        <v>2572</v>
      </c>
      <c r="X1443" s="54" t="s">
        <v>2500</v>
      </c>
      <c r="Y1443" s="54" t="s">
        <v>2155</v>
      </c>
      <c r="Z1443" s="22" t="str">
        <f t="shared" si="311"/>
        <v>"SNAP"</v>
      </c>
      <c r="AA1443" s="22" t="str">
        <f t="shared" si="312"/>
        <v>SNAP</v>
      </c>
      <c r="AB1443" s="1">
        <f t="shared" si="313"/>
        <v>1405</v>
      </c>
      <c r="AC1443" t="str">
        <f t="shared" si="314"/>
        <v>ITM_SNAP</v>
      </c>
      <c r="AD1443" s="125" t="str">
        <f>IF(ISNA(VLOOKUP(AA1443,'XEQM Shortlist'!J:J,1,0)),"//","")</f>
        <v/>
      </c>
      <c r="AF1443" s="88" t="str">
        <f t="shared" si="315"/>
        <v>SNAP</v>
      </c>
      <c r="AG1443" t="b">
        <f t="shared" si="316"/>
        <v>1</v>
      </c>
    </row>
    <row r="1444" spans="1:33">
      <c r="A1444" s="45">
        <f t="shared" si="309"/>
        <v>1444</v>
      </c>
      <c r="B1444" s="44">
        <f t="shared" si="317"/>
        <v>1406</v>
      </c>
      <c r="C1444" s="48" t="s">
        <v>3458</v>
      </c>
      <c r="D1444" s="48" t="s">
        <v>962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1347</v>
      </c>
      <c r="K1444" s="54" t="s">
        <v>3817</v>
      </c>
      <c r="L1444" s="52" t="s">
        <v>4614</v>
      </c>
      <c r="M1444" s="52" t="s">
        <v>4670</v>
      </c>
      <c r="N1444" s="52" t="s">
        <v>2155</v>
      </c>
      <c r="O1444" s="52"/>
      <c r="P1444" s="254" t="s">
        <v>1369</v>
      </c>
      <c r="Q1444" s="13"/>
      <c r="R1444"/>
      <c r="S1444" t="str">
        <f t="shared" si="319"/>
        <v/>
      </c>
      <c r="T1444" s="41" t="str">
        <f>IF(ISNA(VLOOKUP(P1444,'NEW XEQM.c'!E:F,2,0)),"--","PRESENT")</f>
        <v>--</v>
      </c>
      <c r="U1444"/>
      <c r="V1444">
        <f t="shared" si="310"/>
        <v>259</v>
      </c>
      <c r="W1444" s="75" t="s">
        <v>2575</v>
      </c>
      <c r="X1444" s="76" t="s">
        <v>2500</v>
      </c>
      <c r="Y1444" s="77" t="s">
        <v>2155</v>
      </c>
      <c r="Z1444" s="22" t="str">
        <f t="shared" si="311"/>
        <v>"2COMPL"</v>
      </c>
      <c r="AA1444" s="22" t="str">
        <f t="shared" si="312"/>
        <v>2COMPL</v>
      </c>
      <c r="AB1444" s="1">
        <f t="shared" si="313"/>
        <v>1406</v>
      </c>
      <c r="AC1444" t="str">
        <f t="shared" si="314"/>
        <v>ITM_2COMPL</v>
      </c>
      <c r="AD1444" s="125" t="str">
        <f>IF(ISNA(VLOOKUP(AA1444,'XEQM Shortlist'!J:J,1,0)),"//","")</f>
        <v>//</v>
      </c>
      <c r="AF1444" s="88" t="str">
        <f t="shared" si="315"/>
        <v>2COMPL</v>
      </c>
      <c r="AG1444" t="b">
        <f t="shared" si="316"/>
        <v>1</v>
      </c>
    </row>
    <row r="1445" spans="1:33">
      <c r="A1445" s="45">
        <f t="shared" si="309"/>
        <v>1445</v>
      </c>
      <c r="B1445" s="44">
        <f t="shared" si="317"/>
        <v>1407</v>
      </c>
      <c r="C1445" s="48" t="s">
        <v>3376</v>
      </c>
      <c r="D1445" s="48" t="s">
        <v>7</v>
      </c>
      <c r="E1445" s="53" t="s">
        <v>1001</v>
      </c>
      <c r="F1445" s="53" t="s">
        <v>1001</v>
      </c>
      <c r="G1445" s="142">
        <v>0</v>
      </c>
      <c r="H1445" s="142">
        <v>0</v>
      </c>
      <c r="I1445" s="178" t="s">
        <v>3</v>
      </c>
      <c r="J1445" s="53" t="s">
        <v>1347</v>
      </c>
      <c r="K1445" s="54" t="s">
        <v>3817</v>
      </c>
      <c r="L1445" s="52" t="s">
        <v>4615</v>
      </c>
      <c r="M1445" s="52" t="s">
        <v>4670</v>
      </c>
      <c r="N1445" s="52" t="s">
        <v>5264</v>
      </c>
      <c r="O1445" s="52"/>
      <c r="P1445" s="267" t="s">
        <v>1374</v>
      </c>
      <c r="Q1445" s="13"/>
      <c r="R1445"/>
      <c r="S1445" t="str">
        <f t="shared" si="319"/>
        <v/>
      </c>
      <c r="T1445" s="41" t="str">
        <f>IF(ISNA(VLOOKUP(P1445,'NEW XEQM.c'!E:F,2,0)),"--","PRESENT")</f>
        <v>PRESENT</v>
      </c>
      <c r="U1445"/>
      <c r="V1445">
        <f t="shared" si="310"/>
        <v>260</v>
      </c>
      <c r="W1445" s="75" t="s">
        <v>2553</v>
      </c>
      <c r="X1445" s="54"/>
      <c r="Y1445" s="54" t="s">
        <v>2155</v>
      </c>
      <c r="Z1445" s="22" t="str">
        <f t="shared" si="311"/>
        <v>"ABS"</v>
      </c>
      <c r="AA1445" s="22" t="str">
        <f t="shared" si="312"/>
        <v>ABS</v>
      </c>
      <c r="AB1445" s="1">
        <f t="shared" si="313"/>
        <v>1407</v>
      </c>
      <c r="AC1445" t="str">
        <f t="shared" si="314"/>
        <v>ITM_ABS</v>
      </c>
      <c r="AD1445" s="125" t="str">
        <f>IF(ISNA(VLOOKUP(AA1445,'XEQM Shortlist'!J:J,1,0)),"//","")</f>
        <v/>
      </c>
      <c r="AF1445" s="88" t="str">
        <f t="shared" si="315"/>
        <v>ABS</v>
      </c>
      <c r="AG1445" t="b">
        <f t="shared" si="316"/>
        <v>1</v>
      </c>
    </row>
    <row r="1446" spans="1:33">
      <c r="A1446" s="45">
        <f t="shared" si="309"/>
        <v>1446</v>
      </c>
      <c r="B1446" s="44">
        <f t="shared" si="317"/>
        <v>1408</v>
      </c>
      <c r="C1446" s="48" t="s">
        <v>3459</v>
      </c>
      <c r="D1446" s="48" t="s">
        <v>7</v>
      </c>
      <c r="E1446" s="53" t="s">
        <v>1005</v>
      </c>
      <c r="F1446" s="53" t="s">
        <v>1005</v>
      </c>
      <c r="G1446" s="142">
        <v>0</v>
      </c>
      <c r="H1446" s="142">
        <v>0</v>
      </c>
      <c r="I1446" s="135" t="s">
        <v>3</v>
      </c>
      <c r="J1446" s="53" t="s">
        <v>1347</v>
      </c>
      <c r="K1446" s="54" t="s">
        <v>3817</v>
      </c>
      <c r="L1446" s="52" t="s">
        <v>4614</v>
      </c>
      <c r="M1446" s="52" t="s">
        <v>4670</v>
      </c>
      <c r="N1446" s="52" t="s">
        <v>2155</v>
      </c>
      <c r="O1446" s="52"/>
      <c r="P1446" s="254" t="s">
        <v>1376</v>
      </c>
      <c r="Q1446" s="13"/>
      <c r="R1446"/>
      <c r="S1446" t="str">
        <f t="shared" si="319"/>
        <v/>
      </c>
      <c r="T1446" s="41" t="str">
        <f>IF(ISNA(VLOOKUP(P1446,'NEW XEQM.c'!E:F,2,0)),"--","PRESENT")</f>
        <v>--</v>
      </c>
      <c r="U1446"/>
      <c r="V1446">
        <f t="shared" si="310"/>
        <v>261</v>
      </c>
      <c r="W1446" s="75" t="s">
        <v>2155</v>
      </c>
      <c r="X1446" s="54" t="s">
        <v>2155</v>
      </c>
      <c r="Y1446" s="54" t="s">
        <v>2155</v>
      </c>
      <c r="Z1446" s="22" t="str">
        <f t="shared" si="311"/>
        <v>"AGM"</v>
      </c>
      <c r="AA1446" s="22" t="str">
        <f t="shared" si="312"/>
        <v>AGM</v>
      </c>
      <c r="AB1446" s="1">
        <f t="shared" si="313"/>
        <v>1408</v>
      </c>
      <c r="AC1446" t="str">
        <f t="shared" si="314"/>
        <v>ITM_AGM</v>
      </c>
      <c r="AD1446" s="125" t="str">
        <f>IF(ISNA(VLOOKUP(AA1446,'XEQM Shortlist'!J:J,1,0)),"//","")</f>
        <v>//</v>
      </c>
      <c r="AF1446" s="88" t="str">
        <f t="shared" si="315"/>
        <v>AGM</v>
      </c>
      <c r="AG1446" t="b">
        <f t="shared" si="316"/>
        <v>1</v>
      </c>
    </row>
    <row r="1447" spans="1:33">
      <c r="A1447" s="45">
        <f t="shared" si="309"/>
        <v>1447</v>
      </c>
      <c r="B1447" s="44">
        <f t="shared" si="317"/>
        <v>1409</v>
      </c>
      <c r="C1447" s="48" t="s">
        <v>4843</v>
      </c>
      <c r="D1447" s="48" t="s">
        <v>2195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1347</v>
      </c>
      <c r="K1447" s="54" t="s">
        <v>3817</v>
      </c>
      <c r="L1447" s="52" t="s">
        <v>4614</v>
      </c>
      <c r="M1447" s="52" t="s">
        <v>4675</v>
      </c>
      <c r="N1447" s="52" t="s">
        <v>2155</v>
      </c>
      <c r="O1447" s="52"/>
      <c r="P1447" s="254" t="s">
        <v>1377</v>
      </c>
      <c r="Q1447" s="13"/>
      <c r="R1447"/>
      <c r="S1447" t="str">
        <f t="shared" si="319"/>
        <v/>
      </c>
      <c r="T1447" s="41" t="str">
        <f>IF(ISNA(VLOOKUP(P1447,'NEW XEQM.c'!E:F,2,0)),"--","PRESENT")</f>
        <v>--</v>
      </c>
      <c r="U1447"/>
      <c r="V1447">
        <f t="shared" si="310"/>
        <v>262</v>
      </c>
      <c r="W1447" s="75" t="s">
        <v>2155</v>
      </c>
      <c r="X1447" s="54" t="s">
        <v>2155</v>
      </c>
      <c r="Y1447" s="54" t="s">
        <v>2155</v>
      </c>
      <c r="Z1447" s="22" t="str">
        <f t="shared" si="311"/>
        <v>"AGRAPH"</v>
      </c>
      <c r="AA1447" s="22" t="str">
        <f t="shared" si="312"/>
        <v>AGRAPH</v>
      </c>
      <c r="AB1447" s="1">
        <f t="shared" si="313"/>
        <v>1409</v>
      </c>
      <c r="AC1447" t="str">
        <f t="shared" si="314"/>
        <v>ITM_AGRAPH</v>
      </c>
      <c r="AD1447" s="125" t="str">
        <f>IF(ISNA(VLOOKUP(AA1447,'XEQM Shortlist'!J:J,1,0)),"//","")</f>
        <v>//</v>
      </c>
      <c r="AF1447" s="88" t="str">
        <f t="shared" si="315"/>
        <v>AGRAPH</v>
      </c>
      <c r="AG1447" t="b">
        <f t="shared" si="316"/>
        <v>1</v>
      </c>
    </row>
    <row r="1448" spans="1:33">
      <c r="A1448" s="45">
        <f t="shared" si="309"/>
        <v>1448</v>
      </c>
      <c r="B1448" s="44">
        <f t="shared" si="317"/>
        <v>1410</v>
      </c>
      <c r="C1448" s="48" t="s">
        <v>3460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5259</v>
      </c>
      <c r="I1448" s="135" t="s">
        <v>3</v>
      </c>
      <c r="J1448" s="53" t="s">
        <v>1347</v>
      </c>
      <c r="K1448" s="54" t="s">
        <v>3817</v>
      </c>
      <c r="L1448" s="52" t="s">
        <v>4614</v>
      </c>
      <c r="M1448" s="52" t="s">
        <v>4671</v>
      </c>
      <c r="N1448" s="52" t="s">
        <v>2155</v>
      </c>
      <c r="O1448" s="71"/>
      <c r="P1448" s="254" t="s">
        <v>1378</v>
      </c>
      <c r="Q1448" s="13"/>
      <c r="R1448"/>
      <c r="S1448" t="str">
        <f t="shared" si="319"/>
        <v>NOT EQUAL</v>
      </c>
      <c r="T1448" s="41" t="str">
        <f>IF(ISNA(VLOOKUP(P1448,'NEW XEQM.c'!E:F,2,0)),"--","PRESENT")</f>
        <v>PRESENT</v>
      </c>
      <c r="U1448"/>
      <c r="V1448">
        <f t="shared" si="310"/>
        <v>263</v>
      </c>
      <c r="W1448" s="75" t="s">
        <v>2155</v>
      </c>
      <c r="X1448" s="54" t="s">
        <v>2500</v>
      </c>
      <c r="Y1448" s="54" t="s">
        <v>2155</v>
      </c>
      <c r="Z1448" s="22" t="str">
        <f t="shared" si="311"/>
        <v xml:space="preserve">"ALL" </v>
      </c>
      <c r="AA1448" s="22" t="str">
        <f t="shared" si="312"/>
        <v>ALL</v>
      </c>
      <c r="AB1448" s="1">
        <f t="shared" si="313"/>
        <v>1410</v>
      </c>
      <c r="AC1448" t="str">
        <f t="shared" si="314"/>
        <v>ITM_ALL</v>
      </c>
      <c r="AD1448" s="125" t="str">
        <f>IF(ISNA(VLOOKUP(AA1448,'XEQM Shortlist'!J:J,1,0)),"//","")</f>
        <v/>
      </c>
      <c r="AF1448" s="88" t="str">
        <f t="shared" si="315"/>
        <v>ALL</v>
      </c>
      <c r="AG1448" t="b">
        <f t="shared" si="316"/>
        <v>1</v>
      </c>
    </row>
    <row r="1449" spans="1:33">
      <c r="A1449" s="45">
        <f t="shared" si="309"/>
        <v>1449</v>
      </c>
      <c r="B1449" s="44">
        <f t="shared" si="317"/>
        <v>1411</v>
      </c>
      <c r="C1449" s="48" t="s">
        <v>4627</v>
      </c>
      <c r="D1449" s="48" t="s">
        <v>3880</v>
      </c>
      <c r="E1449" s="53" t="s">
        <v>4844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1347</v>
      </c>
      <c r="K1449" s="54" t="s">
        <v>3817</v>
      </c>
      <c r="L1449" s="52" t="s">
        <v>4614</v>
      </c>
      <c r="M1449" s="251" t="s">
        <v>4670</v>
      </c>
      <c r="N1449" s="52" t="s">
        <v>2155</v>
      </c>
      <c r="O1449" s="52"/>
      <c r="P1449" s="254" t="s">
        <v>1389</v>
      </c>
      <c r="Q1449" s="13"/>
      <c r="R1449"/>
      <c r="S1449" t="str">
        <f t="shared" si="319"/>
        <v>NOT EQUAL</v>
      </c>
      <c r="T1449" s="41" t="str">
        <f>IF(ISNA(VLOOKUP(P1449,'NEW XEQM.c'!E:F,2,0)),"--","PRESENT")</f>
        <v>--</v>
      </c>
      <c r="U1449"/>
      <c r="V1449">
        <f t="shared" si="310"/>
        <v>264</v>
      </c>
      <c r="W1449" s="75" t="s">
        <v>2155</v>
      </c>
      <c r="X1449" s="54" t="s">
        <v>2155</v>
      </c>
      <c r="Y1449" s="54" t="s">
        <v>2155</v>
      </c>
      <c r="Z1449" s="22" t="str">
        <f t="shared" si="311"/>
        <v>"ASSIGN"</v>
      </c>
      <c r="AA1449" s="22" t="str">
        <f t="shared" si="312"/>
        <v>ASSIGN</v>
      </c>
      <c r="AB1449" s="1">
        <f t="shared" si="313"/>
        <v>1411</v>
      </c>
      <c r="AC1449" t="str">
        <f t="shared" si="314"/>
        <v>ITM_ASSIGN</v>
      </c>
      <c r="AD1449" s="125" t="str">
        <f>IF(ISNA(VLOOKUP(AA1449,'XEQM Shortlist'!J:J,1,0)),"//","")</f>
        <v>//</v>
      </c>
      <c r="AF1449" s="88" t="str">
        <f t="shared" si="315"/>
        <v>ASSIGN</v>
      </c>
      <c r="AG1449" t="b">
        <f t="shared" si="316"/>
        <v>1</v>
      </c>
    </row>
    <row r="1450" spans="1:33">
      <c r="A1450" s="45">
        <f t="shared" si="309"/>
        <v>1450</v>
      </c>
      <c r="B1450" s="44">
        <f t="shared" si="317"/>
        <v>1412</v>
      </c>
      <c r="C1450" s="48" t="s">
        <v>4656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1347</v>
      </c>
      <c r="K1450" s="54" t="s">
        <v>3817</v>
      </c>
      <c r="L1450" s="52" t="s">
        <v>4614</v>
      </c>
      <c r="M1450" s="52" t="s">
        <v>4698</v>
      </c>
      <c r="N1450" s="52" t="s">
        <v>2155</v>
      </c>
      <c r="O1450" s="52"/>
      <c r="P1450" s="254" t="s">
        <v>1394</v>
      </c>
      <c r="Q1450" s="13"/>
      <c r="R1450"/>
      <c r="S1450" t="str">
        <f t="shared" si="319"/>
        <v/>
      </c>
      <c r="T1450" s="41" t="str">
        <f>IF(ISNA(VLOOKUP(P1450,'NEW XEQM.c'!E:F,2,0)),"--","PRESENT")</f>
        <v>--</v>
      </c>
      <c r="U1450"/>
      <c r="V1450">
        <f t="shared" si="310"/>
        <v>265</v>
      </c>
      <c r="W1450" s="75" t="s">
        <v>2155</v>
      </c>
      <c r="X1450" s="54" t="s">
        <v>2155</v>
      </c>
      <c r="Y1450" s="54" t="s">
        <v>2155</v>
      </c>
      <c r="Z1450" s="22" t="str">
        <f t="shared" si="311"/>
        <v>"BACK"</v>
      </c>
      <c r="AA1450" s="22" t="str">
        <f t="shared" si="312"/>
        <v>BACK</v>
      </c>
      <c r="AB1450" s="1">
        <f t="shared" si="313"/>
        <v>1412</v>
      </c>
      <c r="AC1450" t="str">
        <f t="shared" si="314"/>
        <v>ITM_BACK</v>
      </c>
      <c r="AD1450" s="125" t="str">
        <f>IF(ISNA(VLOOKUP(AA1450,'XEQM Shortlist'!J:J,1,0)),"//","")</f>
        <v>//</v>
      </c>
      <c r="AF1450" s="88" t="str">
        <f t="shared" si="315"/>
        <v>BACK</v>
      </c>
      <c r="AG1450" t="b">
        <f t="shared" si="316"/>
        <v>1</v>
      </c>
    </row>
    <row r="1451" spans="1:33">
      <c r="A1451" s="45">
        <f t="shared" si="309"/>
        <v>1451</v>
      </c>
      <c r="B1451" s="44">
        <f t="shared" si="317"/>
        <v>1413</v>
      </c>
      <c r="C1451" s="48" t="s">
        <v>3461</v>
      </c>
      <c r="D1451" s="48" t="s">
        <v>7</v>
      </c>
      <c r="E1451" s="53" t="s">
        <v>1013</v>
      </c>
      <c r="F1451" s="53" t="s">
        <v>1013</v>
      </c>
      <c r="G1451" s="142">
        <v>0</v>
      </c>
      <c r="H1451" s="142">
        <v>0</v>
      </c>
      <c r="I1451" s="135" t="s">
        <v>3</v>
      </c>
      <c r="J1451" s="53" t="s">
        <v>1347</v>
      </c>
      <c r="K1451" s="54" t="s">
        <v>3817</v>
      </c>
      <c r="L1451" s="52" t="s">
        <v>4614</v>
      </c>
      <c r="M1451" s="52" t="s">
        <v>4670</v>
      </c>
      <c r="N1451" s="52" t="s">
        <v>2155</v>
      </c>
      <c r="O1451" s="52"/>
      <c r="P1451" s="254" t="s">
        <v>1396</v>
      </c>
      <c r="Q1451" s="13"/>
      <c r="R1451"/>
      <c r="S1451" t="str">
        <f t="shared" si="319"/>
        <v/>
      </c>
      <c r="T1451" s="41" t="str">
        <f>IF(ISNA(VLOOKUP(P1451,'NEW XEQM.c'!E:F,2,0)),"--","PRESENT")</f>
        <v>PRESENT</v>
      </c>
      <c r="U1451"/>
      <c r="V1451">
        <f t="shared" si="310"/>
        <v>266</v>
      </c>
      <c r="W1451" s="75" t="s">
        <v>2572</v>
      </c>
      <c r="X1451" s="54" t="s">
        <v>2155</v>
      </c>
      <c r="Y1451" s="54" t="s">
        <v>2155</v>
      </c>
      <c r="Z1451" s="22" t="str">
        <f t="shared" si="311"/>
        <v>"BATT?"</v>
      </c>
      <c r="AA1451" s="22" t="str">
        <f t="shared" si="312"/>
        <v>BATT?</v>
      </c>
      <c r="AB1451" s="1">
        <f t="shared" si="313"/>
        <v>1413</v>
      </c>
      <c r="AC1451" t="str">
        <f t="shared" si="314"/>
        <v>ITM_BATT</v>
      </c>
      <c r="AD1451" s="125" t="str">
        <f>IF(ISNA(VLOOKUP(AA1451,'XEQM Shortlist'!J:J,1,0)),"//","")</f>
        <v/>
      </c>
      <c r="AF1451" s="88" t="str">
        <f t="shared" si="315"/>
        <v>BATT?</v>
      </c>
      <c r="AG1451" t="b">
        <f t="shared" si="316"/>
        <v>1</v>
      </c>
    </row>
    <row r="1452" spans="1:33">
      <c r="A1452" s="45">
        <f t="shared" si="309"/>
        <v>1452</v>
      </c>
      <c r="B1452" s="44">
        <f t="shared" si="317"/>
        <v>1414</v>
      </c>
      <c r="C1452" s="48" t="s">
        <v>4480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1348</v>
      </c>
      <c r="K1452" s="54" t="s">
        <v>3656</v>
      </c>
      <c r="L1452" s="52" t="s">
        <v>4614</v>
      </c>
      <c r="M1452" s="52" t="s">
        <v>4670</v>
      </c>
      <c r="N1452" s="52" t="s">
        <v>2155</v>
      </c>
      <c r="O1452" s="52"/>
      <c r="P1452" s="254" t="s">
        <v>1398</v>
      </c>
      <c r="Q1452" s="13"/>
      <c r="R1452"/>
      <c r="S1452" t="str">
        <f t="shared" si="319"/>
        <v/>
      </c>
      <c r="T1452" s="41" t="str">
        <f>IF(ISNA(VLOOKUP(P1452,'NEW XEQM.c'!E:F,2,0)),"--","PRESENT")</f>
        <v>--</v>
      </c>
      <c r="U1452"/>
      <c r="V1452">
        <f t="shared" si="310"/>
        <v>266</v>
      </c>
      <c r="W1452" s="75" t="s">
        <v>2155</v>
      </c>
      <c r="X1452" s="54" t="s">
        <v>2155</v>
      </c>
      <c r="Y1452" s="54" t="s">
        <v>2155</v>
      </c>
      <c r="Z1452" s="22" t="str">
        <f t="shared" si="311"/>
        <v/>
      </c>
      <c r="AA1452" s="22" t="str">
        <f t="shared" si="312"/>
        <v/>
      </c>
      <c r="AB1452" s="1">
        <f t="shared" si="313"/>
        <v>1414</v>
      </c>
      <c r="AC1452" t="str">
        <f t="shared" si="314"/>
        <v>ITM_BEEP</v>
      </c>
      <c r="AD1452" s="125" t="str">
        <f>IF(ISNA(VLOOKUP(AA1452,'XEQM Shortlist'!J:J,1,0)),"//","")</f>
        <v/>
      </c>
      <c r="AF1452" s="88" t="str">
        <f t="shared" si="315"/>
        <v/>
      </c>
      <c r="AG1452" t="b">
        <f t="shared" si="316"/>
        <v>1</v>
      </c>
    </row>
    <row r="1453" spans="1:33">
      <c r="A1453" s="45">
        <f t="shared" si="309"/>
        <v>1453</v>
      </c>
      <c r="B1453" s="44">
        <f t="shared" si="317"/>
        <v>1415</v>
      </c>
      <c r="C1453" s="48" t="s">
        <v>4589</v>
      </c>
      <c r="D1453" s="48" t="s">
        <v>7</v>
      </c>
      <c r="E1453" s="53" t="s">
        <v>1015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1347</v>
      </c>
      <c r="K1453" s="54" t="s">
        <v>3817</v>
      </c>
      <c r="L1453" s="52" t="s">
        <v>4614</v>
      </c>
      <c r="M1453" s="52" t="s">
        <v>4670</v>
      </c>
      <c r="N1453" s="52" t="s">
        <v>2155</v>
      </c>
      <c r="O1453" s="52"/>
      <c r="P1453" s="254" t="s">
        <v>1399</v>
      </c>
      <c r="Q1453" s="13"/>
      <c r="R1453"/>
      <c r="S1453" t="str">
        <f t="shared" si="319"/>
        <v>NOT EQUAL</v>
      </c>
      <c r="T1453" s="41" t="str">
        <f>IF(ISNA(VLOOKUP(P1453,'NEW XEQM.c'!E:F,2,0)),"--","PRESENT")</f>
        <v>--</v>
      </c>
      <c r="U1453"/>
      <c r="V1453">
        <f t="shared" si="310"/>
        <v>267</v>
      </c>
      <c r="W1453" s="75" t="s">
        <v>2155</v>
      </c>
      <c r="X1453" s="54" t="s">
        <v>2155</v>
      </c>
      <c r="Y1453" s="54" t="s">
        <v>2155</v>
      </c>
      <c r="Z1453" s="22" t="str">
        <f t="shared" si="311"/>
        <v>"BEGINP"</v>
      </c>
      <c r="AA1453" s="22" t="str">
        <f t="shared" si="312"/>
        <v>BEGINP</v>
      </c>
      <c r="AB1453" s="1">
        <f t="shared" si="313"/>
        <v>1415</v>
      </c>
      <c r="AC1453" t="str">
        <f t="shared" si="314"/>
        <v>ITM_BEGINP</v>
      </c>
      <c r="AD1453" s="125" t="str">
        <f>IF(ISNA(VLOOKUP(AA1453,'XEQM Shortlist'!J:J,1,0)),"//","")</f>
        <v>//</v>
      </c>
      <c r="AF1453" s="88" t="str">
        <f t="shared" si="315"/>
        <v>BEGINP</v>
      </c>
      <c r="AG1453" t="b">
        <f t="shared" si="316"/>
        <v>1</v>
      </c>
    </row>
    <row r="1454" spans="1:33">
      <c r="A1454" s="45">
        <f t="shared" si="309"/>
        <v>1454</v>
      </c>
      <c r="B1454" s="44">
        <f t="shared" si="317"/>
        <v>1416</v>
      </c>
      <c r="C1454" s="48" t="s">
        <v>4146</v>
      </c>
      <c r="D1454" s="48" t="s">
        <v>7</v>
      </c>
      <c r="E1454" s="53" t="s">
        <v>1019</v>
      </c>
      <c r="F1454" s="53" t="s">
        <v>1019</v>
      </c>
      <c r="G1454" s="142">
        <v>0</v>
      </c>
      <c r="H1454" s="142">
        <v>0</v>
      </c>
      <c r="I1454" s="135" t="s">
        <v>3</v>
      </c>
      <c r="J1454" s="53" t="s">
        <v>1347</v>
      </c>
      <c r="K1454" s="54" t="s">
        <v>3817</v>
      </c>
      <c r="L1454" s="52" t="s">
        <v>4615</v>
      </c>
      <c r="M1454" s="52" t="s">
        <v>4670</v>
      </c>
      <c r="N1454" s="52" t="s">
        <v>2155</v>
      </c>
      <c r="O1454" s="52"/>
      <c r="P1454" s="254" t="s">
        <v>1407</v>
      </c>
      <c r="Q1454" s="13"/>
      <c r="R1454"/>
      <c r="S1454" t="str">
        <f t="shared" si="319"/>
        <v/>
      </c>
      <c r="T1454" s="41" t="str">
        <f>IF(ISNA(VLOOKUP(P1454,'NEW XEQM.c'!E:F,2,0)),"--","PRESENT")</f>
        <v>--</v>
      </c>
      <c r="U1454"/>
      <c r="V1454">
        <f t="shared" si="310"/>
        <v>268</v>
      </c>
      <c r="W1454" s="75" t="s">
        <v>2155</v>
      </c>
      <c r="X1454" s="54" t="s">
        <v>2155</v>
      </c>
      <c r="Y1454" s="54" t="s">
        <v>2155</v>
      </c>
      <c r="Z1454" s="22" t="str">
        <f t="shared" si="311"/>
        <v>"B" STD_SUB_N</v>
      </c>
      <c r="AA1454" s="22" t="str">
        <f t="shared" si="312"/>
        <v>BN</v>
      </c>
      <c r="AB1454" s="1">
        <f t="shared" si="313"/>
        <v>1416</v>
      </c>
      <c r="AC1454" t="str">
        <f t="shared" si="314"/>
        <v>ITM_BN</v>
      </c>
      <c r="AD1454" s="125" t="str">
        <f>IF(ISNA(VLOOKUP(AA1454,'XEQM Shortlist'!J:J,1,0)),"//","")</f>
        <v>//</v>
      </c>
      <c r="AF1454" s="88" t="str">
        <f t="shared" si="315"/>
        <v>BN</v>
      </c>
      <c r="AG1454" t="b">
        <f t="shared" si="316"/>
        <v>1</v>
      </c>
    </row>
    <row r="1455" spans="1:33">
      <c r="A1455" s="45">
        <f t="shared" si="309"/>
        <v>1455</v>
      </c>
      <c r="B1455" s="44">
        <f t="shared" si="317"/>
        <v>1417</v>
      </c>
      <c r="C1455" s="48" t="s">
        <v>4147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1347</v>
      </c>
      <c r="K1455" s="54" t="s">
        <v>3817</v>
      </c>
      <c r="L1455" s="52" t="s">
        <v>4615</v>
      </c>
      <c r="M1455" s="52" t="s">
        <v>4670</v>
      </c>
      <c r="N1455" s="52" t="s">
        <v>2155</v>
      </c>
      <c r="O1455" s="52"/>
      <c r="P1455" s="254" t="s">
        <v>1408</v>
      </c>
      <c r="Q1455" s="13"/>
      <c r="R1455"/>
      <c r="S1455" t="str">
        <f t="shared" si="319"/>
        <v/>
      </c>
      <c r="T1455" s="41" t="str">
        <f>IF(ISNA(VLOOKUP(P1455,'NEW XEQM.c'!E:F,2,0)),"--","PRESENT")</f>
        <v>--</v>
      </c>
      <c r="U1455"/>
      <c r="V1455">
        <f t="shared" si="310"/>
        <v>269</v>
      </c>
      <c r="W1455" s="75" t="s">
        <v>2155</v>
      </c>
      <c r="X1455" s="54" t="s">
        <v>2155</v>
      </c>
      <c r="Y1455" s="54" t="s">
        <v>2155</v>
      </c>
      <c r="Z1455" s="22" t="str">
        <f t="shared" si="311"/>
        <v>"B" STD_SUB_N STD_SUP_ASTERISK</v>
      </c>
      <c r="AA1455" s="22" t="str">
        <f t="shared" si="312"/>
        <v>BN^ASTERISK</v>
      </c>
      <c r="AB1455" s="1">
        <f t="shared" si="313"/>
        <v>1417</v>
      </c>
      <c r="AC1455" t="str">
        <f t="shared" si="314"/>
        <v>ITM_BNS</v>
      </c>
      <c r="AD1455" s="125" t="str">
        <f>IF(ISNA(VLOOKUP(AA1455,'XEQM Shortlist'!J:J,1,0)),"//","")</f>
        <v>//</v>
      </c>
      <c r="AF1455" s="88" t="str">
        <f t="shared" si="315"/>
        <v>BN^ASTERISK</v>
      </c>
      <c r="AG1455" t="b">
        <f t="shared" si="316"/>
        <v>1</v>
      </c>
    </row>
    <row r="1456" spans="1:33">
      <c r="A1456" s="45">
        <f t="shared" si="309"/>
        <v>1456</v>
      </c>
      <c r="B1456" s="44">
        <f t="shared" si="317"/>
        <v>1418</v>
      </c>
      <c r="C1456" s="48" t="s">
        <v>4657</v>
      </c>
      <c r="D1456" s="48" t="s">
        <v>2195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1347</v>
      </c>
      <c r="K1456" s="54" t="s">
        <v>3817</v>
      </c>
      <c r="L1456" s="52" t="s">
        <v>4614</v>
      </c>
      <c r="M1456" s="52" t="s">
        <v>4675</v>
      </c>
      <c r="N1456" s="52" t="s">
        <v>2155</v>
      </c>
      <c r="O1456" s="52"/>
      <c r="P1456" s="254" t="s">
        <v>1415</v>
      </c>
      <c r="Q1456" s="13"/>
      <c r="R1456"/>
      <c r="S1456" t="str">
        <f t="shared" si="319"/>
        <v/>
      </c>
      <c r="T1456" s="41" t="str">
        <f>IF(ISNA(VLOOKUP(P1456,'NEW XEQM.c'!E:F,2,0)),"--","PRESENT")</f>
        <v>PRESENT</v>
      </c>
      <c r="U1456"/>
      <c r="V1456">
        <f t="shared" si="310"/>
        <v>270</v>
      </c>
      <c r="W1456" s="75" t="s">
        <v>2155</v>
      </c>
      <c r="X1456" s="54" t="s">
        <v>2500</v>
      </c>
      <c r="Y1456" s="54" t="s">
        <v>2155</v>
      </c>
      <c r="Z1456" s="22" t="str">
        <f t="shared" si="311"/>
        <v>"CASE"</v>
      </c>
      <c r="AA1456" s="22" t="str">
        <f t="shared" si="312"/>
        <v>CASE</v>
      </c>
      <c r="AB1456" s="1">
        <f t="shared" si="313"/>
        <v>1418</v>
      </c>
      <c r="AC1456" t="str">
        <f t="shared" si="314"/>
        <v>ITM_CASE</v>
      </c>
      <c r="AD1456" s="125" t="str">
        <f>IF(ISNA(VLOOKUP(AA1456,'XEQM Shortlist'!J:J,1,0)),"//","")</f>
        <v/>
      </c>
      <c r="AF1456" s="88" t="str">
        <f t="shared" si="315"/>
        <v>CASE</v>
      </c>
      <c r="AG1456" t="b">
        <f t="shared" si="316"/>
        <v>1</v>
      </c>
    </row>
    <row r="1457" spans="1:33">
      <c r="A1457" s="45">
        <f t="shared" si="309"/>
        <v>1457</v>
      </c>
      <c r="B1457" s="44">
        <f t="shared" si="317"/>
        <v>1419</v>
      </c>
      <c r="C1457" s="48" t="s">
        <v>3462</v>
      </c>
      <c r="D1457" s="48" t="s">
        <v>48</v>
      </c>
      <c r="E1457" s="53" t="s">
        <v>1028</v>
      </c>
      <c r="F1457" s="53" t="s">
        <v>1029</v>
      </c>
      <c r="G1457" s="142">
        <v>0</v>
      </c>
      <c r="H1457" s="142">
        <v>0</v>
      </c>
      <c r="I1457" s="135" t="s">
        <v>3</v>
      </c>
      <c r="J1457" s="53" t="s">
        <v>1347</v>
      </c>
      <c r="K1457" s="54" t="s">
        <v>4430</v>
      </c>
      <c r="L1457" s="52" t="s">
        <v>4614</v>
      </c>
      <c r="M1457" s="52" t="s">
        <v>4672</v>
      </c>
      <c r="N1457" s="52" t="s">
        <v>2155</v>
      </c>
      <c r="O1457" s="52"/>
      <c r="P1457" s="254" t="s">
        <v>1426</v>
      </c>
      <c r="Q1457" s="13"/>
      <c r="R1457"/>
      <c r="S1457" t="str">
        <f t="shared" si="319"/>
        <v/>
      </c>
      <c r="T1457" s="41" t="str">
        <f>IF(ISNA(VLOOKUP(P1457,'NEW XEQM.c'!E:F,2,0)),"--","PRESENT")</f>
        <v>--</v>
      </c>
      <c r="U1457"/>
      <c r="V1457">
        <f t="shared" si="310"/>
        <v>271</v>
      </c>
      <c r="W1457" s="75" t="s">
        <v>2155</v>
      </c>
      <c r="X1457" s="54" t="s">
        <v>2155</v>
      </c>
      <c r="Y1457" s="54" t="s">
        <v>2155</v>
      </c>
      <c r="Z1457" s="22" t="str">
        <f t="shared" si="311"/>
        <v>"CLALL"</v>
      </c>
      <c r="AA1457" s="22" t="str">
        <f t="shared" si="312"/>
        <v>CLALL</v>
      </c>
      <c r="AB1457" s="1">
        <f t="shared" si="313"/>
        <v>1419</v>
      </c>
      <c r="AC1457" t="str">
        <f t="shared" si="314"/>
        <v>ITM_CLALL</v>
      </c>
      <c r="AD1457" s="125" t="str">
        <f>IF(ISNA(VLOOKUP(AA1457,'XEQM Shortlist'!J:J,1,0)),"//","")</f>
        <v>//</v>
      </c>
      <c r="AF1457" s="88" t="str">
        <f t="shared" si="315"/>
        <v>CLALL</v>
      </c>
      <c r="AG1457" t="b">
        <f t="shared" si="316"/>
        <v>1</v>
      </c>
    </row>
    <row r="1458" spans="1:33">
      <c r="A1458" s="45">
        <f t="shared" si="309"/>
        <v>1458</v>
      </c>
      <c r="B1458" s="44">
        <f t="shared" si="317"/>
        <v>1420</v>
      </c>
      <c r="C1458" s="48" t="s">
        <v>4669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1347</v>
      </c>
      <c r="K1458" s="54" t="s">
        <v>4430</v>
      </c>
      <c r="L1458" s="52" t="s">
        <v>4614</v>
      </c>
      <c r="M1458" s="52" t="s">
        <v>4670</v>
      </c>
      <c r="N1458" s="52" t="s">
        <v>2155</v>
      </c>
      <c r="O1458" s="52"/>
      <c r="P1458" s="254" t="s">
        <v>1427</v>
      </c>
      <c r="Q1458" s="13"/>
      <c r="R1458"/>
      <c r="S1458" t="str">
        <f t="shared" si="319"/>
        <v/>
      </c>
      <c r="T1458" s="41" t="str">
        <f>IF(ISNA(VLOOKUP(P1458,'NEW XEQM.c'!E:F,2,0)),"--","PRESENT")</f>
        <v>--</v>
      </c>
      <c r="U1458"/>
      <c r="V1458">
        <f t="shared" si="310"/>
        <v>272</v>
      </c>
      <c r="W1458" s="75" t="s">
        <v>2155</v>
      </c>
      <c r="X1458" s="54" t="s">
        <v>2155</v>
      </c>
      <c r="Y1458" s="54" t="s">
        <v>2155</v>
      </c>
      <c r="Z1458" s="22" t="str">
        <f t="shared" si="311"/>
        <v>"CLCVAR"</v>
      </c>
      <c r="AA1458" s="22" t="str">
        <f t="shared" si="312"/>
        <v>CLCVAR</v>
      </c>
      <c r="AB1458" s="1">
        <f t="shared" si="313"/>
        <v>1420</v>
      </c>
      <c r="AC1458" t="str">
        <f t="shared" si="314"/>
        <v>ITM_CLCVAR</v>
      </c>
      <c r="AD1458" s="125" t="str">
        <f>IF(ISNA(VLOOKUP(AA1458,'XEQM Shortlist'!J:J,1,0)),"//","")</f>
        <v>//</v>
      </c>
      <c r="AF1458" s="88" t="str">
        <f t="shared" si="315"/>
        <v>CLCVAR</v>
      </c>
      <c r="AG1458" t="b">
        <f t="shared" si="316"/>
        <v>1</v>
      </c>
    </row>
    <row r="1459" spans="1:33">
      <c r="A1459" s="45">
        <f t="shared" si="309"/>
        <v>1459</v>
      </c>
      <c r="B1459" s="44">
        <f t="shared" si="317"/>
        <v>1421</v>
      </c>
      <c r="C1459" s="48" t="s">
        <v>3463</v>
      </c>
      <c r="D1459" s="48" t="s">
        <v>48</v>
      </c>
      <c r="E1459" s="53" t="s">
        <v>1030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1347</v>
      </c>
      <c r="K1459" s="54" t="s">
        <v>4430</v>
      </c>
      <c r="L1459" s="52" t="s">
        <v>4614</v>
      </c>
      <c r="M1459" s="52" t="s">
        <v>4670</v>
      </c>
      <c r="N1459" s="52" t="s">
        <v>2155</v>
      </c>
      <c r="O1459" s="52"/>
      <c r="P1459" s="254" t="s">
        <v>1428</v>
      </c>
      <c r="Q1459" s="13"/>
      <c r="R1459"/>
      <c r="S1459" t="str">
        <f t="shared" si="319"/>
        <v/>
      </c>
      <c r="T1459" s="41" t="str">
        <f>IF(ISNA(VLOOKUP(P1459,'NEW XEQM.c'!E:F,2,0)),"--","PRESENT")</f>
        <v>--</v>
      </c>
      <c r="U1459"/>
      <c r="V1459">
        <f t="shared" si="310"/>
        <v>273</v>
      </c>
      <c r="W1459" s="75" t="s">
        <v>2556</v>
      </c>
      <c r="X1459" s="54" t="s">
        <v>2500</v>
      </c>
      <c r="Y1459" s="54" t="s">
        <v>2155</v>
      </c>
      <c r="Z1459" s="22" t="str">
        <f t="shared" si="311"/>
        <v>"CLFALL"</v>
      </c>
      <c r="AA1459" s="22" t="str">
        <f t="shared" si="312"/>
        <v>CLFALL</v>
      </c>
      <c r="AB1459" s="1">
        <f t="shared" si="313"/>
        <v>1421</v>
      </c>
      <c r="AC1459" t="str">
        <f t="shared" si="314"/>
        <v>ITM_CLFALL</v>
      </c>
      <c r="AD1459" s="125" t="str">
        <f>IF(ISNA(VLOOKUP(AA1459,'XEQM Shortlist'!J:J,1,0)),"//","")</f>
        <v>//</v>
      </c>
      <c r="AF1459" s="88" t="str">
        <f t="shared" si="315"/>
        <v>CLFALL</v>
      </c>
      <c r="AG1459" t="b">
        <f t="shared" si="316"/>
        <v>1</v>
      </c>
    </row>
    <row r="1460" spans="1:33">
      <c r="A1460" s="45">
        <f t="shared" si="309"/>
        <v>1460</v>
      </c>
      <c r="B1460" s="44">
        <f t="shared" si="317"/>
        <v>1422</v>
      </c>
      <c r="C1460" s="48" t="s">
        <v>3464</v>
      </c>
      <c r="D1460" s="48" t="s">
        <v>7</v>
      </c>
      <c r="E1460" s="53" t="s">
        <v>2268</v>
      </c>
      <c r="F1460" s="53" t="s">
        <v>2268</v>
      </c>
      <c r="G1460" s="142">
        <v>0</v>
      </c>
      <c r="H1460" s="142">
        <v>0</v>
      </c>
      <c r="I1460" s="53" t="s">
        <v>1</v>
      </c>
      <c r="J1460" s="53" t="s">
        <v>1347</v>
      </c>
      <c r="K1460" s="54" t="s">
        <v>3656</v>
      </c>
      <c r="L1460" s="52" t="s">
        <v>4614</v>
      </c>
      <c r="M1460" s="52" t="s">
        <v>4670</v>
      </c>
      <c r="N1460" s="52" t="s">
        <v>2155</v>
      </c>
      <c r="O1460" s="52"/>
      <c r="P1460" s="254" t="s">
        <v>2373</v>
      </c>
      <c r="Q1460" s="13"/>
      <c r="R1460"/>
      <c r="S1460" t="str">
        <f t="shared" si="319"/>
        <v/>
      </c>
      <c r="T1460" s="41" t="str">
        <f>IF(ISNA(VLOOKUP(P1460,'NEW XEQM.c'!E:F,2,0)),"--","PRESENT")</f>
        <v>--</v>
      </c>
      <c r="U1460"/>
      <c r="V1460">
        <f t="shared" si="310"/>
        <v>273</v>
      </c>
      <c r="W1460" s="75" t="s">
        <v>2155</v>
      </c>
      <c r="X1460" s="54" t="s">
        <v>2155</v>
      </c>
      <c r="Y1460" s="54" t="s">
        <v>2155</v>
      </c>
      <c r="Z1460" s="22" t="str">
        <f t="shared" si="311"/>
        <v/>
      </c>
      <c r="AA1460" s="22" t="str">
        <f t="shared" si="312"/>
        <v/>
      </c>
      <c r="AB1460" s="1">
        <f t="shared" si="313"/>
        <v>1422</v>
      </c>
      <c r="AC1460" t="str">
        <f t="shared" si="314"/>
        <v>ITM_TGLFRT</v>
      </c>
      <c r="AD1460" s="125" t="str">
        <f>IF(ISNA(VLOOKUP(AA1460,'XEQM Shortlist'!J:J,1,0)),"//","")</f>
        <v/>
      </c>
      <c r="AF1460" s="88" t="str">
        <f t="shared" si="315"/>
        <v/>
      </c>
      <c r="AG1460" t="b">
        <f t="shared" si="316"/>
        <v>1</v>
      </c>
    </row>
    <row r="1461" spans="1:33">
      <c r="A1461" s="45">
        <f t="shared" si="309"/>
        <v>1461</v>
      </c>
      <c r="B1461" s="44">
        <f t="shared" si="317"/>
        <v>1423</v>
      </c>
      <c r="C1461" s="48" t="s">
        <v>4845</v>
      </c>
      <c r="D1461" s="48" t="s">
        <v>7</v>
      </c>
      <c r="E1461" s="53" t="s">
        <v>1032</v>
      </c>
      <c r="F1461" s="53" t="s">
        <v>1032</v>
      </c>
      <c r="G1461" s="142">
        <v>0</v>
      </c>
      <c r="H1461" s="142">
        <v>0</v>
      </c>
      <c r="I1461" s="135" t="s">
        <v>3</v>
      </c>
      <c r="J1461" s="53" t="s">
        <v>1347</v>
      </c>
      <c r="K1461" s="54" t="s">
        <v>4430</v>
      </c>
      <c r="L1461" s="52" t="s">
        <v>4614</v>
      </c>
      <c r="M1461" s="52" t="s">
        <v>4670</v>
      </c>
      <c r="N1461" s="52" t="s">
        <v>2155</v>
      </c>
      <c r="O1461" s="52"/>
      <c r="P1461" s="254" t="s">
        <v>1432</v>
      </c>
      <c r="Q1461" s="13"/>
      <c r="R1461"/>
      <c r="S1461" t="str">
        <f t="shared" si="319"/>
        <v/>
      </c>
      <c r="T1461" s="41" t="str">
        <f>IF(ISNA(VLOOKUP(P1461,'NEW XEQM.c'!E:F,2,0)),"--","PRESENT")</f>
        <v>--</v>
      </c>
      <c r="U1461"/>
      <c r="V1461">
        <f t="shared" si="310"/>
        <v>274</v>
      </c>
      <c r="W1461" s="75" t="s">
        <v>2556</v>
      </c>
      <c r="X1461" s="54" t="s">
        <v>2500</v>
      </c>
      <c r="Y1461" s="54" t="s">
        <v>2155</v>
      </c>
      <c r="Z1461" s="22" t="str">
        <f t="shared" si="311"/>
        <v>"CLLCD"</v>
      </c>
      <c r="AA1461" s="22" t="str">
        <f t="shared" si="312"/>
        <v>CLLCD</v>
      </c>
      <c r="AB1461" s="1">
        <f t="shared" si="313"/>
        <v>1423</v>
      </c>
      <c r="AC1461" t="str">
        <f t="shared" si="314"/>
        <v>ITM_CLLCD</v>
      </c>
      <c r="AD1461" s="125" t="str">
        <f>IF(ISNA(VLOOKUP(AA1461,'XEQM Shortlist'!J:J,1,0)),"//","")</f>
        <v>//</v>
      </c>
      <c r="AF1461" s="88" t="str">
        <f t="shared" si="315"/>
        <v>CLLCD</v>
      </c>
      <c r="AG1461" t="b">
        <f t="shared" si="316"/>
        <v>1</v>
      </c>
    </row>
    <row r="1462" spans="1:33">
      <c r="A1462" s="45">
        <f t="shared" si="309"/>
        <v>1462</v>
      </c>
      <c r="B1462" s="44">
        <f t="shared" si="317"/>
        <v>1424</v>
      </c>
      <c r="C1462" s="48" t="s">
        <v>4685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1347</v>
      </c>
      <c r="K1462" s="54" t="s">
        <v>3656</v>
      </c>
      <c r="L1462" s="52" t="s">
        <v>4614</v>
      </c>
      <c r="M1462" s="52" t="s">
        <v>4670</v>
      </c>
      <c r="N1462" s="52" t="s">
        <v>2155</v>
      </c>
      <c r="O1462" s="52"/>
      <c r="P1462" s="254" t="s">
        <v>1433</v>
      </c>
      <c r="Q1462" s="13"/>
      <c r="R1462"/>
      <c r="S1462" t="str">
        <f t="shared" si="319"/>
        <v/>
      </c>
      <c r="T1462" s="41" t="str">
        <f>IF(ISNA(VLOOKUP(P1462,'NEW XEQM.c'!E:F,2,0)),"--","PRESENT")</f>
        <v>--</v>
      </c>
      <c r="U1462"/>
      <c r="V1462">
        <f t="shared" si="310"/>
        <v>275</v>
      </c>
      <c r="W1462" s="75" t="s">
        <v>2556</v>
      </c>
      <c r="X1462" s="54" t="s">
        <v>2155</v>
      </c>
      <c r="Y1462" s="54" t="s">
        <v>2155</v>
      </c>
      <c r="Z1462" s="22" t="str">
        <f t="shared" si="311"/>
        <v>"CLMENU"</v>
      </c>
      <c r="AA1462" s="22" t="str">
        <f t="shared" si="312"/>
        <v>CLMENU</v>
      </c>
      <c r="AB1462" s="1">
        <f t="shared" si="313"/>
        <v>1424</v>
      </c>
      <c r="AC1462" t="str">
        <f t="shared" si="314"/>
        <v>ITM_CLMENU</v>
      </c>
      <c r="AD1462" s="125" t="str">
        <f>IF(ISNA(VLOOKUP(AA1462,'XEQM Shortlist'!J:J,1,0)),"//","")</f>
        <v>//</v>
      </c>
      <c r="AF1462" s="88" t="str">
        <f t="shared" si="315"/>
        <v>CLMENU</v>
      </c>
      <c r="AG1462" t="b">
        <f t="shared" si="316"/>
        <v>1</v>
      </c>
    </row>
    <row r="1463" spans="1:33">
      <c r="A1463" s="45">
        <f t="shared" si="309"/>
        <v>1463</v>
      </c>
      <c r="B1463" s="44">
        <f t="shared" si="317"/>
        <v>1425</v>
      </c>
      <c r="C1463" s="48" t="s">
        <v>3465</v>
      </c>
      <c r="D1463" s="48" t="s">
        <v>2683</v>
      </c>
      <c r="E1463" s="53" t="s">
        <v>1033</v>
      </c>
      <c r="F1463" s="53" t="s">
        <v>1033</v>
      </c>
      <c r="G1463" s="142">
        <v>0</v>
      </c>
      <c r="H1463" s="142">
        <v>0</v>
      </c>
      <c r="I1463" s="135" t="s">
        <v>3</v>
      </c>
      <c r="J1463" s="53" t="s">
        <v>1347</v>
      </c>
      <c r="K1463" s="54" t="s">
        <v>3818</v>
      </c>
      <c r="L1463" s="52" t="s">
        <v>4614</v>
      </c>
      <c r="M1463" s="52" t="s">
        <v>4672</v>
      </c>
      <c r="N1463" s="52" t="s">
        <v>2155</v>
      </c>
      <c r="O1463" s="52"/>
      <c r="P1463" s="254" t="s">
        <v>1434</v>
      </c>
      <c r="Q1463" s="13"/>
      <c r="R1463"/>
      <c r="S1463" t="str">
        <f t="shared" si="319"/>
        <v/>
      </c>
      <c r="T1463" s="41" t="str">
        <f>IF(ISNA(VLOOKUP(P1463,'NEW XEQM.c'!E:F,2,0)),"--","PRESENT")</f>
        <v>--</v>
      </c>
      <c r="U1463"/>
      <c r="V1463">
        <f t="shared" si="310"/>
        <v>276</v>
      </c>
      <c r="W1463" s="75" t="s">
        <v>2155</v>
      </c>
      <c r="X1463" s="54" t="s">
        <v>2155</v>
      </c>
      <c r="Y1463" s="54" t="s">
        <v>2155</v>
      </c>
      <c r="Z1463" s="22" t="str">
        <f t="shared" si="311"/>
        <v>"CLP"</v>
      </c>
      <c r="AA1463" s="22" t="str">
        <f t="shared" si="312"/>
        <v>CLP</v>
      </c>
      <c r="AB1463" s="1">
        <f t="shared" si="313"/>
        <v>1425</v>
      </c>
      <c r="AC1463" t="str">
        <f t="shared" si="314"/>
        <v>ITM_CLP</v>
      </c>
      <c r="AD1463" s="125" t="str">
        <f>IF(ISNA(VLOOKUP(AA1463,'XEQM Shortlist'!J:J,1,0)),"//","")</f>
        <v>//</v>
      </c>
      <c r="AF1463" s="88" t="str">
        <f t="shared" si="315"/>
        <v>CLP</v>
      </c>
      <c r="AG1463" t="b">
        <f t="shared" si="316"/>
        <v>1</v>
      </c>
    </row>
    <row r="1464" spans="1:33">
      <c r="A1464" s="45">
        <f t="shared" si="309"/>
        <v>1464</v>
      </c>
      <c r="B1464" s="44">
        <f t="shared" si="317"/>
        <v>1426</v>
      </c>
      <c r="C1464" s="48" t="s">
        <v>3466</v>
      </c>
      <c r="D1464" s="48" t="s">
        <v>48</v>
      </c>
      <c r="E1464" s="53" t="s">
        <v>1034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1347</v>
      </c>
      <c r="K1464" s="54" t="s">
        <v>3818</v>
      </c>
      <c r="L1464" s="52" t="s">
        <v>4614</v>
      </c>
      <c r="M1464" s="52" t="s">
        <v>4672</v>
      </c>
      <c r="N1464" s="52" t="s">
        <v>2155</v>
      </c>
      <c r="O1464" s="52"/>
      <c r="P1464" s="254" t="s">
        <v>1435</v>
      </c>
      <c r="Q1464" s="13"/>
      <c r="R1464"/>
      <c r="S1464" t="str">
        <f t="shared" si="319"/>
        <v/>
      </c>
      <c r="T1464" s="41" t="str">
        <f>IF(ISNA(VLOOKUP(P1464,'NEW XEQM.c'!E:F,2,0)),"--","PRESENT")</f>
        <v>--</v>
      </c>
      <c r="U1464"/>
      <c r="V1464">
        <f t="shared" si="310"/>
        <v>277</v>
      </c>
      <c r="W1464" s="75" t="s">
        <v>2155</v>
      </c>
      <c r="X1464" s="54" t="s">
        <v>2155</v>
      </c>
      <c r="Y1464" s="54" t="s">
        <v>2155</v>
      </c>
      <c r="Z1464" s="22" t="str">
        <f t="shared" si="311"/>
        <v>"CLPALL"</v>
      </c>
      <c r="AA1464" s="22" t="str">
        <f t="shared" si="312"/>
        <v>CLPALL</v>
      </c>
      <c r="AB1464" s="1">
        <f t="shared" si="313"/>
        <v>1426</v>
      </c>
      <c r="AC1464" t="str">
        <f t="shared" si="314"/>
        <v>ITM_CLPALL</v>
      </c>
      <c r="AD1464" s="125" t="str">
        <f>IF(ISNA(VLOOKUP(AA1464,'XEQM Shortlist'!J:J,1,0)),"//","")</f>
        <v>//</v>
      </c>
      <c r="AF1464" s="88" t="str">
        <f t="shared" si="315"/>
        <v>CLPALL</v>
      </c>
      <c r="AG1464" t="b">
        <f t="shared" si="316"/>
        <v>1</v>
      </c>
    </row>
    <row r="1465" spans="1:33">
      <c r="A1465" s="45">
        <f t="shared" si="309"/>
        <v>1465</v>
      </c>
      <c r="B1465" s="44">
        <f t="shared" si="317"/>
        <v>1427</v>
      </c>
      <c r="C1465" s="48" t="s">
        <v>3467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1347</v>
      </c>
      <c r="K1465" s="54" t="s">
        <v>3818</v>
      </c>
      <c r="L1465" s="52" t="s">
        <v>4614</v>
      </c>
      <c r="M1465" s="52" t="s">
        <v>4672</v>
      </c>
      <c r="N1465" s="52" t="s">
        <v>2155</v>
      </c>
      <c r="O1465" s="52"/>
      <c r="P1465" s="254" t="s">
        <v>1437</v>
      </c>
      <c r="Q1465" s="13"/>
      <c r="R1465"/>
      <c r="S1465" t="str">
        <f t="shared" si="319"/>
        <v/>
      </c>
      <c r="T1465" s="41" t="str">
        <f>IF(ISNA(VLOOKUP(P1465,'NEW XEQM.c'!E:F,2,0)),"--","PRESENT")</f>
        <v>--</v>
      </c>
      <c r="U1465"/>
      <c r="V1465">
        <f t="shared" si="310"/>
        <v>278</v>
      </c>
      <c r="W1465" s="75" t="s">
        <v>2556</v>
      </c>
      <c r="X1465" s="54" t="s">
        <v>2500</v>
      </c>
      <c r="Y1465" s="54" t="s">
        <v>2155</v>
      </c>
      <c r="Z1465" s="22" t="str">
        <f t="shared" si="311"/>
        <v>"CLREGS"</v>
      </c>
      <c r="AA1465" s="22" t="str">
        <f t="shared" si="312"/>
        <v>CLREGS</v>
      </c>
      <c r="AB1465" s="1">
        <f t="shared" si="313"/>
        <v>1427</v>
      </c>
      <c r="AC1465" t="str">
        <f t="shared" si="314"/>
        <v>ITM_CLREGS</v>
      </c>
      <c r="AD1465" s="125" t="str">
        <f>IF(ISNA(VLOOKUP(AA1465,'XEQM Shortlist'!J:J,1,0)),"//","")</f>
        <v>//</v>
      </c>
      <c r="AF1465" s="88" t="str">
        <f t="shared" si="315"/>
        <v>CLREGS</v>
      </c>
      <c r="AG1465" t="b">
        <f t="shared" si="316"/>
        <v>1</v>
      </c>
    </row>
    <row r="1466" spans="1:33">
      <c r="A1466" s="45">
        <f t="shared" si="309"/>
        <v>1466</v>
      </c>
      <c r="B1466" s="44">
        <f t="shared" si="317"/>
        <v>1428</v>
      </c>
      <c r="C1466" s="48" t="s">
        <v>3468</v>
      </c>
      <c r="D1466" s="48" t="s">
        <v>7</v>
      </c>
      <c r="E1466" s="53" t="s">
        <v>1036</v>
      </c>
      <c r="F1466" s="53" t="s">
        <v>1036</v>
      </c>
      <c r="G1466" s="142">
        <v>0</v>
      </c>
      <c r="H1466" s="142">
        <v>0</v>
      </c>
      <c r="I1466" s="135" t="s">
        <v>3</v>
      </c>
      <c r="J1466" s="53" t="s">
        <v>1347</v>
      </c>
      <c r="K1466" s="54" t="s">
        <v>4430</v>
      </c>
      <c r="L1466" s="52" t="s">
        <v>4614</v>
      </c>
      <c r="M1466" s="52" t="s">
        <v>4670</v>
      </c>
      <c r="N1466" s="52" t="s">
        <v>2155</v>
      </c>
      <c r="O1466" s="52"/>
      <c r="P1466" s="254" t="s">
        <v>1438</v>
      </c>
      <c r="Q1466" s="13"/>
      <c r="R1466"/>
      <c r="S1466" t="str">
        <f t="shared" si="319"/>
        <v/>
      </c>
      <c r="T1466" s="41" t="str">
        <f>IF(ISNA(VLOOKUP(P1466,'NEW XEQM.c'!E:F,2,0)),"--","PRESENT")</f>
        <v>PRESENT</v>
      </c>
      <c r="U1466"/>
      <c r="V1466">
        <f t="shared" si="310"/>
        <v>279</v>
      </c>
      <c r="W1466" s="75" t="s">
        <v>2556</v>
      </c>
      <c r="X1466" s="54" t="s">
        <v>2500</v>
      </c>
      <c r="Y1466" s="54" t="s">
        <v>2155</v>
      </c>
      <c r="Z1466" s="22" t="str">
        <f t="shared" si="311"/>
        <v>"CLSTK"</v>
      </c>
      <c r="AA1466" s="22" t="str">
        <f t="shared" si="312"/>
        <v>CLSTK</v>
      </c>
      <c r="AB1466" s="1">
        <f t="shared" si="313"/>
        <v>1428</v>
      </c>
      <c r="AC1466" t="str">
        <f t="shared" si="314"/>
        <v>ITM_CLSTK</v>
      </c>
      <c r="AD1466" s="125" t="str">
        <f>IF(ISNA(VLOOKUP(AA1466,'XEQM Shortlist'!J:J,1,0)),"//","")</f>
        <v/>
      </c>
      <c r="AF1466" s="88" t="str">
        <f t="shared" si="315"/>
        <v>CLSTK</v>
      </c>
      <c r="AG1466" t="b">
        <f t="shared" si="316"/>
        <v>1</v>
      </c>
    </row>
    <row r="1467" spans="1:33">
      <c r="A1467" s="45">
        <f t="shared" si="309"/>
        <v>1467</v>
      </c>
      <c r="B1467" s="44">
        <f t="shared" si="317"/>
        <v>1429</v>
      </c>
      <c r="C1467" s="48" t="s">
        <v>3469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1347</v>
      </c>
      <c r="K1467" s="54" t="s">
        <v>4430</v>
      </c>
      <c r="L1467" s="52" t="s">
        <v>4614</v>
      </c>
      <c r="M1467" s="52" t="s">
        <v>4670</v>
      </c>
      <c r="N1467" s="52" t="s">
        <v>2155</v>
      </c>
      <c r="O1467" s="52"/>
      <c r="P1467" s="254" t="s">
        <v>1440</v>
      </c>
      <c r="Q1467" s="13"/>
      <c r="R1467"/>
      <c r="S1467" t="str">
        <f t="shared" si="319"/>
        <v/>
      </c>
      <c r="T1467" s="41" t="str">
        <f>IF(ISNA(VLOOKUP(P1467,'NEW XEQM.c'!E:F,2,0)),"--","PRESENT")</f>
        <v>PRESENT</v>
      </c>
      <c r="U1467"/>
      <c r="V1467">
        <f t="shared" si="310"/>
        <v>280</v>
      </c>
      <c r="W1467" s="75" t="s">
        <v>2556</v>
      </c>
      <c r="X1467" s="54" t="s">
        <v>2500</v>
      </c>
      <c r="Y1467" s="54" t="s">
        <v>2155</v>
      </c>
      <c r="Z1467" s="22" t="str">
        <f t="shared" si="311"/>
        <v>"CL" STD_SIGMA</v>
      </c>
      <c r="AA1467" s="22" t="str">
        <f t="shared" si="312"/>
        <v>CLSUM</v>
      </c>
      <c r="AB1467" s="1">
        <f t="shared" si="313"/>
        <v>1429</v>
      </c>
      <c r="AC1467" t="str">
        <f t="shared" si="314"/>
        <v>ITM_CLSIGMA</v>
      </c>
      <c r="AD1467" s="125" t="str">
        <f>IF(ISNA(VLOOKUP(AA1467,'XEQM Shortlist'!J:J,1,0)),"//","")</f>
        <v/>
      </c>
      <c r="AF1467" s="88" t="str">
        <f t="shared" si="315"/>
        <v>CLSUM</v>
      </c>
      <c r="AG1467" t="b">
        <f t="shared" si="316"/>
        <v>1</v>
      </c>
    </row>
    <row r="1468" spans="1:33" s="101" customFormat="1">
      <c r="A1468" s="45">
        <f t="shared" si="309"/>
        <v>1468</v>
      </c>
      <c r="B1468" s="44">
        <f t="shared" si="317"/>
        <v>1430</v>
      </c>
      <c r="C1468" s="98" t="s">
        <v>3321</v>
      </c>
      <c r="D1468" s="98" t="s">
        <v>7</v>
      </c>
      <c r="E1468" s="99" t="s">
        <v>1230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1347</v>
      </c>
      <c r="K1468" s="100" t="s">
        <v>3817</v>
      </c>
      <c r="L1468" s="101" t="s">
        <v>4614</v>
      </c>
      <c r="M1468" s="52" t="s">
        <v>4675</v>
      </c>
      <c r="N1468" s="52" t="s">
        <v>2155</v>
      </c>
      <c r="P1468" s="254" t="s">
        <v>1854</v>
      </c>
      <c r="Q1468" s="13"/>
      <c r="S1468" s="101" t="str">
        <f t="shared" si="319"/>
        <v>NOT EQUAL</v>
      </c>
      <c r="T1468" s="41" t="str">
        <f>IF(ISNA(VLOOKUP(P1468,'NEW XEQM.c'!E:F,2,0)),"--","PRESENT")</f>
        <v>--</v>
      </c>
      <c r="V1468">
        <f t="shared" si="310"/>
        <v>280</v>
      </c>
      <c r="W1468" s="104" t="s">
        <v>2568</v>
      </c>
      <c r="X1468" s="100" t="s">
        <v>2494</v>
      </c>
      <c r="Y1468" s="100" t="s">
        <v>2155</v>
      </c>
      <c r="Z1468" s="22" t="str">
        <f t="shared" si="311"/>
        <v/>
      </c>
      <c r="AA1468" s="22" t="str">
        <f t="shared" si="312"/>
        <v/>
      </c>
      <c r="AB1468" s="1">
        <f t="shared" si="313"/>
        <v>1430</v>
      </c>
      <c r="AC1468" t="str">
        <f t="shared" si="314"/>
        <v>ITM_STOMAX</v>
      </c>
      <c r="AD1468" s="125" t="str">
        <f>IF(ISNA(VLOOKUP(AA1468,'XEQM Shortlist'!J:J,1,0)),"//","")</f>
        <v/>
      </c>
      <c r="AF1468" s="88" t="str">
        <f t="shared" si="315"/>
        <v/>
      </c>
      <c r="AG1468" t="b">
        <f t="shared" si="316"/>
        <v>1</v>
      </c>
    </row>
    <row r="1469" spans="1:33">
      <c r="A1469" s="45">
        <f t="shared" ref="A1469:A1532" si="320">IF(B1469=INT(B1469),ROW(),"")</f>
        <v>1469</v>
      </c>
      <c r="B1469" s="44">
        <f t="shared" si="317"/>
        <v>1431</v>
      </c>
      <c r="C1469" s="48" t="s">
        <v>3471</v>
      </c>
      <c r="D1469" s="48" t="s">
        <v>7</v>
      </c>
      <c r="E1469" s="53" t="s">
        <v>1039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1347</v>
      </c>
      <c r="K1469" s="54" t="s">
        <v>3817</v>
      </c>
      <c r="L1469" s="52" t="s">
        <v>4614</v>
      </c>
      <c r="M1469" s="52" t="s">
        <v>4670</v>
      </c>
      <c r="N1469" s="52" t="s">
        <v>2155</v>
      </c>
      <c r="O1469" s="52"/>
      <c r="P1469" s="254" t="s">
        <v>1442</v>
      </c>
      <c r="Q1469" s="13"/>
      <c r="R1469"/>
      <c r="S1469" t="str">
        <f t="shared" si="319"/>
        <v/>
      </c>
      <c r="T1469" s="41" t="str">
        <f>IF(ISNA(VLOOKUP(P1469,'NEW XEQM.c'!E:F,2,0)),"--","PRESENT")</f>
        <v>--</v>
      </c>
      <c r="U1469"/>
      <c r="V1469">
        <f t="shared" ref="V1469:V1532" si="321">IF(AA1469&lt;&gt;"",V1468+1,V1468)</f>
        <v>281</v>
      </c>
      <c r="W1469" s="75" t="s">
        <v>2557</v>
      </c>
      <c r="X1469" s="54" t="s">
        <v>2155</v>
      </c>
      <c r="Y1469" s="54" t="s">
        <v>2155</v>
      </c>
      <c r="Z1469" s="22" t="str">
        <f t="shared" ref="Z1469:Z1532" si="322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23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24">B1469</f>
        <v>1431</v>
      </c>
      <c r="AC1469" t="str">
        <f t="shared" ref="AC1469:AC1532" si="325">P1469</f>
        <v>ITM_CONJ</v>
      </c>
      <c r="AD1469" s="125" t="str">
        <f>IF(ISNA(VLOOKUP(AA1469,'XEQM Shortlist'!J:J,1,0)),"//","")</f>
        <v>//</v>
      </c>
      <c r="AF1469" s="88" t="str">
        <f t="shared" ref="AF1469:AF1532" si="326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27">AA1469=AF1469</f>
        <v>1</v>
      </c>
    </row>
    <row r="1470" spans="1:33" s="101" customFormat="1">
      <c r="A1470" s="45">
        <f t="shared" si="320"/>
        <v>1470</v>
      </c>
      <c r="B1470" s="44">
        <f t="shared" si="317"/>
        <v>1432</v>
      </c>
      <c r="C1470" s="98" t="s">
        <v>3328</v>
      </c>
      <c r="D1470" s="98" t="s">
        <v>7</v>
      </c>
      <c r="E1470" s="99" t="s">
        <v>1192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1347</v>
      </c>
      <c r="K1470" s="100" t="s">
        <v>3817</v>
      </c>
      <c r="L1470" s="101" t="s">
        <v>4614</v>
      </c>
      <c r="M1470" s="52" t="s">
        <v>4675</v>
      </c>
      <c r="N1470" s="52" t="s">
        <v>2155</v>
      </c>
      <c r="P1470" s="254" t="s">
        <v>1766</v>
      </c>
      <c r="Q1470" s="13"/>
      <c r="S1470" s="101" t="str">
        <f t="shared" si="319"/>
        <v>NOT EQUAL</v>
      </c>
      <c r="T1470" s="41" t="str">
        <f>IF(ISNA(VLOOKUP(P1470,'NEW XEQM.c'!E:F,2,0)),"--","PRESENT")</f>
        <v>--</v>
      </c>
      <c r="V1470">
        <f t="shared" si="321"/>
        <v>281</v>
      </c>
      <c r="W1470" s="104" t="s">
        <v>2568</v>
      </c>
      <c r="X1470" s="100" t="s">
        <v>2494</v>
      </c>
      <c r="Y1470" s="100" t="s">
        <v>2155</v>
      </c>
      <c r="Z1470" s="22" t="str">
        <f t="shared" si="322"/>
        <v/>
      </c>
      <c r="AA1470" s="22" t="str">
        <f t="shared" si="323"/>
        <v/>
      </c>
      <c r="AB1470" s="1">
        <f t="shared" si="324"/>
        <v>1432</v>
      </c>
      <c r="AC1470" t="str">
        <f t="shared" si="325"/>
        <v>ITM_RCLMAX</v>
      </c>
      <c r="AD1470" s="125" t="str">
        <f>IF(ISNA(VLOOKUP(AA1470,'XEQM Shortlist'!J:J,1,0)),"//","")</f>
        <v/>
      </c>
      <c r="AF1470" s="88" t="str">
        <f t="shared" si="326"/>
        <v/>
      </c>
      <c r="AG1470" t="b">
        <f t="shared" si="327"/>
        <v>1</v>
      </c>
    </row>
    <row r="1471" spans="1:33">
      <c r="A1471" s="45">
        <f t="shared" si="320"/>
        <v>1471</v>
      </c>
      <c r="B1471" s="44">
        <f t="shared" si="317"/>
        <v>1433</v>
      </c>
      <c r="C1471" s="48" t="s">
        <v>4272</v>
      </c>
      <c r="D1471" s="48" t="s">
        <v>7</v>
      </c>
      <c r="E1471" s="53" t="s">
        <v>1040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1347</v>
      </c>
      <c r="K1471" s="54" t="s">
        <v>3817</v>
      </c>
      <c r="L1471" s="52" t="s">
        <v>4614</v>
      </c>
      <c r="M1471" s="52" t="s">
        <v>4670</v>
      </c>
      <c r="N1471" s="52" t="s">
        <v>2155</v>
      </c>
      <c r="O1471" s="52"/>
      <c r="P1471" s="254" t="s">
        <v>1444</v>
      </c>
      <c r="Q1471" s="13"/>
      <c r="R1471"/>
      <c r="S1471" t="str">
        <f t="shared" si="319"/>
        <v>NOT EQUAL</v>
      </c>
      <c r="T1471" s="41" t="str">
        <f>IF(ISNA(VLOOKUP(P1471,'NEW XEQM.c'!E:F,2,0)),"--","PRESENT")</f>
        <v>--</v>
      </c>
      <c r="U1471"/>
      <c r="V1471">
        <f t="shared" si="321"/>
        <v>282</v>
      </c>
      <c r="W1471" s="75" t="s">
        <v>2558</v>
      </c>
      <c r="X1471" s="54" t="s">
        <v>2155</v>
      </c>
      <c r="Y1471" s="54" t="s">
        <v>2155</v>
      </c>
      <c r="Z1471" s="22" t="str">
        <f t="shared" si="322"/>
        <v>"CORR"</v>
      </c>
      <c r="AA1471" s="22" t="str">
        <f t="shared" si="323"/>
        <v>CORR</v>
      </c>
      <c r="AB1471" s="1">
        <f t="shared" si="324"/>
        <v>1433</v>
      </c>
      <c r="AC1471" t="str">
        <f t="shared" si="325"/>
        <v>ITM_CORR</v>
      </c>
      <c r="AD1471" s="125" t="str">
        <f>IF(ISNA(VLOOKUP(AA1471,'XEQM Shortlist'!J:J,1,0)),"//","")</f>
        <v>//</v>
      </c>
      <c r="AF1471" s="88" t="str">
        <f t="shared" si="326"/>
        <v>CORR</v>
      </c>
      <c r="AG1471" t="b">
        <f t="shared" si="327"/>
        <v>1</v>
      </c>
    </row>
    <row r="1472" spans="1:33">
      <c r="A1472" s="45">
        <f t="shared" si="320"/>
        <v>1472</v>
      </c>
      <c r="B1472" s="44">
        <f t="shared" si="317"/>
        <v>1434</v>
      </c>
      <c r="C1472" s="48" t="s">
        <v>4273</v>
      </c>
      <c r="D1472" s="48" t="s">
        <v>7</v>
      </c>
      <c r="E1472" s="53" t="s">
        <v>1042</v>
      </c>
      <c r="F1472" s="53" t="s">
        <v>1043</v>
      </c>
      <c r="G1472" s="142">
        <v>0</v>
      </c>
      <c r="H1472" s="142">
        <v>0</v>
      </c>
      <c r="I1472" s="135" t="s">
        <v>3</v>
      </c>
      <c r="J1472" s="53" t="s">
        <v>1347</v>
      </c>
      <c r="K1472" s="54" t="s">
        <v>3817</v>
      </c>
      <c r="L1472" s="52" t="s">
        <v>4614</v>
      </c>
      <c r="M1472" s="52" t="s">
        <v>4670</v>
      </c>
      <c r="N1472" s="52" t="s">
        <v>2155</v>
      </c>
      <c r="O1472" s="52"/>
      <c r="P1472" s="254" t="s">
        <v>1447</v>
      </c>
      <c r="Q1472" s="13"/>
      <c r="R1472"/>
      <c r="S1472" t="str">
        <f t="shared" si="319"/>
        <v/>
      </c>
      <c r="T1472" s="41" t="str">
        <f>IF(ISNA(VLOOKUP(P1472,'NEW XEQM.c'!E:F,2,0)),"--","PRESENT")</f>
        <v>--</v>
      </c>
      <c r="U1472"/>
      <c r="V1472">
        <f t="shared" si="321"/>
        <v>283</v>
      </c>
      <c r="W1472" s="75" t="s">
        <v>2558</v>
      </c>
      <c r="X1472" s="54" t="s">
        <v>2155</v>
      </c>
      <c r="Y1472" s="54" t="s">
        <v>2155</v>
      </c>
      <c r="Z1472" s="22" t="str">
        <f t="shared" si="322"/>
        <v>"COV"</v>
      </c>
      <c r="AA1472" s="22" t="str">
        <f t="shared" si="323"/>
        <v>COV</v>
      </c>
      <c r="AB1472" s="1">
        <f t="shared" si="324"/>
        <v>1434</v>
      </c>
      <c r="AC1472" t="str">
        <f t="shared" si="325"/>
        <v>ITM_COV</v>
      </c>
      <c r="AD1472" s="125" t="str">
        <f>IF(ISNA(VLOOKUP(AA1472,'XEQM Shortlist'!J:J,1,0)),"//","")</f>
        <v>//</v>
      </c>
      <c r="AF1472" s="88" t="str">
        <f t="shared" si="326"/>
        <v>COV</v>
      </c>
      <c r="AG1472" t="b">
        <f t="shared" si="327"/>
        <v>1</v>
      </c>
    </row>
    <row r="1473" spans="1:33">
      <c r="A1473" s="45">
        <f t="shared" si="320"/>
        <v>1473</v>
      </c>
      <c r="B1473" s="44">
        <f t="shared" si="317"/>
        <v>1435</v>
      </c>
      <c r="C1473" s="50" t="s">
        <v>4303</v>
      </c>
      <c r="D1473" s="48" t="s">
        <v>7</v>
      </c>
      <c r="E1473" s="53" t="s">
        <v>2430</v>
      </c>
      <c r="F1473" s="53" t="s">
        <v>2430</v>
      </c>
      <c r="G1473" s="142">
        <v>0</v>
      </c>
      <c r="H1473" s="142">
        <v>0</v>
      </c>
      <c r="I1473" s="135" t="s">
        <v>3</v>
      </c>
      <c r="J1473" s="53" t="s">
        <v>1347</v>
      </c>
      <c r="K1473" s="54" t="s">
        <v>3817</v>
      </c>
      <c r="L1473" s="52" t="s">
        <v>4614</v>
      </c>
      <c r="M1473" s="52" t="s">
        <v>4670</v>
      </c>
      <c r="N1473" s="52" t="s">
        <v>2155</v>
      </c>
      <c r="O1473" s="52"/>
      <c r="P1473" s="254" t="s">
        <v>2432</v>
      </c>
      <c r="Q1473" s="13"/>
      <c r="R1473"/>
      <c r="S1473" t="str">
        <f t="shared" si="319"/>
        <v/>
      </c>
      <c r="T1473" s="41" t="str">
        <f>IF(ISNA(VLOOKUP(P1473,'NEW XEQM.c'!E:F,2,0)),"--","PRESENT")</f>
        <v>--</v>
      </c>
      <c r="U1473"/>
      <c r="V1473">
        <f t="shared" si="321"/>
        <v>284</v>
      </c>
      <c r="W1473" s="75" t="s">
        <v>2558</v>
      </c>
      <c r="X1473" s="54" t="s">
        <v>2155</v>
      </c>
      <c r="Y1473" s="54" t="s">
        <v>2155</v>
      </c>
      <c r="Z1473" s="22" t="str">
        <f t="shared" si="322"/>
        <v>"BESTF?"</v>
      </c>
      <c r="AA1473" s="22" t="str">
        <f t="shared" si="323"/>
        <v>BESTF?</v>
      </c>
      <c r="AB1473" s="1">
        <f t="shared" si="324"/>
        <v>1435</v>
      </c>
      <c r="AC1473" t="str">
        <f t="shared" si="325"/>
        <v>ITM_BESTFQ</v>
      </c>
      <c r="AD1473" s="125" t="str">
        <f>IF(ISNA(VLOOKUP(AA1473,'XEQM Shortlist'!J:J,1,0)),"//","")</f>
        <v>//</v>
      </c>
      <c r="AF1473" s="88" t="str">
        <f t="shared" si="326"/>
        <v>BESTF?</v>
      </c>
      <c r="AG1473" t="b">
        <f t="shared" si="327"/>
        <v>1</v>
      </c>
    </row>
    <row r="1474" spans="1:33">
      <c r="A1474" s="45">
        <f t="shared" si="320"/>
        <v>1474</v>
      </c>
      <c r="B1474" s="44">
        <f t="shared" si="317"/>
        <v>1436</v>
      </c>
      <c r="C1474" s="48" t="s">
        <v>3472</v>
      </c>
      <c r="D1474" s="48" t="s">
        <v>7</v>
      </c>
      <c r="E1474" s="109" t="s">
        <v>1045</v>
      </c>
      <c r="F1474" s="109" t="s">
        <v>1046</v>
      </c>
      <c r="G1474" s="121">
        <v>0</v>
      </c>
      <c r="H1474" s="121">
        <v>0</v>
      </c>
      <c r="I1474" s="135" t="s">
        <v>3</v>
      </c>
      <c r="J1474" s="53" t="s">
        <v>1347</v>
      </c>
      <c r="K1474" s="54" t="s">
        <v>3817</v>
      </c>
      <c r="L1474" s="52" t="s">
        <v>4614</v>
      </c>
      <c r="M1474" s="52" t="s">
        <v>4670</v>
      </c>
      <c r="N1474" s="52" t="s">
        <v>2155</v>
      </c>
      <c r="O1474" s="52"/>
      <c r="P1474" s="254" t="s">
        <v>3278</v>
      </c>
      <c r="Q1474" s="13"/>
      <c r="R1474"/>
      <c r="S1474" t="str">
        <f t="shared" si="319"/>
        <v/>
      </c>
      <c r="T1474" s="41" t="str">
        <f>IF(ISNA(VLOOKUP(P1474,'NEW XEQM.c'!E:F,2,0)),"--","PRESENT")</f>
        <v>--</v>
      </c>
      <c r="U1474"/>
      <c r="V1474">
        <f t="shared" si="321"/>
        <v>285</v>
      </c>
      <c r="W1474" s="75" t="s">
        <v>2557</v>
      </c>
      <c r="X1474" s="54"/>
      <c r="Y1474" s="54"/>
      <c r="Z1474" s="22" t="str">
        <f t="shared" si="322"/>
        <v>"CROSS"</v>
      </c>
      <c r="AA1474" s="22" t="str">
        <f t="shared" si="323"/>
        <v>CROSS</v>
      </c>
      <c r="AB1474" s="1">
        <f t="shared" si="324"/>
        <v>1436</v>
      </c>
      <c r="AC1474" t="str">
        <f t="shared" si="325"/>
        <v>ITM_CROSS_PROD</v>
      </c>
      <c r="AD1474" s="125" t="str">
        <f>IF(ISNA(VLOOKUP(AA1474,'XEQM Shortlist'!J:J,1,0)),"//","")</f>
        <v>//</v>
      </c>
      <c r="AF1474" s="88" t="str">
        <f t="shared" si="326"/>
        <v>*</v>
      </c>
      <c r="AG1474" t="b">
        <f t="shared" si="327"/>
        <v>0</v>
      </c>
    </row>
    <row r="1475" spans="1:33">
      <c r="A1475" s="45">
        <f t="shared" si="320"/>
        <v>1475</v>
      </c>
      <c r="B1475" s="44">
        <f t="shared" si="317"/>
        <v>1437</v>
      </c>
      <c r="C1475" s="48" t="s">
        <v>3473</v>
      </c>
      <c r="D1475" s="48" t="s">
        <v>7</v>
      </c>
      <c r="E1475" s="120" t="s">
        <v>1047</v>
      </c>
      <c r="F1475" s="120" t="s">
        <v>1047</v>
      </c>
      <c r="G1475" s="121">
        <v>0</v>
      </c>
      <c r="H1475" s="121">
        <v>0</v>
      </c>
      <c r="I1475" s="135" t="s">
        <v>3</v>
      </c>
      <c r="J1475" s="53" t="s">
        <v>1347</v>
      </c>
      <c r="K1475" s="54" t="s">
        <v>3817</v>
      </c>
      <c r="L1475" s="52" t="s">
        <v>4614</v>
      </c>
      <c r="M1475" s="52" t="s">
        <v>4670</v>
      </c>
      <c r="N1475" s="52" t="s">
        <v>2155</v>
      </c>
      <c r="O1475" s="52"/>
      <c r="P1475" s="254" t="s">
        <v>1453</v>
      </c>
      <c r="Q1475" s="13"/>
      <c r="R1475"/>
      <c r="S1475" t="str">
        <f t="shared" si="319"/>
        <v/>
      </c>
      <c r="T1475" s="41" t="str">
        <f>IF(ISNA(VLOOKUP(P1475,'NEW XEQM.c'!E:F,2,0)),"--","PRESENT")</f>
        <v>--</v>
      </c>
      <c r="U1475"/>
      <c r="V1475">
        <f t="shared" si="321"/>
        <v>286</v>
      </c>
      <c r="W1475" s="75" t="s">
        <v>2557</v>
      </c>
      <c r="X1475" s="54" t="s">
        <v>2155</v>
      </c>
      <c r="Y1475" s="54" t="s">
        <v>2155</v>
      </c>
      <c r="Z1475" s="22" t="str">
        <f t="shared" si="322"/>
        <v>"CX" STD_RIGHT_ARROW "RE"</v>
      </c>
      <c r="AA1475" s="22" t="str">
        <f t="shared" si="323"/>
        <v>CX&gt;RE</v>
      </c>
      <c r="AB1475" s="1">
        <f t="shared" si="324"/>
        <v>1437</v>
      </c>
      <c r="AC1475" t="str">
        <f t="shared" si="325"/>
        <v>ITM_CXtoRE</v>
      </c>
      <c r="AD1475" s="125" t="str">
        <f>IF(ISNA(VLOOKUP(AA1475,'XEQM Shortlist'!J:J,1,0)),"//","")</f>
        <v>//</v>
      </c>
      <c r="AF1475" s="88" t="str">
        <f t="shared" si="326"/>
        <v>CX&gt;RE</v>
      </c>
      <c r="AG1475" t="b">
        <f t="shared" si="327"/>
        <v>1</v>
      </c>
    </row>
    <row r="1476" spans="1:33">
      <c r="A1476" s="45">
        <f t="shared" si="320"/>
        <v>1476</v>
      </c>
      <c r="B1476" s="44">
        <f t="shared" ref="B1476:B1539" si="328">IF(AND(MID(C1476,2,1)&lt;&gt;"/",MID(C1476,1,1)="/"),INT(B1475)+1,B1475+0.01)</f>
        <v>1438</v>
      </c>
      <c r="C1476" s="48" t="s">
        <v>4090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1347</v>
      </c>
      <c r="K1476" s="54" t="s">
        <v>3817</v>
      </c>
      <c r="L1476" s="52" t="s">
        <v>4614</v>
      </c>
      <c r="M1476" s="52" t="s">
        <v>4670</v>
      </c>
      <c r="N1476" s="52" t="s">
        <v>2155</v>
      </c>
      <c r="O1476" s="52"/>
      <c r="P1476" s="254" t="s">
        <v>1454</v>
      </c>
      <c r="Q1476" s="13"/>
      <c r="R1476"/>
      <c r="S1476" t="str">
        <f t="shared" si="319"/>
        <v/>
      </c>
      <c r="T1476" s="41" t="str">
        <f>IF(ISNA(VLOOKUP(P1476,'NEW XEQM.c'!E:F,2,0)),"--","PRESENT")</f>
        <v>--</v>
      </c>
      <c r="U1476"/>
      <c r="V1476">
        <f t="shared" si="321"/>
        <v>287</v>
      </c>
      <c r="W1476" s="75" t="s">
        <v>2155</v>
      </c>
      <c r="X1476" s="54" t="s">
        <v>2155</v>
      </c>
      <c r="Y1476" s="54" t="s">
        <v>2155</v>
      </c>
      <c r="Z1476" s="22" t="str">
        <f t="shared" si="322"/>
        <v>"DATE"</v>
      </c>
      <c r="AA1476" s="22" t="str">
        <f t="shared" si="323"/>
        <v>DATE</v>
      </c>
      <c r="AB1476" s="1">
        <f t="shared" si="324"/>
        <v>1438</v>
      </c>
      <c r="AC1476" t="str">
        <f t="shared" si="325"/>
        <v>ITM_DATE</v>
      </c>
      <c r="AD1476" s="125" t="str">
        <f>IF(ISNA(VLOOKUP(AA1476,'XEQM Shortlist'!J:J,1,0)),"//","")</f>
        <v>//</v>
      </c>
      <c r="AF1476" s="88" t="str">
        <f t="shared" si="326"/>
        <v>DATE</v>
      </c>
      <c r="AG1476" t="b">
        <f t="shared" si="327"/>
        <v>1</v>
      </c>
    </row>
    <row r="1477" spans="1:33">
      <c r="A1477" s="45">
        <f t="shared" si="320"/>
        <v>1477</v>
      </c>
      <c r="B1477" s="44">
        <f t="shared" si="328"/>
        <v>1439</v>
      </c>
      <c r="C1477" s="48" t="s">
        <v>4091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1347</v>
      </c>
      <c r="K1477" s="54" t="s">
        <v>3817</v>
      </c>
      <c r="L1477" s="52" t="s">
        <v>4614</v>
      </c>
      <c r="M1477" s="52" t="s">
        <v>4670</v>
      </c>
      <c r="N1477" s="52" t="s">
        <v>2155</v>
      </c>
      <c r="O1477" s="52"/>
      <c r="P1477" s="254" t="s">
        <v>1456</v>
      </c>
      <c r="Q1477" s="13"/>
      <c r="R1477"/>
      <c r="S1477" t="str">
        <f t="shared" si="319"/>
        <v/>
      </c>
      <c r="T1477" s="41" t="str">
        <f>IF(ISNA(VLOOKUP(P1477,'NEW XEQM.c'!E:F,2,0)),"--","PRESENT")</f>
        <v>--</v>
      </c>
      <c r="U1477"/>
      <c r="V1477">
        <f t="shared" si="321"/>
        <v>288</v>
      </c>
      <c r="W1477" s="75" t="s">
        <v>2155</v>
      </c>
      <c r="X1477" s="54" t="s">
        <v>2155</v>
      </c>
      <c r="Y1477" s="54" t="s">
        <v>2155</v>
      </c>
      <c r="Z1477" s="22" t="str">
        <f t="shared" si="322"/>
        <v>"DATE" STD_RIGHT_ARROW</v>
      </c>
      <c r="AA1477" s="22" t="str">
        <f t="shared" si="323"/>
        <v>DATE&gt;</v>
      </c>
      <c r="AB1477" s="1">
        <f t="shared" si="324"/>
        <v>1439</v>
      </c>
      <c r="AC1477" t="str">
        <f t="shared" si="325"/>
        <v>ITM_DATEto</v>
      </c>
      <c r="AD1477" s="125" t="str">
        <f>IF(ISNA(VLOOKUP(AA1477,'XEQM Shortlist'!J:J,1,0)),"//","")</f>
        <v>//</v>
      </c>
      <c r="AF1477" s="88" t="str">
        <f t="shared" si="326"/>
        <v>DATE&gt;</v>
      </c>
      <c r="AG1477" t="b">
        <f t="shared" si="327"/>
        <v>1</v>
      </c>
    </row>
    <row r="1478" spans="1:33">
      <c r="A1478" s="45">
        <f t="shared" si="320"/>
        <v>1478</v>
      </c>
      <c r="B1478" s="44">
        <f t="shared" si="328"/>
        <v>1440</v>
      </c>
      <c r="C1478" s="48" t="s">
        <v>4092</v>
      </c>
      <c r="D1478" s="48" t="s">
        <v>7</v>
      </c>
      <c r="E1478" s="120" t="s">
        <v>1049</v>
      </c>
      <c r="F1478" s="120" t="s">
        <v>1049</v>
      </c>
      <c r="G1478" s="121">
        <v>0</v>
      </c>
      <c r="H1478" s="121">
        <v>0</v>
      </c>
      <c r="I1478" s="135" t="s">
        <v>3</v>
      </c>
      <c r="J1478" s="53" t="s">
        <v>1347</v>
      </c>
      <c r="K1478" s="54" t="s">
        <v>3817</v>
      </c>
      <c r="L1478" s="52" t="s">
        <v>4614</v>
      </c>
      <c r="M1478" s="52" t="s">
        <v>4670</v>
      </c>
      <c r="N1478" s="52" t="s">
        <v>2155</v>
      </c>
      <c r="O1478" s="52"/>
      <c r="P1478" s="254" t="s">
        <v>1457</v>
      </c>
      <c r="Q1478" s="13"/>
      <c r="R1478"/>
      <c r="S1478" t="str">
        <f t="shared" si="319"/>
        <v/>
      </c>
      <c r="T1478" s="41" t="str">
        <f>IF(ISNA(VLOOKUP(P1478,'NEW XEQM.c'!E:F,2,0)),"--","PRESENT")</f>
        <v>--</v>
      </c>
      <c r="U1478"/>
      <c r="V1478">
        <f t="shared" si="321"/>
        <v>289</v>
      </c>
      <c r="W1478" s="75" t="s">
        <v>2155</v>
      </c>
      <c r="X1478" s="54" t="s">
        <v>2155</v>
      </c>
      <c r="Y1478" s="54" t="s">
        <v>2155</v>
      </c>
      <c r="Z1478" s="22" t="str">
        <f t="shared" si="322"/>
        <v>"DAY"</v>
      </c>
      <c r="AA1478" s="22" t="str">
        <f t="shared" si="323"/>
        <v>DAY</v>
      </c>
      <c r="AB1478" s="1">
        <f t="shared" si="324"/>
        <v>1440</v>
      </c>
      <c r="AC1478" t="str">
        <f t="shared" si="325"/>
        <v>ITM_DAY</v>
      </c>
      <c r="AD1478" s="125" t="str">
        <f>IF(ISNA(VLOOKUP(AA1478,'XEQM Shortlist'!J:J,1,0)),"//","")</f>
        <v>//</v>
      </c>
      <c r="AF1478" s="88" t="str">
        <f t="shared" si="326"/>
        <v>DAY</v>
      </c>
      <c r="AG1478" t="b">
        <f t="shared" si="327"/>
        <v>1</v>
      </c>
    </row>
    <row r="1479" spans="1:33">
      <c r="A1479" s="45">
        <f t="shared" si="320"/>
        <v>1479</v>
      </c>
      <c r="B1479" s="44">
        <f t="shared" si="328"/>
        <v>1441</v>
      </c>
      <c r="C1479" s="48" t="s">
        <v>4113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1347</v>
      </c>
      <c r="K1479" s="54" t="s">
        <v>3817</v>
      </c>
      <c r="L1479" s="52" t="s">
        <v>4614</v>
      </c>
      <c r="M1479" s="52" t="s">
        <v>4670</v>
      </c>
      <c r="N1479" s="52" t="s">
        <v>2155</v>
      </c>
      <c r="O1479" s="52"/>
      <c r="P1479" s="254" t="s">
        <v>1458</v>
      </c>
      <c r="Q1479" s="13"/>
      <c r="R1479"/>
      <c r="S1479" t="str">
        <f t="shared" si="319"/>
        <v/>
      </c>
      <c r="T1479" s="41" t="str">
        <f>IF(ISNA(VLOOKUP(P1479,'NEW XEQM.c'!E:F,2,0)),"--","PRESENT")</f>
        <v>--</v>
      </c>
      <c r="U1479"/>
      <c r="V1479">
        <f t="shared" si="321"/>
        <v>290</v>
      </c>
      <c r="W1479" s="75" t="s">
        <v>2155</v>
      </c>
      <c r="X1479" s="54" t="s">
        <v>2155</v>
      </c>
      <c r="Y1479" s="54" t="s">
        <v>2155</v>
      </c>
      <c r="Z1479" s="22" t="str">
        <f t="shared" si="322"/>
        <v>"DBLR"</v>
      </c>
      <c r="AA1479" s="22" t="str">
        <f t="shared" si="323"/>
        <v>DBLR</v>
      </c>
      <c r="AB1479" s="1">
        <f t="shared" si="324"/>
        <v>1441</v>
      </c>
      <c r="AC1479" t="str">
        <f t="shared" si="325"/>
        <v>ITM_DBLR</v>
      </c>
      <c r="AD1479" s="125" t="str">
        <f>IF(ISNA(VLOOKUP(AA1479,'XEQM Shortlist'!J:J,1,0)),"//","")</f>
        <v>//</v>
      </c>
      <c r="AF1479" s="88" t="str">
        <f t="shared" si="326"/>
        <v>DBLR</v>
      </c>
      <c r="AG1479" t="b">
        <f t="shared" si="327"/>
        <v>1</v>
      </c>
    </row>
    <row r="1480" spans="1:33">
      <c r="A1480" s="45">
        <f t="shared" si="320"/>
        <v>1480</v>
      </c>
      <c r="B1480" s="44">
        <f t="shared" si="328"/>
        <v>1442</v>
      </c>
      <c r="C1480" s="48" t="s">
        <v>4114</v>
      </c>
      <c r="D1480" s="48" t="s">
        <v>7</v>
      </c>
      <c r="E1480" s="120" t="s">
        <v>1050</v>
      </c>
      <c r="F1480" s="120" t="s">
        <v>1050</v>
      </c>
      <c r="G1480" s="121">
        <v>0</v>
      </c>
      <c r="H1480" s="121">
        <v>0</v>
      </c>
      <c r="I1480" s="135" t="s">
        <v>3</v>
      </c>
      <c r="J1480" s="53" t="s">
        <v>1347</v>
      </c>
      <c r="K1480" s="54" t="s">
        <v>3817</v>
      </c>
      <c r="L1480" s="52" t="s">
        <v>4614</v>
      </c>
      <c r="M1480" s="52" t="s">
        <v>4670</v>
      </c>
      <c r="N1480" s="52" t="s">
        <v>2155</v>
      </c>
      <c r="O1480" s="52"/>
      <c r="P1480" s="254" t="s">
        <v>3883</v>
      </c>
      <c r="Q1480" s="13"/>
      <c r="R1480"/>
      <c r="S1480" t="str">
        <f t="shared" si="319"/>
        <v/>
      </c>
      <c r="T1480" s="41" t="str">
        <f>IF(ISNA(VLOOKUP(P1480,'NEW XEQM.c'!E:F,2,0)),"--","PRESENT")</f>
        <v>--</v>
      </c>
      <c r="U1480"/>
      <c r="V1480">
        <f t="shared" si="321"/>
        <v>291</v>
      </c>
      <c r="W1480" s="75" t="s">
        <v>2155</v>
      </c>
      <c r="X1480" s="54" t="s">
        <v>2155</v>
      </c>
      <c r="Y1480" s="54" t="s">
        <v>2155</v>
      </c>
      <c r="Z1480" s="22" t="str">
        <f t="shared" si="322"/>
        <v>"DBL" STD_CROSS</v>
      </c>
      <c r="AA1480" s="22" t="str">
        <f t="shared" si="323"/>
        <v>DBLCROSS</v>
      </c>
      <c r="AB1480" s="1">
        <f t="shared" si="324"/>
        <v>1442</v>
      </c>
      <c r="AC1480" t="str">
        <f t="shared" si="325"/>
        <v>ITM_DBLMULT</v>
      </c>
      <c r="AD1480" s="125" t="str">
        <f>IF(ISNA(VLOOKUP(AA1480,'XEQM Shortlist'!J:J,1,0)),"//","")</f>
        <v>//</v>
      </c>
      <c r="AF1480" s="88" t="str">
        <f t="shared" si="326"/>
        <v>DBL*</v>
      </c>
      <c r="AG1480" t="b">
        <f t="shared" si="327"/>
        <v>0</v>
      </c>
    </row>
    <row r="1481" spans="1:33">
      <c r="A1481" s="45">
        <f t="shared" si="320"/>
        <v>1481</v>
      </c>
      <c r="B1481" s="44">
        <f t="shared" si="328"/>
        <v>1443</v>
      </c>
      <c r="C1481" s="48" t="s">
        <v>4115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1347</v>
      </c>
      <c r="K1481" s="54" t="s">
        <v>3817</v>
      </c>
      <c r="L1481" s="52" t="s">
        <v>4614</v>
      </c>
      <c r="M1481" s="52" t="s">
        <v>4670</v>
      </c>
      <c r="N1481" s="52" t="s">
        <v>2155</v>
      </c>
      <c r="O1481" s="52"/>
      <c r="P1481" s="254" t="s">
        <v>3884</v>
      </c>
      <c r="Q1481" s="13"/>
      <c r="R1481"/>
      <c r="S1481" t="str">
        <f t="shared" si="319"/>
        <v/>
      </c>
      <c r="T1481" s="41" t="str">
        <f>IF(ISNA(VLOOKUP(P1481,'NEW XEQM.c'!E:F,2,0)),"--","PRESENT")</f>
        <v>--</v>
      </c>
      <c r="U1481"/>
      <c r="V1481">
        <f t="shared" si="321"/>
        <v>292</v>
      </c>
      <c r="W1481" s="75" t="s">
        <v>2155</v>
      </c>
      <c r="X1481" s="54" t="s">
        <v>2155</v>
      </c>
      <c r="Y1481" s="54" t="s">
        <v>2155</v>
      </c>
      <c r="Z1481" s="22" t="str">
        <f t="shared" si="322"/>
        <v>"DBL/"</v>
      </c>
      <c r="AA1481" s="22" t="str">
        <f t="shared" si="323"/>
        <v>DBL/</v>
      </c>
      <c r="AB1481" s="1">
        <f t="shared" si="324"/>
        <v>1443</v>
      </c>
      <c r="AC1481" t="str">
        <f t="shared" si="325"/>
        <v>ITM_DBLDIV</v>
      </c>
      <c r="AD1481" s="125" t="str">
        <f>IF(ISNA(VLOOKUP(AA1481,'XEQM Shortlist'!J:J,1,0)),"//","")</f>
        <v>//</v>
      </c>
      <c r="AF1481" s="88" t="str">
        <f t="shared" si="326"/>
        <v>DBL/</v>
      </c>
      <c r="AG1481" t="b">
        <f t="shared" si="327"/>
        <v>1</v>
      </c>
    </row>
    <row r="1482" spans="1:33">
      <c r="A1482" s="45">
        <f t="shared" si="320"/>
        <v>1482</v>
      </c>
      <c r="B1482" s="44">
        <f t="shared" si="328"/>
        <v>1444</v>
      </c>
      <c r="C1482" s="48" t="s">
        <v>3474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1347</v>
      </c>
      <c r="K1482" s="54" t="s">
        <v>3817</v>
      </c>
      <c r="L1482" s="52" t="s">
        <v>4614</v>
      </c>
      <c r="M1482" s="52" t="s">
        <v>4670</v>
      </c>
      <c r="N1482" s="52" t="s">
        <v>2155</v>
      </c>
      <c r="O1482" s="52"/>
      <c r="P1482" s="254" t="s">
        <v>1462</v>
      </c>
      <c r="Q1482" s="13"/>
      <c r="R1482"/>
      <c r="S1482" t="str">
        <f t="shared" si="319"/>
        <v/>
      </c>
      <c r="T1482" s="41" t="str">
        <f>IF(ISNA(VLOOKUP(P1482,'NEW XEQM.c'!E:F,2,0)),"--","PRESENT")</f>
        <v>--</v>
      </c>
      <c r="U1482"/>
      <c r="V1482">
        <f t="shared" si="321"/>
        <v>293</v>
      </c>
      <c r="W1482" s="75" t="s">
        <v>2155</v>
      </c>
      <c r="X1482" s="54" t="s">
        <v>2155</v>
      </c>
      <c r="Y1482" s="54" t="s">
        <v>2155</v>
      </c>
      <c r="Z1482" s="22" t="str">
        <f t="shared" si="322"/>
        <v>"DECOMP"</v>
      </c>
      <c r="AA1482" s="22" t="str">
        <f t="shared" si="323"/>
        <v>DECOMP</v>
      </c>
      <c r="AB1482" s="1">
        <f t="shared" si="324"/>
        <v>1444</v>
      </c>
      <c r="AC1482" t="str">
        <f t="shared" si="325"/>
        <v>ITM_DECOMP</v>
      </c>
      <c r="AD1482" s="125" t="str">
        <f>IF(ISNA(VLOOKUP(AA1482,'XEQM Shortlist'!J:J,1,0)),"//","")</f>
        <v>//</v>
      </c>
      <c r="AF1482" s="88" t="str">
        <f t="shared" si="326"/>
        <v>DECOMP</v>
      </c>
      <c r="AG1482" t="b">
        <f t="shared" si="327"/>
        <v>1</v>
      </c>
    </row>
    <row r="1483" spans="1:33">
      <c r="A1483" s="45">
        <f t="shared" si="320"/>
        <v>1483</v>
      </c>
      <c r="B1483" s="44">
        <f t="shared" si="328"/>
        <v>1445</v>
      </c>
      <c r="C1483" s="48" t="s">
        <v>3475</v>
      </c>
      <c r="D1483" s="48" t="s">
        <v>4267</v>
      </c>
      <c r="E1483" s="120" t="s">
        <v>1052</v>
      </c>
      <c r="F1483" s="120" t="s">
        <v>1052</v>
      </c>
      <c r="G1483" s="121">
        <v>0</v>
      </c>
      <c r="H1483" s="121">
        <v>0</v>
      </c>
      <c r="I1483" s="135" t="s">
        <v>3</v>
      </c>
      <c r="J1483" s="53" t="s">
        <v>1347</v>
      </c>
      <c r="K1483" s="54" t="s">
        <v>3817</v>
      </c>
      <c r="L1483" s="52" t="s">
        <v>4614</v>
      </c>
      <c r="M1483" s="52" t="s">
        <v>4670</v>
      </c>
      <c r="N1483" s="52" t="s">
        <v>2155</v>
      </c>
      <c r="O1483" s="52"/>
      <c r="P1483" s="254" t="s">
        <v>1463</v>
      </c>
      <c r="Q1483" s="13"/>
      <c r="R1483"/>
      <c r="S1483" t="str">
        <f t="shared" si="319"/>
        <v/>
      </c>
      <c r="T1483" s="41" t="str">
        <f>IF(ISNA(VLOOKUP(P1483,'NEW XEQM.c'!E:F,2,0)),"--","PRESENT")</f>
        <v>PRESENT</v>
      </c>
      <c r="U1483"/>
      <c r="V1483">
        <f t="shared" si="321"/>
        <v>294</v>
      </c>
      <c r="W1483" s="75" t="s">
        <v>2552</v>
      </c>
      <c r="X1483" s="54" t="s">
        <v>2500</v>
      </c>
      <c r="Y1483" s="54" t="s">
        <v>2155</v>
      </c>
      <c r="Z1483" s="22" t="str">
        <f t="shared" si="322"/>
        <v>"DEG"</v>
      </c>
      <c r="AA1483" s="22" t="str">
        <f t="shared" si="323"/>
        <v>DEG</v>
      </c>
      <c r="AB1483" s="1">
        <f t="shared" si="324"/>
        <v>1445</v>
      </c>
      <c r="AC1483" t="str">
        <f t="shared" si="325"/>
        <v>ITM_DEG</v>
      </c>
      <c r="AD1483" s="125" t="str">
        <f>IF(ISNA(VLOOKUP(AA1483,'XEQM Shortlist'!J:J,1,0)),"//","")</f>
        <v/>
      </c>
      <c r="AF1483" s="88" t="str">
        <f t="shared" si="326"/>
        <v>DEG</v>
      </c>
      <c r="AG1483" t="b">
        <f t="shared" si="327"/>
        <v>1</v>
      </c>
    </row>
    <row r="1484" spans="1:33">
      <c r="A1484" s="2">
        <f t="shared" si="320"/>
        <v>1484</v>
      </c>
      <c r="B1484" s="44">
        <f t="shared" si="328"/>
        <v>1446</v>
      </c>
      <c r="C1484" s="94" t="s">
        <v>3642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1347</v>
      </c>
      <c r="K1484" s="96" t="s">
        <v>3656</v>
      </c>
      <c r="L1484" t="s">
        <v>4614</v>
      </c>
      <c r="M1484" t="s">
        <v>4672</v>
      </c>
      <c r="N1484" t="s">
        <v>2155</v>
      </c>
      <c r="P1484" s="254" t="str">
        <f>"ITM_"&amp;IF(B1484&lt;10,"000",IF(B1484&lt;100,"00",IF(B1484&lt;1000,"0","")))&amp;$B1484</f>
        <v>ITM_1446</v>
      </c>
      <c r="Q1484" s="13"/>
      <c r="R1484"/>
      <c r="S1484" t="str">
        <f t="shared" si="319"/>
        <v/>
      </c>
      <c r="T1484" t="str">
        <f>IF(ISNA(VLOOKUP(P1484,'NEW XEQM.c'!E:F,2,0)),"--","PRESENT")</f>
        <v>--</v>
      </c>
      <c r="U1484"/>
      <c r="V1484">
        <f t="shared" si="321"/>
        <v>294</v>
      </c>
      <c r="W1484" s="2" t="s">
        <v>2155</v>
      </c>
      <c r="X1484" s="96" t="s">
        <v>2155</v>
      </c>
      <c r="Y1484" s="96" t="s">
        <v>2155</v>
      </c>
      <c r="Z1484" s="22" t="str">
        <f t="shared" si="322"/>
        <v/>
      </c>
      <c r="AA1484" s="22" t="str">
        <f t="shared" si="323"/>
        <v/>
      </c>
      <c r="AB1484" s="1">
        <f t="shared" si="324"/>
        <v>1446</v>
      </c>
      <c r="AC1484" t="str">
        <f t="shared" si="325"/>
        <v>ITM_1446</v>
      </c>
      <c r="AD1484" s="96" t="str">
        <f>IF(ISNA(VLOOKUP(AA1484,'XEQM Shortlist'!J:J,1,0)),"//","")</f>
        <v/>
      </c>
      <c r="AF1484" s="2" t="str">
        <f t="shared" si="326"/>
        <v/>
      </c>
      <c r="AG1484" t="b">
        <f t="shared" si="327"/>
        <v>1</v>
      </c>
    </row>
    <row r="1485" spans="1:33">
      <c r="A1485" s="45">
        <f t="shared" si="320"/>
        <v>1485</v>
      </c>
      <c r="B1485" s="44">
        <f t="shared" si="328"/>
        <v>1447</v>
      </c>
      <c r="C1485" s="48" t="s">
        <v>4393</v>
      </c>
      <c r="D1485" s="48" t="s">
        <v>7</v>
      </c>
      <c r="E1485" s="120" t="s">
        <v>2431</v>
      </c>
      <c r="F1485" s="120" t="s">
        <v>2431</v>
      </c>
      <c r="G1485" s="121">
        <v>0</v>
      </c>
      <c r="H1485" s="121">
        <v>0</v>
      </c>
      <c r="I1485" s="135" t="s">
        <v>3</v>
      </c>
      <c r="J1485" s="53" t="s">
        <v>1347</v>
      </c>
      <c r="K1485" s="54" t="s">
        <v>3817</v>
      </c>
      <c r="L1485" s="52" t="s">
        <v>4614</v>
      </c>
      <c r="M1485" s="52" t="s">
        <v>4670</v>
      </c>
      <c r="N1485" s="52" t="s">
        <v>2155</v>
      </c>
      <c r="O1485" s="52"/>
      <c r="P1485" s="254" t="s">
        <v>2433</v>
      </c>
      <c r="Q1485" s="13"/>
      <c r="R1485"/>
      <c r="S1485" t="str">
        <f t="shared" si="319"/>
        <v/>
      </c>
      <c r="T1485" s="41" t="str">
        <f>IF(ISNA(VLOOKUP(P1485,'NEW XEQM.c'!E:F,2,0)),"--","PRESENT")</f>
        <v>--</v>
      </c>
      <c r="U1485"/>
      <c r="V1485">
        <f t="shared" si="321"/>
        <v>295</v>
      </c>
      <c r="W1485" s="75" t="s">
        <v>2558</v>
      </c>
      <c r="X1485" s="54" t="s">
        <v>2155</v>
      </c>
      <c r="Y1485" s="54" t="s">
        <v>2155</v>
      </c>
      <c r="Z1485" s="22" t="str">
        <f t="shared" si="322"/>
        <v>"S(A)"</v>
      </c>
      <c r="AA1485" s="22" t="str">
        <f t="shared" si="323"/>
        <v>S(A)</v>
      </c>
      <c r="AB1485" s="1">
        <f t="shared" si="324"/>
        <v>1447</v>
      </c>
      <c r="AC1485" t="str">
        <f t="shared" si="325"/>
        <v>ITM_SA</v>
      </c>
      <c r="AD1485" s="125" t="str">
        <f>IF(ISNA(VLOOKUP(AA1485,'XEQM Shortlist'!J:J,1,0)),"//","")</f>
        <v>//</v>
      </c>
      <c r="AF1485" s="88" t="str">
        <f t="shared" si="326"/>
        <v>S(A)</v>
      </c>
      <c r="AG1485" t="b">
        <f t="shared" si="327"/>
        <v>1</v>
      </c>
    </row>
    <row r="1486" spans="1:33">
      <c r="A1486" s="45">
        <f t="shared" si="320"/>
        <v>1486</v>
      </c>
      <c r="B1486" s="44">
        <f t="shared" si="328"/>
        <v>1448</v>
      </c>
      <c r="C1486" s="48" t="s">
        <v>3642</v>
      </c>
      <c r="D1486" s="48" t="s">
        <v>7</v>
      </c>
      <c r="E1486" s="51" t="s">
        <v>5453</v>
      </c>
      <c r="F1486" s="51" t="s">
        <v>5453</v>
      </c>
      <c r="G1486" s="60">
        <v>0</v>
      </c>
      <c r="H1486" s="60">
        <v>0</v>
      </c>
      <c r="I1486" s="53" t="s">
        <v>16</v>
      </c>
      <c r="J1486" s="53" t="s">
        <v>1348</v>
      </c>
      <c r="K1486" s="54" t="s">
        <v>3656</v>
      </c>
      <c r="L1486" s="52" t="s">
        <v>4614</v>
      </c>
      <c r="M1486" s="52" t="s">
        <v>4672</v>
      </c>
      <c r="N1486" s="52" t="s">
        <v>2155</v>
      </c>
      <c r="O1486" s="52"/>
      <c r="P1486" s="254" t="s">
        <v>5454</v>
      </c>
      <c r="Q1486" s="13"/>
      <c r="R1486"/>
      <c r="S1486" t="str">
        <f t="shared" si="319"/>
        <v/>
      </c>
      <c r="T1486" s="41" t="str">
        <f>IF(ISNA(VLOOKUP(P1486,'NEW XEQM.c'!E:F,2,0)),"--","PRESENT")</f>
        <v>--</v>
      </c>
      <c r="U1486"/>
      <c r="V1486">
        <f t="shared" si="321"/>
        <v>295</v>
      </c>
      <c r="W1486" s="75" t="s">
        <v>2155</v>
      </c>
      <c r="X1486" s="54" t="s">
        <v>2155</v>
      </c>
      <c r="Y1486" s="54" t="s">
        <v>2155</v>
      </c>
      <c r="Z1486" s="22" t="str">
        <f t="shared" si="322"/>
        <v/>
      </c>
      <c r="AA1486" s="22" t="str">
        <f t="shared" si="323"/>
        <v/>
      </c>
      <c r="AB1486" s="1">
        <f t="shared" si="324"/>
        <v>1448</v>
      </c>
      <c r="AC1486" t="str">
        <f t="shared" si="325"/>
        <v>MNU_BLUE_C47</v>
      </c>
      <c r="AD1486" s="125" t="str">
        <f>IF(ISNA(VLOOKUP(AA1486,'XEQM Shortlist'!J:J,1,0)),"//","")</f>
        <v/>
      </c>
      <c r="AF1486" s="88" t="str">
        <f t="shared" si="326"/>
        <v/>
      </c>
      <c r="AG1486" t="b">
        <f t="shared" si="327"/>
        <v>1</v>
      </c>
    </row>
    <row r="1487" spans="1:33">
      <c r="A1487" s="45">
        <f t="shared" si="320"/>
        <v>1487</v>
      </c>
      <c r="B1487" s="44">
        <f t="shared" si="328"/>
        <v>1449</v>
      </c>
      <c r="C1487" s="48" t="s">
        <v>3477</v>
      </c>
      <c r="D1487" s="48" t="s">
        <v>7</v>
      </c>
      <c r="E1487" s="120" t="s">
        <v>1053</v>
      </c>
      <c r="F1487" s="120" t="s">
        <v>1054</v>
      </c>
      <c r="G1487" s="121">
        <v>0</v>
      </c>
      <c r="H1487" s="121">
        <v>0</v>
      </c>
      <c r="I1487" s="135" t="s">
        <v>3</v>
      </c>
      <c r="J1487" s="53" t="s">
        <v>1347</v>
      </c>
      <c r="K1487" s="54" t="s">
        <v>3817</v>
      </c>
      <c r="L1487" s="52" t="s">
        <v>4614</v>
      </c>
      <c r="M1487" s="52" t="s">
        <v>4670</v>
      </c>
      <c r="N1487" s="52" t="s">
        <v>2155</v>
      </c>
      <c r="O1487" s="52"/>
      <c r="P1487" s="254" t="s">
        <v>3279</v>
      </c>
      <c r="Q1487" s="13"/>
      <c r="R1487"/>
      <c r="S1487" t="str">
        <f t="shared" si="319"/>
        <v/>
      </c>
      <c r="T1487" s="41" t="str">
        <f>IF(ISNA(VLOOKUP(P1487,'NEW XEQM.c'!E:F,2,0)),"--","PRESENT")</f>
        <v>--</v>
      </c>
      <c r="U1487"/>
      <c r="V1487">
        <f t="shared" si="321"/>
        <v>296</v>
      </c>
      <c r="W1487" s="75"/>
      <c r="X1487" s="54"/>
      <c r="Y1487" s="54"/>
      <c r="Z1487" s="22" t="str">
        <f t="shared" si="322"/>
        <v>"DOT"</v>
      </c>
      <c r="AA1487" s="22" t="str">
        <f t="shared" si="323"/>
        <v>DOT</v>
      </c>
      <c r="AB1487" s="1">
        <f t="shared" si="324"/>
        <v>1449</v>
      </c>
      <c r="AC1487" t="str">
        <f t="shared" si="325"/>
        <v>ITM_DOT_PROD</v>
      </c>
      <c r="AD1487" s="125" t="str">
        <f>IF(ISNA(VLOOKUP(AA1487,'XEQM Shortlist'!J:J,1,0)),"//","")</f>
        <v>//</v>
      </c>
      <c r="AF1487" s="88" t="str">
        <f t="shared" si="326"/>
        <v>DOT</v>
      </c>
      <c r="AG1487" t="b">
        <f t="shared" si="327"/>
        <v>1</v>
      </c>
    </row>
    <row r="1488" spans="1:33">
      <c r="A1488" s="45">
        <f t="shared" si="320"/>
        <v>1488</v>
      </c>
      <c r="B1488" s="44">
        <f t="shared" si="328"/>
        <v>1450</v>
      </c>
      <c r="C1488" s="48" t="s">
        <v>3478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1347</v>
      </c>
      <c r="K1488" s="54" t="s">
        <v>3817</v>
      </c>
      <c r="L1488" s="52" t="s">
        <v>4614</v>
      </c>
      <c r="M1488" s="52" t="s">
        <v>4671</v>
      </c>
      <c r="N1488" s="52" t="s">
        <v>2155</v>
      </c>
      <c r="O1488" s="52"/>
      <c r="P1488" s="254" t="s">
        <v>1470</v>
      </c>
      <c r="Q1488" s="13"/>
      <c r="R1488"/>
      <c r="S1488" t="str">
        <f t="shared" si="319"/>
        <v/>
      </c>
      <c r="T1488" s="41" t="str">
        <f>IF(ISNA(VLOOKUP(P1488,'NEW XEQM.c'!E:F,2,0)),"--","PRESENT")</f>
        <v>--</v>
      </c>
      <c r="U1488"/>
      <c r="V1488">
        <f t="shared" si="321"/>
        <v>297</v>
      </c>
      <c r="W1488" s="75" t="s">
        <v>5186</v>
      </c>
      <c r="X1488" s="54" t="s">
        <v>2155</v>
      </c>
      <c r="Y1488" s="54" t="s">
        <v>2155</v>
      </c>
      <c r="Z1488" s="22" t="str">
        <f t="shared" si="322"/>
        <v>"DSTACK"</v>
      </c>
      <c r="AA1488" s="22" t="str">
        <f t="shared" si="323"/>
        <v>DSTACK</v>
      </c>
      <c r="AB1488" s="1">
        <f t="shared" si="324"/>
        <v>1450</v>
      </c>
      <c r="AC1488" t="str">
        <f t="shared" si="325"/>
        <v>ITM_DSTACK</v>
      </c>
      <c r="AD1488" s="125" t="str">
        <f>IF(ISNA(VLOOKUP(AA1488,'XEQM Shortlist'!J:J,1,0)),"//","")</f>
        <v>//</v>
      </c>
      <c r="AF1488" s="88" t="str">
        <f t="shared" si="326"/>
        <v>DSTACK</v>
      </c>
      <c r="AG1488" t="b">
        <f t="shared" si="327"/>
        <v>1</v>
      </c>
    </row>
    <row r="1489" spans="1:33">
      <c r="A1489" s="45">
        <f t="shared" si="320"/>
        <v>1489</v>
      </c>
      <c r="B1489" s="44">
        <f t="shared" si="328"/>
        <v>1451</v>
      </c>
      <c r="C1489" s="48" t="s">
        <v>3475</v>
      </c>
      <c r="D1489" s="48" t="s">
        <v>4271</v>
      </c>
      <c r="E1489" s="53" t="s">
        <v>77</v>
      </c>
      <c r="F1489" s="53" t="s">
        <v>4991</v>
      </c>
      <c r="G1489" s="142">
        <v>0</v>
      </c>
      <c r="H1489" s="142">
        <v>0</v>
      </c>
      <c r="I1489" s="178" t="s">
        <v>3</v>
      </c>
      <c r="J1489" s="53" t="s">
        <v>1347</v>
      </c>
      <c r="K1489" s="54" t="s">
        <v>3817</v>
      </c>
      <c r="L1489" s="52" t="s">
        <v>4614</v>
      </c>
      <c r="M1489" s="52" t="s">
        <v>4670</v>
      </c>
      <c r="N1489" s="52" t="s">
        <v>5264</v>
      </c>
      <c r="O1489" s="52"/>
      <c r="P1489" s="165" t="s">
        <v>1472</v>
      </c>
      <c r="Q1489" s="13"/>
      <c r="R1489"/>
      <c r="S1489" t="str">
        <f t="shared" si="319"/>
        <v/>
      </c>
      <c r="T1489" s="41" t="str">
        <f>IF(ISNA(VLOOKUP(P1489,'NEW XEQM.c'!E:F,2,0)),"--","PRESENT")</f>
        <v>--</v>
      </c>
      <c r="U1489"/>
      <c r="V1489">
        <f t="shared" si="321"/>
        <v>298</v>
      </c>
      <c r="W1489" s="75" t="s">
        <v>2552</v>
      </c>
      <c r="X1489" s="54" t="s">
        <v>2500</v>
      </c>
      <c r="Y1489" s="54" t="s">
        <v>2155</v>
      </c>
      <c r="Z1489" s="22" t="str">
        <f t="shared" si="322"/>
        <v>"D.MS"</v>
      </c>
      <c r="AA1489" s="22" t="str">
        <f t="shared" si="323"/>
        <v>D.MS</v>
      </c>
      <c r="AB1489" s="1">
        <f t="shared" si="324"/>
        <v>1451</v>
      </c>
      <c r="AC1489" t="str">
        <f t="shared" si="325"/>
        <v>ITM_DMS</v>
      </c>
      <c r="AD1489" s="125" t="str">
        <f>IF(ISNA(VLOOKUP(AA1489,'XEQM Shortlist'!J:J,1,0)),"//","")</f>
        <v>//</v>
      </c>
      <c r="AF1489" s="88" t="str">
        <f t="shared" si="326"/>
        <v>D.MS</v>
      </c>
      <c r="AG1489" t="b">
        <f t="shared" si="327"/>
        <v>1</v>
      </c>
    </row>
    <row r="1490" spans="1:33">
      <c r="A1490" s="2">
        <f t="shared" si="320"/>
        <v>1490</v>
      </c>
      <c r="B1490" s="44">
        <f t="shared" si="328"/>
        <v>1452</v>
      </c>
      <c r="C1490" s="94" t="s">
        <v>3642</v>
      </c>
      <c r="D1490" s="94" t="s">
        <v>7</v>
      </c>
      <c r="E1490" s="178" t="str">
        <f t="shared" ref="E1490" si="329">CHAR(34)&amp;IF(B1490&lt;10,"000",IF(B1490&lt;100,"00",IF(B1490&lt;1000,"0","")))&amp;$B1490&amp;CHAR(34)</f>
        <v>"1452"</v>
      </c>
      <c r="F1490" s="178" t="str">
        <f t="shared" ref="F1490" si="330">E1490</f>
        <v>"1452"</v>
      </c>
      <c r="G1490" s="179">
        <v>0</v>
      </c>
      <c r="H1490" s="179">
        <v>0</v>
      </c>
      <c r="I1490" s="178" t="s">
        <v>28</v>
      </c>
      <c r="J1490" s="178" t="s">
        <v>1348</v>
      </c>
      <c r="K1490" s="96" t="s">
        <v>3656</v>
      </c>
      <c r="L1490" t="s">
        <v>4614</v>
      </c>
      <c r="M1490" t="s">
        <v>4672</v>
      </c>
      <c r="P1490" s="254" t="str">
        <f t="shared" ref="P1490" si="331">"MNU_"&amp;IF(B1490&lt;10,"000",IF(B1490&lt;100,"00",IF(B1490&lt;1000,"0","")))&amp;$B1490</f>
        <v>MNU_1452</v>
      </c>
      <c r="Q1490" s="13"/>
      <c r="R1490"/>
      <c r="S1490" t="str">
        <f t="shared" si="319"/>
        <v/>
      </c>
      <c r="T1490" t="str">
        <f>IF(ISNA(VLOOKUP(P1490,'NEW XEQM.c'!E:F,2,0)),"--","PRESENT")</f>
        <v>--</v>
      </c>
      <c r="U1490"/>
      <c r="V1490">
        <f t="shared" si="321"/>
        <v>298</v>
      </c>
      <c r="W1490" s="2" t="s">
        <v>2155</v>
      </c>
      <c r="X1490" s="96" t="s">
        <v>2155</v>
      </c>
      <c r="Y1490" s="96" t="s">
        <v>2155</v>
      </c>
      <c r="Z1490" s="22" t="str">
        <f t="shared" si="322"/>
        <v/>
      </c>
      <c r="AA1490" s="22" t="str">
        <f t="shared" si="323"/>
        <v/>
      </c>
      <c r="AB1490" s="1">
        <f t="shared" si="324"/>
        <v>1452</v>
      </c>
      <c r="AC1490" t="str">
        <f t="shared" si="325"/>
        <v>MNU_1452</v>
      </c>
      <c r="AD1490" s="96" t="str">
        <f>IF(ISNA(VLOOKUP(AA1490,'XEQM Shortlist'!J:J,1,0)),"//","")</f>
        <v/>
      </c>
      <c r="AF1490" s="2" t="str">
        <f t="shared" si="326"/>
        <v/>
      </c>
      <c r="AG1490" t="b">
        <f t="shared" si="327"/>
        <v>1</v>
      </c>
    </row>
    <row r="1491" spans="1:33">
      <c r="A1491" s="45">
        <f t="shared" si="320"/>
        <v>1491</v>
      </c>
      <c r="B1491" s="44">
        <f t="shared" si="328"/>
        <v>1453</v>
      </c>
      <c r="C1491" s="48" t="s">
        <v>3479</v>
      </c>
      <c r="D1491" s="48" t="s">
        <v>1474</v>
      </c>
      <c r="E1491" s="53" t="s">
        <v>2310</v>
      </c>
      <c r="F1491" s="53" t="s">
        <v>2310</v>
      </c>
      <c r="G1491" s="142">
        <v>0</v>
      </c>
      <c r="H1491" s="142">
        <v>0</v>
      </c>
      <c r="I1491" s="135" t="s">
        <v>3</v>
      </c>
      <c r="J1491" s="53" t="s">
        <v>1347</v>
      </c>
      <c r="K1491" s="54" t="s">
        <v>3817</v>
      </c>
      <c r="L1491" s="52" t="s">
        <v>4614</v>
      </c>
      <c r="M1491" s="52" t="s">
        <v>4670</v>
      </c>
      <c r="N1491" s="52" t="s">
        <v>2155</v>
      </c>
      <c r="O1491" s="52"/>
      <c r="P1491" s="254" t="s">
        <v>1474</v>
      </c>
      <c r="Q1491" s="13"/>
      <c r="R1491"/>
      <c r="S1491" t="str">
        <f t="shared" si="319"/>
        <v/>
      </c>
      <c r="T1491" s="41" t="str">
        <f>IF(ISNA(VLOOKUP(P1491,'NEW XEQM.c'!E:F,2,0)),"--","PRESENT")</f>
        <v>PRESENT</v>
      </c>
      <c r="U1491"/>
      <c r="V1491">
        <f t="shared" si="321"/>
        <v>299</v>
      </c>
      <c r="W1491" s="75" t="s">
        <v>2155</v>
      </c>
      <c r="X1491" s="54" t="s">
        <v>2155</v>
      </c>
      <c r="Y1491" s="54" t="s">
        <v>2155</v>
      </c>
      <c r="Z1491" s="22" t="str">
        <f t="shared" si="322"/>
        <v>"DMY"</v>
      </c>
      <c r="AA1491" s="22" t="str">
        <f t="shared" si="323"/>
        <v>DMY</v>
      </c>
      <c r="AB1491" s="1">
        <f t="shared" si="324"/>
        <v>1453</v>
      </c>
      <c r="AC1491" t="str">
        <f t="shared" si="325"/>
        <v>ITM_DMY</v>
      </c>
      <c r="AD1491" s="125" t="str">
        <f>IF(ISNA(VLOOKUP(AA1491,'XEQM Shortlist'!J:J,1,0)),"//","")</f>
        <v>//</v>
      </c>
      <c r="AF1491" s="88" t="str">
        <f t="shared" si="326"/>
        <v>DMY</v>
      </c>
      <c r="AG1491" t="b">
        <f t="shared" si="327"/>
        <v>1</v>
      </c>
    </row>
    <row r="1492" spans="1:33">
      <c r="A1492" s="45">
        <f t="shared" si="320"/>
        <v>1492</v>
      </c>
      <c r="B1492" s="44">
        <f t="shared" si="328"/>
        <v>1454</v>
      </c>
      <c r="C1492" s="48" t="s">
        <v>4093</v>
      </c>
      <c r="D1492" s="48" t="s">
        <v>7</v>
      </c>
      <c r="E1492" s="53" t="s">
        <v>1060</v>
      </c>
      <c r="F1492" s="53" t="s">
        <v>1060</v>
      </c>
      <c r="G1492" s="142">
        <v>0</v>
      </c>
      <c r="H1492" s="142">
        <v>0</v>
      </c>
      <c r="I1492" s="135" t="s">
        <v>3</v>
      </c>
      <c r="J1492" s="53" t="s">
        <v>1347</v>
      </c>
      <c r="K1492" s="54" t="s">
        <v>3817</v>
      </c>
      <c r="L1492" s="52" t="s">
        <v>4614</v>
      </c>
      <c r="M1492" s="52" t="s">
        <v>4670</v>
      </c>
      <c r="N1492" s="52" t="s">
        <v>2155</v>
      </c>
      <c r="O1492" s="52"/>
      <c r="P1492" s="254" t="s">
        <v>1475</v>
      </c>
      <c r="Q1492" s="13"/>
      <c r="R1492"/>
      <c r="S1492" t="str">
        <f t="shared" si="319"/>
        <v/>
      </c>
      <c r="T1492" s="41" t="str">
        <f>IF(ISNA(VLOOKUP(P1492,'NEW XEQM.c'!E:F,2,0)),"--","PRESENT")</f>
        <v>--</v>
      </c>
      <c r="U1492"/>
      <c r="V1492">
        <f t="shared" si="321"/>
        <v>300</v>
      </c>
      <c r="W1492" s="75" t="s">
        <v>2155</v>
      </c>
      <c r="X1492" s="54" t="s">
        <v>2155</v>
      </c>
      <c r="Y1492" s="54" t="s">
        <v>2155</v>
      </c>
      <c r="Z1492" s="22" t="str">
        <f t="shared" si="322"/>
        <v>"D" STD_RIGHT_ARROW "J"</v>
      </c>
      <c r="AA1492" s="22" t="str">
        <f t="shared" si="323"/>
        <v>D&gt;J</v>
      </c>
      <c r="AB1492" s="1">
        <f t="shared" si="324"/>
        <v>1454</v>
      </c>
      <c r="AC1492" t="str">
        <f t="shared" si="325"/>
        <v>ITM_DtoJ</v>
      </c>
      <c r="AD1492" s="125" t="str">
        <f>IF(ISNA(VLOOKUP(AA1492,'XEQM Shortlist'!J:J,1,0)),"//","")</f>
        <v>//</v>
      </c>
      <c r="AF1492" s="88" t="str">
        <f t="shared" si="326"/>
        <v>D&gt;J</v>
      </c>
      <c r="AG1492" t="b">
        <f t="shared" si="327"/>
        <v>1</v>
      </c>
    </row>
    <row r="1493" spans="1:33">
      <c r="A1493" s="45">
        <f t="shared" si="320"/>
        <v>1493</v>
      </c>
      <c r="B1493" s="44">
        <f t="shared" si="328"/>
        <v>1455</v>
      </c>
      <c r="C1493" s="48" t="s">
        <v>5307</v>
      </c>
      <c r="D1493" s="48" t="s">
        <v>5308</v>
      </c>
      <c r="E1493" s="53" t="s">
        <v>4126</v>
      </c>
      <c r="F1493" s="53" t="s">
        <v>4126</v>
      </c>
      <c r="G1493" s="142">
        <v>0</v>
      </c>
      <c r="H1493" s="142">
        <v>0</v>
      </c>
      <c r="I1493" s="135" t="s">
        <v>3</v>
      </c>
      <c r="J1493" s="53" t="s">
        <v>1348</v>
      </c>
      <c r="K1493" s="54" t="s">
        <v>3818</v>
      </c>
      <c r="L1493" s="52" t="s">
        <v>4614</v>
      </c>
      <c r="M1493" s="52" t="s">
        <v>4675</v>
      </c>
      <c r="N1493" s="52" t="s">
        <v>2155</v>
      </c>
      <c r="O1493" s="52"/>
      <c r="P1493" s="254" t="s">
        <v>4125</v>
      </c>
      <c r="Q1493" s="13"/>
      <c r="R1493"/>
      <c r="S1493" t="str">
        <f t="shared" si="319"/>
        <v/>
      </c>
      <c r="T1493" s="41" t="str">
        <f>IF(ISNA(VLOOKUP(P1493,'NEW XEQM.c'!E:F,2,0)),"--","PRESENT")</f>
        <v>--</v>
      </c>
      <c r="U1493"/>
      <c r="V1493">
        <f t="shared" si="321"/>
        <v>300</v>
      </c>
      <c r="W1493" s="75" t="s">
        <v>2155</v>
      </c>
      <c r="X1493" s="54" t="s">
        <v>2155</v>
      </c>
      <c r="Y1493" s="54" t="s">
        <v>2155</v>
      </c>
      <c r="Z1493" s="22" t="str">
        <f t="shared" si="322"/>
        <v/>
      </c>
      <c r="AA1493" s="22" t="str">
        <f t="shared" si="323"/>
        <v/>
      </c>
      <c r="AB1493" s="1">
        <f t="shared" si="324"/>
        <v>1455</v>
      </c>
      <c r="AC1493" t="str">
        <f t="shared" si="325"/>
        <v>ITM_DELITM</v>
      </c>
      <c r="AD1493" s="125" t="str">
        <f>IF(ISNA(VLOOKUP(AA1493,'XEQM Shortlist'!J:J,1,0)),"//","")</f>
        <v/>
      </c>
      <c r="AF1493" s="88" t="str">
        <f t="shared" si="326"/>
        <v/>
      </c>
      <c r="AG1493" t="b">
        <f t="shared" si="327"/>
        <v>1</v>
      </c>
    </row>
    <row r="1494" spans="1:33">
      <c r="A1494" s="45">
        <f t="shared" si="320"/>
        <v>1494</v>
      </c>
      <c r="B1494" s="44">
        <f t="shared" si="328"/>
        <v>1456</v>
      </c>
      <c r="C1494" s="48" t="s">
        <v>4394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1347</v>
      </c>
      <c r="K1494" s="54" t="s">
        <v>3817</v>
      </c>
      <c r="L1494" s="52" t="s">
        <v>4614</v>
      </c>
      <c r="M1494" s="52" t="s">
        <v>4670</v>
      </c>
      <c r="N1494" s="52" t="s">
        <v>2155</v>
      </c>
      <c r="O1494" s="52"/>
      <c r="P1494" s="254" t="s">
        <v>1478</v>
      </c>
      <c r="Q1494" s="13"/>
      <c r="R1494"/>
      <c r="S1494" t="str">
        <f t="shared" si="319"/>
        <v/>
      </c>
      <c r="T1494" s="41" t="str">
        <f>IF(ISNA(VLOOKUP(P1494,'NEW XEQM.c'!E:F,2,0)),"--","PRESENT")</f>
        <v>--</v>
      </c>
      <c r="U1494"/>
      <c r="V1494">
        <f t="shared" si="321"/>
        <v>301</v>
      </c>
      <c r="W1494" s="75" t="s">
        <v>5187</v>
      </c>
      <c r="X1494" s="54" t="s">
        <v>2155</v>
      </c>
      <c r="Y1494" s="54" t="s">
        <v>2155</v>
      </c>
      <c r="Z1494" s="22" t="str">
        <f t="shared" si="322"/>
        <v>"EIGVAL"</v>
      </c>
      <c r="AA1494" s="22" t="str">
        <f t="shared" si="323"/>
        <v>EIGVAL</v>
      </c>
      <c r="AB1494" s="1">
        <f t="shared" si="324"/>
        <v>1456</v>
      </c>
      <c r="AC1494" t="str">
        <f t="shared" si="325"/>
        <v>ITM_EIGVAL</v>
      </c>
      <c r="AD1494" s="125" t="str">
        <f>IF(ISNA(VLOOKUP(AA1494,'XEQM Shortlist'!J:J,1,0)),"//","")</f>
        <v>//</v>
      </c>
      <c r="AF1494" s="88" t="str">
        <f t="shared" si="326"/>
        <v>EIGVAL</v>
      </c>
      <c r="AG1494" t="b">
        <f t="shared" si="327"/>
        <v>1</v>
      </c>
    </row>
    <row r="1495" spans="1:33">
      <c r="A1495" s="45">
        <f t="shared" si="320"/>
        <v>1495</v>
      </c>
      <c r="B1495" s="44">
        <f t="shared" si="328"/>
        <v>1457</v>
      </c>
      <c r="C1495" s="48" t="s">
        <v>4395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1347</v>
      </c>
      <c r="K1495" s="54" t="s">
        <v>3817</v>
      </c>
      <c r="L1495" s="52" t="s">
        <v>4614</v>
      </c>
      <c r="M1495" s="52" t="s">
        <v>4670</v>
      </c>
      <c r="N1495" s="52" t="s">
        <v>2155</v>
      </c>
      <c r="O1495" s="52"/>
      <c r="P1495" s="254" t="s">
        <v>1479</v>
      </c>
      <c r="Q1495" s="13"/>
      <c r="R1495"/>
      <c r="S1495" t="str">
        <f t="shared" si="319"/>
        <v/>
      </c>
      <c r="T1495" s="41" t="str">
        <f>IF(ISNA(VLOOKUP(P1495,'NEW XEQM.c'!E:F,2,0)),"--","PRESENT")</f>
        <v>--</v>
      </c>
      <c r="U1495"/>
      <c r="V1495">
        <f t="shared" si="321"/>
        <v>302</v>
      </c>
      <c r="W1495" s="75" t="s">
        <v>5187</v>
      </c>
      <c r="X1495" s="54" t="s">
        <v>2155</v>
      </c>
      <c r="Y1495" s="54" t="s">
        <v>2155</v>
      </c>
      <c r="Z1495" s="22" t="str">
        <f t="shared" si="322"/>
        <v>"EIGVEC"</v>
      </c>
      <c r="AA1495" s="22" t="str">
        <f t="shared" si="323"/>
        <v>EIGVEC</v>
      </c>
      <c r="AB1495" s="1">
        <f t="shared" si="324"/>
        <v>1457</v>
      </c>
      <c r="AC1495" t="str">
        <f t="shared" si="325"/>
        <v>ITM_EIGVEC</v>
      </c>
      <c r="AD1495" s="125" t="str">
        <f>IF(ISNA(VLOOKUP(AA1495,'XEQM Shortlist'!J:J,1,0)),"//","")</f>
        <v>//</v>
      </c>
      <c r="AF1495" s="88" t="str">
        <f t="shared" si="326"/>
        <v>EIGVEC</v>
      </c>
      <c r="AG1495" t="b">
        <f t="shared" si="327"/>
        <v>1</v>
      </c>
    </row>
    <row r="1496" spans="1:33">
      <c r="A1496" s="45">
        <f t="shared" si="320"/>
        <v>1496</v>
      </c>
      <c r="B1496" s="44">
        <f t="shared" si="328"/>
        <v>1458</v>
      </c>
      <c r="C1496" s="48" t="s">
        <v>4654</v>
      </c>
      <c r="D1496" s="48" t="s">
        <v>3880</v>
      </c>
      <c r="E1496" s="53" t="s">
        <v>1062</v>
      </c>
      <c r="F1496" s="53" t="s">
        <v>1062</v>
      </c>
      <c r="G1496" s="142">
        <v>0</v>
      </c>
      <c r="H1496" s="142">
        <v>0</v>
      </c>
      <c r="I1496" s="135" t="s">
        <v>3</v>
      </c>
      <c r="J1496" s="53" t="s">
        <v>1348</v>
      </c>
      <c r="K1496" s="54" t="s">
        <v>3656</v>
      </c>
      <c r="L1496" s="52" t="s">
        <v>4614</v>
      </c>
      <c r="M1496" s="52" t="s">
        <v>4670</v>
      </c>
      <c r="N1496" s="52" t="s">
        <v>2155</v>
      </c>
      <c r="O1496" s="52"/>
      <c r="P1496" s="254" t="s">
        <v>1480</v>
      </c>
      <c r="Q1496" s="13"/>
      <c r="R1496"/>
      <c r="S1496" t="str">
        <f t="shared" si="319"/>
        <v/>
      </c>
      <c r="T1496" s="41" t="str">
        <f>IF(ISNA(VLOOKUP(P1496,'NEW XEQM.c'!E:F,2,0)),"--","PRESENT")</f>
        <v>--</v>
      </c>
      <c r="U1496"/>
      <c r="V1496">
        <f t="shared" si="321"/>
        <v>302</v>
      </c>
      <c r="W1496" s="75" t="s">
        <v>2155</v>
      </c>
      <c r="X1496" s="54" t="s">
        <v>2494</v>
      </c>
      <c r="Y1496" s="54" t="s">
        <v>2155</v>
      </c>
      <c r="Z1496" s="22" t="str">
        <f t="shared" si="322"/>
        <v/>
      </c>
      <c r="AA1496" s="22" t="str">
        <f t="shared" si="323"/>
        <v/>
      </c>
      <c r="AB1496" s="1">
        <f t="shared" si="324"/>
        <v>1458</v>
      </c>
      <c r="AC1496" t="str">
        <f t="shared" si="325"/>
        <v>ITM_END</v>
      </c>
      <c r="AD1496" s="125" t="str">
        <f>IF(ISNA(VLOOKUP(AA1496,'XEQM Shortlist'!J:J,1,0)),"//","")</f>
        <v/>
      </c>
      <c r="AF1496" s="88" t="str">
        <f t="shared" si="326"/>
        <v/>
      </c>
      <c r="AG1496" t="b">
        <f t="shared" si="327"/>
        <v>1</v>
      </c>
    </row>
    <row r="1497" spans="1:33">
      <c r="A1497" s="45">
        <f t="shared" si="320"/>
        <v>1497</v>
      </c>
      <c r="B1497" s="44">
        <f t="shared" si="328"/>
        <v>1459</v>
      </c>
      <c r="C1497" s="48" t="s">
        <v>4590</v>
      </c>
      <c r="D1497" s="48" t="s">
        <v>7</v>
      </c>
      <c r="E1497" s="53" t="s">
        <v>1063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1347</v>
      </c>
      <c r="K1497" s="54" t="s">
        <v>3817</v>
      </c>
      <c r="L1497" s="52" t="s">
        <v>4614</v>
      </c>
      <c r="M1497" s="52" t="s">
        <v>4670</v>
      </c>
      <c r="N1497" s="52" t="s">
        <v>2155</v>
      </c>
      <c r="O1497" s="52"/>
      <c r="P1497" s="254" t="s">
        <v>1481</v>
      </c>
      <c r="Q1497" s="13"/>
      <c r="R1497"/>
      <c r="S1497" t="str">
        <f t="shared" si="319"/>
        <v>NOT EQUAL</v>
      </c>
      <c r="T1497" s="41" t="str">
        <f>IF(ISNA(VLOOKUP(P1497,'NEW XEQM.c'!E:F,2,0)),"--","PRESENT")</f>
        <v>--</v>
      </c>
      <c r="U1497"/>
      <c r="V1497">
        <f t="shared" si="321"/>
        <v>303</v>
      </c>
      <c r="W1497" s="75" t="s">
        <v>2155</v>
      </c>
      <c r="X1497" s="54" t="s">
        <v>2155</v>
      </c>
      <c r="Y1497" s="54" t="s">
        <v>2155</v>
      </c>
      <c r="Z1497" s="22" t="str">
        <f t="shared" si="322"/>
        <v>"ENDP"</v>
      </c>
      <c r="AA1497" s="22" t="str">
        <f t="shared" si="323"/>
        <v>ENDP</v>
      </c>
      <c r="AB1497" s="1">
        <f t="shared" si="324"/>
        <v>1459</v>
      </c>
      <c r="AC1497" t="str">
        <f t="shared" si="325"/>
        <v>ITM_ENDP</v>
      </c>
      <c r="AD1497" s="125" t="str">
        <f>IF(ISNA(VLOOKUP(AA1497,'XEQM Shortlist'!J:J,1,0)),"//","")</f>
        <v>//</v>
      </c>
      <c r="AF1497" s="88" t="str">
        <f t="shared" si="326"/>
        <v>ENDP</v>
      </c>
      <c r="AG1497" t="b">
        <f t="shared" si="327"/>
        <v>1</v>
      </c>
    </row>
    <row r="1498" spans="1:33">
      <c r="A1498" s="45">
        <f t="shared" si="320"/>
        <v>1498</v>
      </c>
      <c r="B1498" s="44">
        <f t="shared" si="328"/>
        <v>1460</v>
      </c>
      <c r="C1498" s="48" t="s">
        <v>3480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5259</v>
      </c>
      <c r="I1498" s="135" t="s">
        <v>3</v>
      </c>
      <c r="J1498" s="53" t="s">
        <v>1347</v>
      </c>
      <c r="K1498" s="54" t="s">
        <v>3817</v>
      </c>
      <c r="L1498" s="52" t="s">
        <v>4614</v>
      </c>
      <c r="M1498" s="52" t="s">
        <v>4671</v>
      </c>
      <c r="N1498" s="52" t="s">
        <v>2155</v>
      </c>
      <c r="O1498" s="52"/>
      <c r="P1498" s="254" t="s">
        <v>1482</v>
      </c>
      <c r="Q1498" s="13"/>
      <c r="R1498"/>
      <c r="S1498" t="str">
        <f t="shared" si="319"/>
        <v/>
      </c>
      <c r="T1498" s="41" t="str">
        <f>IF(ISNA(VLOOKUP(P1498,'NEW XEQM.c'!E:F,2,0)),"--","PRESENT")</f>
        <v>PRESENT</v>
      </c>
      <c r="U1498"/>
      <c r="V1498">
        <f t="shared" si="321"/>
        <v>304</v>
      </c>
      <c r="W1498" s="75" t="s">
        <v>2567</v>
      </c>
      <c r="X1498" s="54" t="s">
        <v>2500</v>
      </c>
      <c r="Y1498" s="54" t="s">
        <v>2155</v>
      </c>
      <c r="Z1498" s="22" t="str">
        <f t="shared" si="322"/>
        <v>"ENG"</v>
      </c>
      <c r="AA1498" s="22" t="str">
        <f t="shared" si="323"/>
        <v>ENG</v>
      </c>
      <c r="AB1498" s="1">
        <f t="shared" si="324"/>
        <v>1460</v>
      </c>
      <c r="AC1498" t="str">
        <f t="shared" si="325"/>
        <v>ITM_ENG</v>
      </c>
      <c r="AD1498" s="125" t="str">
        <f>IF(ISNA(VLOOKUP(AA1498,'XEQM Shortlist'!J:J,1,0)),"//","")</f>
        <v/>
      </c>
      <c r="AF1498" s="88" t="str">
        <f t="shared" si="326"/>
        <v>ENG</v>
      </c>
      <c r="AG1498" t="b">
        <f t="shared" si="327"/>
        <v>1</v>
      </c>
    </row>
    <row r="1499" spans="1:33">
      <c r="A1499" s="45">
        <f t="shared" si="320"/>
        <v>1499</v>
      </c>
      <c r="B1499" s="44">
        <f t="shared" si="328"/>
        <v>1461</v>
      </c>
      <c r="C1499" s="48" t="s">
        <v>4361</v>
      </c>
      <c r="D1499" s="48" t="s">
        <v>7</v>
      </c>
      <c r="E1499" s="53" t="s">
        <v>1064</v>
      </c>
      <c r="F1499" s="53" t="s">
        <v>1064</v>
      </c>
      <c r="G1499" s="142">
        <v>0</v>
      </c>
      <c r="H1499" s="142">
        <v>0</v>
      </c>
      <c r="I1499" s="135" t="s">
        <v>3</v>
      </c>
      <c r="J1499" s="53" t="s">
        <v>1347</v>
      </c>
      <c r="K1499" s="54" t="s">
        <v>3817</v>
      </c>
      <c r="L1499" s="52" t="s">
        <v>4614</v>
      </c>
      <c r="M1499" s="52" t="s">
        <v>4670</v>
      </c>
      <c r="N1499" s="52" t="s">
        <v>2155</v>
      </c>
      <c r="O1499" s="52"/>
      <c r="P1499" s="254" t="s">
        <v>1483</v>
      </c>
      <c r="Q1499" s="13"/>
      <c r="R1499"/>
      <c r="S1499" t="str">
        <f t="shared" si="319"/>
        <v/>
      </c>
      <c r="T1499" s="41" t="str">
        <f>IF(ISNA(VLOOKUP(P1499,'NEW XEQM.c'!E:F,2,0)),"--","PRESENT")</f>
        <v>--</v>
      </c>
      <c r="U1499"/>
      <c r="V1499">
        <f t="shared" si="321"/>
        <v>305</v>
      </c>
      <c r="W1499" s="75" t="s">
        <v>2155</v>
      </c>
      <c r="X1499" s="54" t="s">
        <v>2155</v>
      </c>
      <c r="Y1499" s="54" t="s">
        <v>2155</v>
      </c>
      <c r="Z1499" s="22" t="str">
        <f t="shared" si="322"/>
        <v>"ENORM"</v>
      </c>
      <c r="AA1499" s="22" t="str">
        <f t="shared" si="323"/>
        <v>ENORM</v>
      </c>
      <c r="AB1499" s="1">
        <f t="shared" si="324"/>
        <v>1461</v>
      </c>
      <c r="AC1499" t="str">
        <f t="shared" si="325"/>
        <v>ITM_ENORM</v>
      </c>
      <c r="AD1499" s="125" t="str">
        <f>IF(ISNA(VLOOKUP(AA1499,'XEQM Shortlist'!J:J,1,0)),"//","")</f>
        <v>//</v>
      </c>
      <c r="AF1499" s="88" t="str">
        <f t="shared" si="326"/>
        <v>ENORM</v>
      </c>
      <c r="AG1499" t="b">
        <f t="shared" si="327"/>
        <v>1</v>
      </c>
    </row>
    <row r="1500" spans="1:33" s="101" customFormat="1">
      <c r="A1500" s="45">
        <f t="shared" si="320"/>
        <v>1500</v>
      </c>
      <c r="B1500" s="44">
        <f t="shared" si="328"/>
        <v>1462</v>
      </c>
      <c r="C1500" s="98" t="s">
        <v>3666</v>
      </c>
      <c r="D1500" s="98" t="s">
        <v>7</v>
      </c>
      <c r="E1500" s="99" t="s">
        <v>3667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1347</v>
      </c>
      <c r="K1500" s="100" t="s">
        <v>3817</v>
      </c>
      <c r="L1500" s="101" t="s">
        <v>4614</v>
      </c>
      <c r="M1500" s="52" t="s">
        <v>4675</v>
      </c>
      <c r="N1500" s="52" t="s">
        <v>2155</v>
      </c>
      <c r="P1500" s="254" t="s">
        <v>3668</v>
      </c>
      <c r="Q1500" s="13"/>
      <c r="S1500" s="101" t="str">
        <f t="shared" si="319"/>
        <v>NOT EQUAL</v>
      </c>
      <c r="T1500" s="41" t="str">
        <f>IF(ISNA(VLOOKUP(P1500,'NEW XEQM.c'!E:F,2,0)),"--","PRESENT")</f>
        <v>--</v>
      </c>
      <c r="V1500">
        <f t="shared" si="321"/>
        <v>305</v>
      </c>
      <c r="W1500" s="97" t="s">
        <v>2568</v>
      </c>
      <c r="X1500" s="100" t="s">
        <v>2494</v>
      </c>
      <c r="Y1500" s="100" t="s">
        <v>2155</v>
      </c>
      <c r="Z1500" s="22" t="str">
        <f t="shared" si="322"/>
        <v/>
      </c>
      <c r="AA1500" s="22" t="str">
        <f t="shared" si="323"/>
        <v/>
      </c>
      <c r="AB1500" s="1">
        <f t="shared" si="324"/>
        <v>1462</v>
      </c>
      <c r="AC1500" t="str">
        <f t="shared" si="325"/>
        <v>ITM_RCLMIN</v>
      </c>
      <c r="AD1500" s="125" t="str">
        <f>IF(ISNA(VLOOKUP(AA1500,'XEQM Shortlist'!J:J,1,0)),"//","")</f>
        <v/>
      </c>
      <c r="AF1500" s="88" t="str">
        <f t="shared" si="326"/>
        <v/>
      </c>
      <c r="AG1500" t="b">
        <f t="shared" si="327"/>
        <v>1</v>
      </c>
    </row>
    <row r="1501" spans="1:33">
      <c r="A1501" s="45">
        <f t="shared" si="320"/>
        <v>1501</v>
      </c>
      <c r="B1501" s="44">
        <f t="shared" si="328"/>
        <v>1463</v>
      </c>
      <c r="C1501" s="48" t="s">
        <v>4574</v>
      </c>
      <c r="D1501" s="48" t="s">
        <v>7</v>
      </c>
      <c r="E1501" s="53" t="s">
        <v>1066</v>
      </c>
      <c r="F1501" s="53" t="s">
        <v>84</v>
      </c>
      <c r="G1501" s="142">
        <v>0</v>
      </c>
      <c r="H1501" s="142">
        <v>0</v>
      </c>
      <c r="I1501" s="248" t="s">
        <v>3</v>
      </c>
      <c r="J1501" s="53" t="s">
        <v>1347</v>
      </c>
      <c r="K1501" s="54" t="s">
        <v>3817</v>
      </c>
      <c r="L1501" s="52" t="s">
        <v>4614</v>
      </c>
      <c r="M1501" s="52" t="s">
        <v>4672</v>
      </c>
      <c r="N1501" s="52" t="s">
        <v>2155</v>
      </c>
      <c r="O1501" s="52"/>
      <c r="P1501" s="254" t="s">
        <v>1487</v>
      </c>
      <c r="Q1501" s="13"/>
      <c r="R1501"/>
      <c r="S1501" t="str">
        <f t="shared" si="319"/>
        <v>NOT EQUAL</v>
      </c>
      <c r="T1501" s="41" t="str">
        <f>IF(ISNA(VLOOKUP(P1501,'NEW XEQM.c'!E:F,2,0)),"--","PRESENT")</f>
        <v>--</v>
      </c>
      <c r="U1501"/>
      <c r="V1501">
        <f t="shared" si="321"/>
        <v>306</v>
      </c>
      <c r="W1501" s="75" t="s">
        <v>2155</v>
      </c>
      <c r="X1501" s="54"/>
      <c r="Y1501" s="54" t="s">
        <v>2155</v>
      </c>
      <c r="Z1501" s="22" t="str">
        <f t="shared" si="322"/>
        <v>"EQ.DEL"</v>
      </c>
      <c r="AA1501" s="22" t="str">
        <f t="shared" si="323"/>
        <v>EQ.DEL</v>
      </c>
      <c r="AB1501" s="1">
        <f t="shared" si="324"/>
        <v>1463</v>
      </c>
      <c r="AC1501" t="str">
        <f t="shared" si="325"/>
        <v>ITM_EQ_DEL</v>
      </c>
      <c r="AD1501" s="125" t="str">
        <f>IF(ISNA(VLOOKUP(AA1501,'XEQM Shortlist'!J:J,1,0)),"//","")</f>
        <v>//</v>
      </c>
      <c r="AF1501" s="88" t="str">
        <f t="shared" si="326"/>
        <v>EQ.DEL</v>
      </c>
      <c r="AG1501" t="b">
        <f t="shared" si="327"/>
        <v>1</v>
      </c>
    </row>
    <row r="1502" spans="1:33">
      <c r="A1502" s="45">
        <f t="shared" si="320"/>
        <v>1502</v>
      </c>
      <c r="B1502" s="44">
        <f t="shared" si="328"/>
        <v>1464</v>
      </c>
      <c r="C1502" s="48" t="s">
        <v>4575</v>
      </c>
      <c r="D1502" s="48" t="s">
        <v>7</v>
      </c>
      <c r="E1502" s="53" t="s">
        <v>1067</v>
      </c>
      <c r="F1502" s="53" t="s">
        <v>85</v>
      </c>
      <c r="G1502" s="142">
        <v>0</v>
      </c>
      <c r="H1502" s="142">
        <v>0</v>
      </c>
      <c r="I1502" s="248" t="s">
        <v>3</v>
      </c>
      <c r="J1502" s="53" t="s">
        <v>1347</v>
      </c>
      <c r="K1502" s="54" t="s">
        <v>3817</v>
      </c>
      <c r="L1502" s="52" t="s">
        <v>4614</v>
      </c>
      <c r="M1502" s="52" t="s">
        <v>4672</v>
      </c>
      <c r="N1502" s="52" t="s">
        <v>2155</v>
      </c>
      <c r="O1502" s="52"/>
      <c r="P1502" s="254" t="s">
        <v>1488</v>
      </c>
      <c r="Q1502" s="13"/>
      <c r="R1502"/>
      <c r="S1502" t="str">
        <f t="shared" si="319"/>
        <v>NOT EQUAL</v>
      </c>
      <c r="T1502" s="41" t="str">
        <f>IF(ISNA(VLOOKUP(P1502,'NEW XEQM.c'!E:F,2,0)),"--","PRESENT")</f>
        <v>--</v>
      </c>
      <c r="U1502"/>
      <c r="V1502">
        <f t="shared" si="321"/>
        <v>307</v>
      </c>
      <c r="W1502" s="75" t="s">
        <v>2155</v>
      </c>
      <c r="X1502" s="54" t="s">
        <v>2155</v>
      </c>
      <c r="Y1502" s="54" t="s">
        <v>2155</v>
      </c>
      <c r="Z1502" s="22" t="str">
        <f t="shared" si="322"/>
        <v>"EQ.EDI"</v>
      </c>
      <c r="AA1502" s="22" t="str">
        <f t="shared" si="323"/>
        <v>EQ.EDI</v>
      </c>
      <c r="AB1502" s="1">
        <f t="shared" si="324"/>
        <v>1464</v>
      </c>
      <c r="AC1502" t="str">
        <f t="shared" si="325"/>
        <v>ITM_EQ_EDI</v>
      </c>
      <c r="AD1502" s="125" t="str">
        <f>IF(ISNA(VLOOKUP(AA1502,'XEQM Shortlist'!J:J,1,0)),"//","")</f>
        <v>//</v>
      </c>
      <c r="AF1502" s="88" t="str">
        <f t="shared" si="326"/>
        <v>EQ.EDI</v>
      </c>
      <c r="AG1502" t="b">
        <f t="shared" si="327"/>
        <v>1</v>
      </c>
    </row>
    <row r="1503" spans="1:33">
      <c r="A1503" s="45">
        <f t="shared" si="320"/>
        <v>1503</v>
      </c>
      <c r="B1503" s="44">
        <f t="shared" si="328"/>
        <v>1465</v>
      </c>
      <c r="C1503" s="48" t="s">
        <v>4576</v>
      </c>
      <c r="D1503" s="48" t="s">
        <v>7</v>
      </c>
      <c r="E1503" s="53" t="s">
        <v>1068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1347</v>
      </c>
      <c r="K1503" s="54" t="s">
        <v>3817</v>
      </c>
      <c r="L1503" s="52" t="s">
        <v>4614</v>
      </c>
      <c r="M1503" s="52" t="s">
        <v>4672</v>
      </c>
      <c r="N1503" s="52" t="s">
        <v>2155</v>
      </c>
      <c r="O1503" s="52"/>
      <c r="P1503" s="254" t="s">
        <v>1489</v>
      </c>
      <c r="Q1503" s="13"/>
      <c r="R1503"/>
      <c r="S1503" t="str">
        <f t="shared" si="319"/>
        <v>NOT EQUAL</v>
      </c>
      <c r="T1503" s="41" t="str">
        <f>IF(ISNA(VLOOKUP(P1503,'NEW XEQM.c'!E:F,2,0)),"--","PRESENT")</f>
        <v>--</v>
      </c>
      <c r="U1503"/>
      <c r="V1503">
        <f t="shared" si="321"/>
        <v>308</v>
      </c>
      <c r="W1503" s="75" t="s">
        <v>2155</v>
      </c>
      <c r="X1503" s="54" t="s">
        <v>2155</v>
      </c>
      <c r="Y1503" s="54" t="s">
        <v>2155</v>
      </c>
      <c r="Z1503" s="22" t="str">
        <f t="shared" si="322"/>
        <v>"EQ.NEW"</v>
      </c>
      <c r="AA1503" s="22" t="str">
        <f t="shared" si="323"/>
        <v>EQ.NEW</v>
      </c>
      <c r="AB1503" s="1">
        <f t="shared" si="324"/>
        <v>1465</v>
      </c>
      <c r="AC1503" t="str">
        <f t="shared" si="325"/>
        <v>ITM_EQ_NEW</v>
      </c>
      <c r="AD1503" s="125" t="str">
        <f>IF(ISNA(VLOOKUP(AA1503,'XEQM Shortlist'!J:J,1,0)),"//","")</f>
        <v>//</v>
      </c>
      <c r="AF1503" s="88" t="str">
        <f t="shared" si="326"/>
        <v>EQ.NEW</v>
      </c>
      <c r="AG1503" t="b">
        <f t="shared" si="327"/>
        <v>1</v>
      </c>
    </row>
    <row r="1504" spans="1:33">
      <c r="A1504" s="45">
        <f t="shared" si="320"/>
        <v>1504</v>
      </c>
      <c r="B1504" s="44">
        <f t="shared" si="328"/>
        <v>1466</v>
      </c>
      <c r="C1504" s="48" t="s">
        <v>4116</v>
      </c>
      <c r="D1504" s="48" t="s">
        <v>7</v>
      </c>
      <c r="E1504" s="53" t="s">
        <v>1069</v>
      </c>
      <c r="F1504" s="53" t="s">
        <v>1069</v>
      </c>
      <c r="G1504" s="142">
        <v>0</v>
      </c>
      <c r="H1504" s="142">
        <v>0</v>
      </c>
      <c r="I1504" s="135" t="s">
        <v>3</v>
      </c>
      <c r="J1504" s="53" t="s">
        <v>1347</v>
      </c>
      <c r="K1504" s="54" t="s">
        <v>3817</v>
      </c>
      <c r="L1504" s="52" t="s">
        <v>4615</v>
      </c>
      <c r="M1504" s="52" t="s">
        <v>4670</v>
      </c>
      <c r="N1504" s="52" t="s">
        <v>2155</v>
      </c>
      <c r="O1504" s="52"/>
      <c r="P1504" s="254" t="s">
        <v>1490</v>
      </c>
      <c r="Q1504" s="13"/>
      <c r="R1504"/>
      <c r="S1504" t="str">
        <f t="shared" si="319"/>
        <v/>
      </c>
      <c r="T1504" s="41" t="str">
        <f>IF(ISNA(VLOOKUP(P1504,'NEW XEQM.c'!E:F,2,0)),"--","PRESENT")</f>
        <v>--</v>
      </c>
      <c r="U1504"/>
      <c r="V1504">
        <f t="shared" si="321"/>
        <v>309</v>
      </c>
      <c r="W1504" s="75" t="s">
        <v>2155</v>
      </c>
      <c r="X1504" s="54" t="s">
        <v>2155</v>
      </c>
      <c r="Y1504" s="54" t="s">
        <v>2155</v>
      </c>
      <c r="Z1504" s="22" t="str">
        <f t="shared" si="322"/>
        <v>"ERF"</v>
      </c>
      <c r="AA1504" s="22" t="str">
        <f t="shared" si="323"/>
        <v>ERF</v>
      </c>
      <c r="AB1504" s="1">
        <f t="shared" si="324"/>
        <v>1466</v>
      </c>
      <c r="AC1504" t="str">
        <f t="shared" si="325"/>
        <v>ITM_ERF</v>
      </c>
      <c r="AD1504" s="125" t="str">
        <f>IF(ISNA(VLOOKUP(AA1504,'XEQM Shortlist'!J:J,1,0)),"//","")</f>
        <v>//</v>
      </c>
      <c r="AF1504" s="88" t="str">
        <f t="shared" si="326"/>
        <v>ERF</v>
      </c>
      <c r="AG1504" t="b">
        <f t="shared" si="327"/>
        <v>1</v>
      </c>
    </row>
    <row r="1505" spans="1:33">
      <c r="A1505" s="45">
        <f t="shared" si="320"/>
        <v>1505</v>
      </c>
      <c r="B1505" s="44">
        <f t="shared" si="328"/>
        <v>1467</v>
      </c>
      <c r="C1505" s="48" t="s">
        <v>4117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1347</v>
      </c>
      <c r="K1505" s="54" t="s">
        <v>3817</v>
      </c>
      <c r="L1505" s="52" t="s">
        <v>4615</v>
      </c>
      <c r="M1505" s="52" t="s">
        <v>4670</v>
      </c>
      <c r="N1505" s="52" t="s">
        <v>2155</v>
      </c>
      <c r="O1505" s="52"/>
      <c r="P1505" s="254" t="s">
        <v>1491</v>
      </c>
      <c r="Q1505" s="13"/>
      <c r="R1505"/>
      <c r="S1505" t="str">
        <f t="shared" si="319"/>
        <v/>
      </c>
      <c r="T1505" s="41" t="str">
        <f>IF(ISNA(VLOOKUP(P1505,'NEW XEQM.c'!E:F,2,0)),"--","PRESENT")</f>
        <v>--</v>
      </c>
      <c r="U1505"/>
      <c r="V1505">
        <f t="shared" si="321"/>
        <v>310</v>
      </c>
      <c r="W1505" s="75" t="s">
        <v>2155</v>
      </c>
      <c r="X1505" s="54" t="s">
        <v>2155</v>
      </c>
      <c r="Y1505" s="54" t="s">
        <v>2155</v>
      </c>
      <c r="Z1505" s="22" t="str">
        <f t="shared" si="322"/>
        <v>"ERFC"</v>
      </c>
      <c r="AA1505" s="22" t="str">
        <f t="shared" si="323"/>
        <v>ERFC</v>
      </c>
      <c r="AB1505" s="1">
        <f t="shared" si="324"/>
        <v>1467</v>
      </c>
      <c r="AC1505" t="str">
        <f t="shared" si="325"/>
        <v>ITM_ERFC</v>
      </c>
      <c r="AD1505" s="125" t="str">
        <f>IF(ISNA(VLOOKUP(AA1505,'XEQM Shortlist'!J:J,1,0)),"//","")</f>
        <v>//</v>
      </c>
      <c r="AF1505" s="88" t="str">
        <f t="shared" si="326"/>
        <v>ERFC</v>
      </c>
      <c r="AG1505" t="b">
        <f t="shared" si="327"/>
        <v>1</v>
      </c>
    </row>
    <row r="1506" spans="1:33">
      <c r="A1506" s="45">
        <f t="shared" si="320"/>
        <v>1506</v>
      </c>
      <c r="B1506" s="44">
        <f t="shared" si="328"/>
        <v>1468</v>
      </c>
      <c r="C1506" s="48" t="s">
        <v>4658</v>
      </c>
      <c r="D1506" s="48" t="s">
        <v>12</v>
      </c>
      <c r="E1506" s="53" t="s">
        <v>1070</v>
      </c>
      <c r="F1506" s="53" t="s">
        <v>1070</v>
      </c>
      <c r="G1506" s="142">
        <v>1</v>
      </c>
      <c r="H1506" s="142" t="s">
        <v>4659</v>
      </c>
      <c r="I1506" s="135" t="s">
        <v>3</v>
      </c>
      <c r="J1506" s="53" t="s">
        <v>1347</v>
      </c>
      <c r="K1506" s="54" t="s">
        <v>3817</v>
      </c>
      <c r="L1506" s="52" t="s">
        <v>4614</v>
      </c>
      <c r="M1506" s="52" t="s">
        <v>4671</v>
      </c>
      <c r="N1506" s="52" t="s">
        <v>2155</v>
      </c>
      <c r="O1506" s="52"/>
      <c r="P1506" s="254" t="s">
        <v>1492</v>
      </c>
      <c r="Q1506" s="13"/>
      <c r="R1506"/>
      <c r="S1506" t="str">
        <f t="shared" ref="S1506:S1569" si="332">IF(E1506=F1506,"","NOT EQUAL")</f>
        <v/>
      </c>
      <c r="T1506" s="41" t="str">
        <f>IF(ISNA(VLOOKUP(P1506,'NEW XEQM.c'!E:F,2,0)),"--","PRESENT")</f>
        <v>--</v>
      </c>
      <c r="U1506"/>
      <c r="V1506">
        <f t="shared" si="321"/>
        <v>311</v>
      </c>
      <c r="W1506" s="75" t="s">
        <v>2155</v>
      </c>
      <c r="X1506" s="54" t="s">
        <v>2155</v>
      </c>
      <c r="Y1506" s="54" t="s">
        <v>2155</v>
      </c>
      <c r="Z1506" s="22" t="str">
        <f t="shared" si="322"/>
        <v>"ERR"</v>
      </c>
      <c r="AA1506" s="22" t="str">
        <f t="shared" si="323"/>
        <v>ERR</v>
      </c>
      <c r="AB1506" s="1">
        <f t="shared" si="324"/>
        <v>1468</v>
      </c>
      <c r="AC1506" t="str">
        <f t="shared" si="325"/>
        <v>ITM_ERR</v>
      </c>
      <c r="AD1506" s="125" t="str">
        <f>IF(ISNA(VLOOKUP(AA1506,'XEQM Shortlist'!J:J,1,0)),"//","")</f>
        <v>//</v>
      </c>
      <c r="AF1506" s="88" t="str">
        <f t="shared" si="326"/>
        <v>ERR</v>
      </c>
      <c r="AG1506" t="b">
        <f t="shared" si="327"/>
        <v>1</v>
      </c>
    </row>
    <row r="1507" spans="1:33">
      <c r="A1507" s="45">
        <f t="shared" si="320"/>
        <v>1507</v>
      </c>
      <c r="B1507" s="44">
        <f t="shared" si="328"/>
        <v>1469</v>
      </c>
      <c r="C1507" s="48" t="s">
        <v>4686</v>
      </c>
      <c r="D1507" s="48" t="s">
        <v>7</v>
      </c>
      <c r="E1507" s="53" t="s">
        <v>1073</v>
      </c>
      <c r="F1507" s="53" t="s">
        <v>1074</v>
      </c>
      <c r="G1507" s="142">
        <v>0</v>
      </c>
      <c r="H1507" s="142">
        <v>0</v>
      </c>
      <c r="I1507" s="135" t="s">
        <v>3</v>
      </c>
      <c r="J1507" s="53" t="s">
        <v>1348</v>
      </c>
      <c r="K1507" s="54" t="s">
        <v>3656</v>
      </c>
      <c r="L1507" s="52" t="s">
        <v>4614</v>
      </c>
      <c r="M1507" s="52" t="s">
        <v>4670</v>
      </c>
      <c r="N1507" s="52" t="s">
        <v>2155</v>
      </c>
      <c r="O1507" s="52"/>
      <c r="P1507" s="254" t="s">
        <v>1494</v>
      </c>
      <c r="Q1507" s="13"/>
      <c r="R1507"/>
      <c r="S1507" t="str">
        <f t="shared" si="332"/>
        <v/>
      </c>
      <c r="T1507" s="41" t="str">
        <f>IF(ISNA(VLOOKUP(P1507,'NEW XEQM.c'!E:F,2,0)),"--","PRESENT")</f>
        <v>--</v>
      </c>
      <c r="U1507"/>
      <c r="V1507">
        <f t="shared" si="321"/>
        <v>311</v>
      </c>
      <c r="W1507" s="75" t="s">
        <v>2155</v>
      </c>
      <c r="X1507" s="54" t="s">
        <v>2155</v>
      </c>
      <c r="Y1507" s="54" t="s">
        <v>2155</v>
      </c>
      <c r="Z1507" s="22" t="str">
        <f t="shared" si="322"/>
        <v/>
      </c>
      <c r="AA1507" s="22" t="str">
        <f t="shared" si="323"/>
        <v/>
      </c>
      <c r="AB1507" s="1">
        <f t="shared" si="324"/>
        <v>1469</v>
      </c>
      <c r="AC1507" t="str">
        <f t="shared" si="325"/>
        <v>ITM_EXITALL</v>
      </c>
      <c r="AD1507" s="125" t="str">
        <f>IF(ISNA(VLOOKUP(AA1507,'XEQM Shortlist'!J:J,1,0)),"//","")</f>
        <v/>
      </c>
      <c r="AF1507" s="88" t="str">
        <f t="shared" si="326"/>
        <v/>
      </c>
      <c r="AG1507" t="b">
        <f t="shared" si="327"/>
        <v>1</v>
      </c>
    </row>
    <row r="1508" spans="1:33">
      <c r="A1508" s="45">
        <f t="shared" si="320"/>
        <v>1508</v>
      </c>
      <c r="B1508" s="44">
        <f t="shared" si="328"/>
        <v>1470</v>
      </c>
      <c r="C1508" s="48" t="s">
        <v>3481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1347</v>
      </c>
      <c r="K1508" s="54" t="s">
        <v>3817</v>
      </c>
      <c r="L1508" s="52" t="s">
        <v>4614</v>
      </c>
      <c r="M1508" s="52" t="s">
        <v>4670</v>
      </c>
      <c r="N1508" s="52" t="s">
        <v>2155</v>
      </c>
      <c r="O1508" s="52"/>
      <c r="P1508" s="254" t="s">
        <v>1501</v>
      </c>
      <c r="Q1508" s="13"/>
      <c r="R1508"/>
      <c r="S1508" t="str">
        <f t="shared" si="332"/>
        <v/>
      </c>
      <c r="T1508" s="41" t="str">
        <f>IF(ISNA(VLOOKUP(P1508,'NEW XEQM.c'!E:F,2,0)),"--","PRESENT")</f>
        <v>PRESENT</v>
      </c>
      <c r="U1508"/>
      <c r="V1508">
        <f t="shared" si="321"/>
        <v>312</v>
      </c>
      <c r="W1508" s="75" t="s">
        <v>2155</v>
      </c>
      <c r="X1508" s="54" t="s">
        <v>2155</v>
      </c>
      <c r="Y1508" s="54" t="s">
        <v>2155</v>
      </c>
      <c r="Z1508" s="22" t="str">
        <f t="shared" si="322"/>
        <v>"EXPT"</v>
      </c>
      <c r="AA1508" s="22" t="str">
        <f t="shared" si="323"/>
        <v>EXPT</v>
      </c>
      <c r="AB1508" s="1">
        <f t="shared" si="324"/>
        <v>1470</v>
      </c>
      <c r="AC1508" t="str">
        <f t="shared" si="325"/>
        <v>ITM_EXPT</v>
      </c>
      <c r="AD1508" s="125" t="str">
        <f>IF(ISNA(VLOOKUP(AA1508,'XEQM Shortlist'!J:J,1,0)),"//","")</f>
        <v/>
      </c>
      <c r="AF1508" s="88" t="str">
        <f t="shared" si="326"/>
        <v>EXPT</v>
      </c>
      <c r="AG1508" t="b">
        <f t="shared" si="327"/>
        <v>1</v>
      </c>
    </row>
    <row r="1509" spans="1:33">
      <c r="A1509" s="45">
        <f t="shared" si="320"/>
        <v>1509</v>
      </c>
      <c r="B1509" s="44">
        <f t="shared" si="328"/>
        <v>1471</v>
      </c>
      <c r="C1509" s="48" t="s">
        <v>4122</v>
      </c>
      <c r="D1509" s="48" t="s">
        <v>7</v>
      </c>
      <c r="E1509" s="53" t="s">
        <v>4123</v>
      </c>
      <c r="F1509" s="53" t="s">
        <v>4123</v>
      </c>
      <c r="G1509" s="142">
        <v>0</v>
      </c>
      <c r="H1509" s="142">
        <v>0</v>
      </c>
      <c r="I1509" s="135" t="s">
        <v>3</v>
      </c>
      <c r="J1509" s="53" t="s">
        <v>1347</v>
      </c>
      <c r="K1509" s="54" t="s">
        <v>3817</v>
      </c>
      <c r="L1509" s="52" t="s">
        <v>4614</v>
      </c>
      <c r="M1509" s="52" t="s">
        <v>4670</v>
      </c>
      <c r="N1509" s="52" t="s">
        <v>2155</v>
      </c>
      <c r="O1509" s="52"/>
      <c r="P1509" s="254" t="s">
        <v>4124</v>
      </c>
      <c r="Q1509" s="13"/>
      <c r="R1509"/>
      <c r="S1509" t="str">
        <f t="shared" si="332"/>
        <v/>
      </c>
      <c r="T1509" s="41" t="str">
        <f>IF(ISNA(VLOOKUP(P1509,'NEW XEQM.c'!E:F,2,0)),"--","PRESENT")</f>
        <v>--</v>
      </c>
      <c r="U1509"/>
      <c r="V1509">
        <f t="shared" si="321"/>
        <v>313</v>
      </c>
      <c r="W1509" s="75" t="s">
        <v>2155</v>
      </c>
      <c r="X1509" s="54" t="s">
        <v>2155</v>
      </c>
      <c r="Y1509" s="54" t="s">
        <v>2155</v>
      </c>
      <c r="Z1509" s="22" t="str">
        <f t="shared" si="322"/>
        <v>"J/G?"</v>
      </c>
      <c r="AA1509" s="22" t="str">
        <f t="shared" si="323"/>
        <v>J/G?</v>
      </c>
      <c r="AB1509" s="1">
        <f t="shared" si="324"/>
        <v>1471</v>
      </c>
      <c r="AC1509" t="str">
        <f t="shared" si="325"/>
        <v>ITM_GET_JUL_GREG</v>
      </c>
      <c r="AD1509" s="125" t="str">
        <f>IF(ISNA(VLOOKUP(AA1509,'XEQM Shortlist'!J:J,1,0)),"//","")</f>
        <v>//</v>
      </c>
      <c r="AF1509" s="88" t="str">
        <f t="shared" si="326"/>
        <v>J/G?</v>
      </c>
      <c r="AG1509" t="b">
        <f t="shared" si="327"/>
        <v>1</v>
      </c>
    </row>
    <row r="1510" spans="1:33">
      <c r="A1510" s="45">
        <f t="shared" si="320"/>
        <v>1510</v>
      </c>
      <c r="B1510" s="44">
        <f t="shared" si="328"/>
        <v>1472</v>
      </c>
      <c r="C1510" s="48" t="s">
        <v>3482</v>
      </c>
      <c r="D1510" s="48" t="s">
        <v>7</v>
      </c>
      <c r="E1510" s="109" t="s">
        <v>1079</v>
      </c>
      <c r="F1510" s="109" t="s">
        <v>1079</v>
      </c>
      <c r="G1510" s="269">
        <v>0</v>
      </c>
      <c r="H1510" s="269">
        <v>0</v>
      </c>
      <c r="I1510" s="135" t="s">
        <v>3</v>
      </c>
      <c r="J1510" s="53" t="s">
        <v>1347</v>
      </c>
      <c r="K1510" s="54" t="s">
        <v>3817</v>
      </c>
      <c r="L1510" s="52" t="s">
        <v>4615</v>
      </c>
      <c r="M1510" s="52" t="s">
        <v>4670</v>
      </c>
      <c r="N1510" s="52" t="s">
        <v>2155</v>
      </c>
      <c r="O1510" s="52"/>
      <c r="P1510" s="254" t="s">
        <v>1514</v>
      </c>
      <c r="Q1510" s="13"/>
      <c r="R1510"/>
      <c r="S1510" t="str">
        <f t="shared" si="332"/>
        <v/>
      </c>
      <c r="T1510" s="41" t="str">
        <f>IF(ISNA(VLOOKUP(P1510,'NEW XEQM.c'!E:F,2,0)),"--","PRESENT")</f>
        <v>PRESENT</v>
      </c>
      <c r="U1510"/>
      <c r="V1510">
        <f t="shared" si="321"/>
        <v>314</v>
      </c>
      <c r="W1510" s="75" t="s">
        <v>2155</v>
      </c>
      <c r="X1510" s="54" t="s">
        <v>2155</v>
      </c>
      <c r="Y1510" s="54" t="s">
        <v>2155</v>
      </c>
      <c r="Z1510" s="22" t="str">
        <f t="shared" si="322"/>
        <v>"FIB"</v>
      </c>
      <c r="AA1510" s="22" t="str">
        <f t="shared" si="323"/>
        <v>FIB</v>
      </c>
      <c r="AB1510" s="1">
        <f t="shared" si="324"/>
        <v>1472</v>
      </c>
      <c r="AC1510" t="str">
        <f t="shared" si="325"/>
        <v>ITM_FIB</v>
      </c>
      <c r="AD1510" s="125" t="str">
        <f>IF(ISNA(VLOOKUP(AA1510,'XEQM Shortlist'!J:J,1,0)),"//","")</f>
        <v/>
      </c>
      <c r="AF1510" s="88" t="str">
        <f t="shared" si="326"/>
        <v>FIB</v>
      </c>
      <c r="AG1510" t="b">
        <f t="shared" si="327"/>
        <v>1</v>
      </c>
    </row>
    <row r="1511" spans="1:33">
      <c r="A1511" s="45">
        <f t="shared" si="320"/>
        <v>1511</v>
      </c>
      <c r="B1511" s="44">
        <f t="shared" si="328"/>
        <v>1473</v>
      </c>
      <c r="C1511" s="48" t="s">
        <v>3483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5259</v>
      </c>
      <c r="I1511" s="135" t="s">
        <v>3</v>
      </c>
      <c r="J1511" s="53" t="s">
        <v>1347</v>
      </c>
      <c r="K1511" s="54" t="s">
        <v>3817</v>
      </c>
      <c r="L1511" s="52" t="s">
        <v>4614</v>
      </c>
      <c r="M1511" s="52" t="s">
        <v>4671</v>
      </c>
      <c r="N1511" s="52" t="s">
        <v>2155</v>
      </c>
      <c r="O1511" s="52"/>
      <c r="P1511" s="254" t="s">
        <v>1517</v>
      </c>
      <c r="Q1511" s="13"/>
      <c r="R1511"/>
      <c r="S1511" t="str">
        <f t="shared" si="332"/>
        <v/>
      </c>
      <c r="T1511" s="41" t="str">
        <f>IF(ISNA(VLOOKUP(P1511,'NEW XEQM.c'!E:F,2,0)),"--","PRESENT")</f>
        <v>PRESENT</v>
      </c>
      <c r="U1511"/>
      <c r="V1511">
        <f t="shared" si="321"/>
        <v>315</v>
      </c>
      <c r="W1511" s="75" t="s">
        <v>2155</v>
      </c>
      <c r="X1511" s="54" t="s">
        <v>2500</v>
      </c>
      <c r="Y1511" s="54" t="s">
        <v>2155</v>
      </c>
      <c r="Z1511" s="22" t="str">
        <f t="shared" si="322"/>
        <v>"FIX"</v>
      </c>
      <c r="AA1511" s="22" t="str">
        <f t="shared" si="323"/>
        <v>FIX</v>
      </c>
      <c r="AB1511" s="1">
        <f t="shared" si="324"/>
        <v>1473</v>
      </c>
      <c r="AC1511" t="str">
        <f t="shared" si="325"/>
        <v>ITM_FIX</v>
      </c>
      <c r="AD1511" s="125" t="str">
        <f>IF(ISNA(VLOOKUP(AA1511,'XEQM Shortlist'!J:J,1,0)),"//","")</f>
        <v/>
      </c>
      <c r="AF1511" s="88" t="str">
        <f t="shared" si="326"/>
        <v>FIX</v>
      </c>
      <c r="AG1511" t="b">
        <f t="shared" si="327"/>
        <v>1</v>
      </c>
    </row>
    <row r="1512" spans="1:33">
      <c r="A1512" s="45">
        <f t="shared" si="320"/>
        <v>1512</v>
      </c>
      <c r="B1512" s="44">
        <f t="shared" si="328"/>
        <v>1474</v>
      </c>
      <c r="C1512" s="48" t="s">
        <v>3484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1347</v>
      </c>
      <c r="K1512" s="54" t="s">
        <v>3817</v>
      </c>
      <c r="L1512" s="52" t="s">
        <v>4614</v>
      </c>
      <c r="M1512" s="52" t="s">
        <v>4670</v>
      </c>
      <c r="N1512" s="52" t="s">
        <v>2155</v>
      </c>
      <c r="O1512" s="52"/>
      <c r="P1512" s="254" t="s">
        <v>1520</v>
      </c>
      <c r="Q1512" s="13"/>
      <c r="R1512"/>
      <c r="S1512" t="str">
        <f t="shared" si="332"/>
        <v/>
      </c>
      <c r="T1512" s="41" t="str">
        <f>IF(ISNA(VLOOKUP(P1512,'NEW XEQM.c'!E:F,2,0)),"--","PRESENT")</f>
        <v>--</v>
      </c>
      <c r="U1512"/>
      <c r="V1512">
        <f t="shared" si="321"/>
        <v>316</v>
      </c>
      <c r="W1512" s="75" t="s">
        <v>2572</v>
      </c>
      <c r="X1512" s="54" t="s">
        <v>2500</v>
      </c>
      <c r="Y1512" s="54" t="s">
        <v>2155</v>
      </c>
      <c r="Z1512" s="22" t="str">
        <f t="shared" si="322"/>
        <v>"FLASH?"</v>
      </c>
      <c r="AA1512" s="22" t="str">
        <f t="shared" si="323"/>
        <v>FLASH?</v>
      </c>
      <c r="AB1512" s="1">
        <f t="shared" si="324"/>
        <v>1474</v>
      </c>
      <c r="AC1512" t="str">
        <f t="shared" si="325"/>
        <v>ITM_FLASH</v>
      </c>
      <c r="AD1512" s="125" t="str">
        <f>IF(ISNA(VLOOKUP(AA1512,'XEQM Shortlist'!J:J,1,0)),"//","")</f>
        <v>//</v>
      </c>
      <c r="AF1512" s="88" t="str">
        <f t="shared" si="326"/>
        <v>FLASH?</v>
      </c>
      <c r="AG1512" t="b">
        <f t="shared" si="327"/>
        <v>1</v>
      </c>
    </row>
    <row r="1513" spans="1:33">
      <c r="A1513" s="45">
        <f t="shared" si="320"/>
        <v>1513</v>
      </c>
      <c r="B1513" s="44">
        <f t="shared" si="328"/>
        <v>1475</v>
      </c>
      <c r="C1513" s="48" t="s">
        <v>4726</v>
      </c>
      <c r="D1513" s="48" t="s">
        <v>2683</v>
      </c>
      <c r="E1513" s="53" t="s">
        <v>1089</v>
      </c>
      <c r="F1513" s="53" t="s">
        <v>1089</v>
      </c>
      <c r="G1513" s="142">
        <v>0</v>
      </c>
      <c r="H1513" s="142">
        <v>99</v>
      </c>
      <c r="I1513" s="135" t="s">
        <v>3</v>
      </c>
      <c r="J1513" s="53" t="s">
        <v>1347</v>
      </c>
      <c r="K1513" s="54" t="s">
        <v>3817</v>
      </c>
      <c r="L1513" s="52" t="s">
        <v>4614</v>
      </c>
      <c r="M1513" s="52" t="s">
        <v>4674</v>
      </c>
      <c r="N1513" s="52" t="s">
        <v>2155</v>
      </c>
      <c r="O1513" s="52"/>
      <c r="P1513" s="254" t="s">
        <v>1539</v>
      </c>
      <c r="Q1513" s="13"/>
      <c r="R1513"/>
      <c r="S1513" t="str">
        <f t="shared" si="332"/>
        <v/>
      </c>
      <c r="T1513" s="41" t="str">
        <f>IF(ISNA(VLOOKUP(P1513,'NEW XEQM.c'!E:F,2,0)),"--","PRESENT")</f>
        <v>--</v>
      </c>
      <c r="U1513"/>
      <c r="V1513">
        <f t="shared" si="321"/>
        <v>317</v>
      </c>
      <c r="W1513" s="75" t="s">
        <v>2155</v>
      </c>
      <c r="X1513" s="54" t="s">
        <v>2155</v>
      </c>
      <c r="Y1513" s="54" t="s">
        <v>2155</v>
      </c>
      <c r="Z1513" s="22" t="str">
        <f t="shared" si="322"/>
        <v>"F'(X)"</v>
      </c>
      <c r="AA1513" s="22" t="str">
        <f t="shared" si="323"/>
        <v>F'(X)</v>
      </c>
      <c r="AB1513" s="1">
        <f t="shared" si="324"/>
        <v>1475</v>
      </c>
      <c r="AC1513" t="str">
        <f t="shared" si="325"/>
        <v>ITM_FQX</v>
      </c>
      <c r="AD1513" s="125" t="str">
        <f>IF(ISNA(VLOOKUP(AA1513,'XEQM Shortlist'!J:J,1,0)),"//","")</f>
        <v>//</v>
      </c>
      <c r="AF1513" s="88" t="str">
        <f t="shared" si="326"/>
        <v>F'</v>
      </c>
      <c r="AG1513" t="b">
        <f t="shared" si="327"/>
        <v>0</v>
      </c>
    </row>
    <row r="1514" spans="1:33">
      <c r="A1514" s="45">
        <f t="shared" si="320"/>
        <v>1514</v>
      </c>
      <c r="B1514" s="44">
        <f t="shared" si="328"/>
        <v>1476</v>
      </c>
      <c r="C1514" s="48" t="s">
        <v>4727</v>
      </c>
      <c r="D1514" s="48" t="s">
        <v>2683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1347</v>
      </c>
      <c r="K1514" s="54" t="s">
        <v>3817</v>
      </c>
      <c r="L1514" s="52" t="s">
        <v>4614</v>
      </c>
      <c r="M1514" s="52" t="s">
        <v>4674</v>
      </c>
      <c r="N1514" s="52" t="s">
        <v>2155</v>
      </c>
      <c r="O1514" s="52"/>
      <c r="P1514" s="254" t="s">
        <v>1540</v>
      </c>
      <c r="Q1514" s="13"/>
      <c r="R1514"/>
      <c r="S1514" t="str">
        <f t="shared" si="332"/>
        <v/>
      </c>
      <c r="T1514" s="41" t="str">
        <f>IF(ISNA(VLOOKUP(P1514,'NEW XEQM.c'!E:F,2,0)),"--","PRESENT")</f>
        <v>--</v>
      </c>
      <c r="U1514"/>
      <c r="V1514">
        <f t="shared" si="321"/>
        <v>318</v>
      </c>
      <c r="W1514" s="75" t="s">
        <v>2155</v>
      </c>
      <c r="X1514" s="54" t="s">
        <v>2155</v>
      </c>
      <c r="Y1514" s="54" t="s">
        <v>2155</v>
      </c>
      <c r="Z1514" s="22" t="str">
        <f t="shared" si="322"/>
        <v>"F\"(X)"</v>
      </c>
      <c r="AA1514" s="22" t="str">
        <f t="shared" si="323"/>
        <v>F\(X)</v>
      </c>
      <c r="AB1514" s="1">
        <f t="shared" si="324"/>
        <v>1476</v>
      </c>
      <c r="AC1514" t="str">
        <f t="shared" si="325"/>
        <v>ITM_FDQX</v>
      </c>
      <c r="AD1514" s="125" t="str">
        <f>IF(ISNA(VLOOKUP(AA1514,'XEQM Shortlist'!J:J,1,0)),"//","")</f>
        <v>//</v>
      </c>
      <c r="AF1514" s="88" t="str">
        <f t="shared" si="326"/>
        <v>F\</v>
      </c>
      <c r="AG1514" t="b">
        <f t="shared" si="327"/>
        <v>0</v>
      </c>
    </row>
    <row r="1515" spans="1:33">
      <c r="A1515" s="45">
        <f t="shared" si="320"/>
        <v>1515</v>
      </c>
      <c r="B1515" s="44">
        <f t="shared" si="328"/>
        <v>1477</v>
      </c>
      <c r="C1515" s="48" t="s">
        <v>3485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5259</v>
      </c>
      <c r="I1515" s="135" t="s">
        <v>3</v>
      </c>
      <c r="J1515" s="53" t="s">
        <v>1347</v>
      </c>
      <c r="K1515" s="54" t="s">
        <v>3817</v>
      </c>
      <c r="L1515" s="52" t="s">
        <v>4614</v>
      </c>
      <c r="M1515" s="52" t="s">
        <v>4671</v>
      </c>
      <c r="N1515" s="52" t="s">
        <v>2155</v>
      </c>
      <c r="O1515" s="52"/>
      <c r="P1515" s="254" t="s">
        <v>1544</v>
      </c>
      <c r="Q1515" s="13"/>
      <c r="R1515"/>
      <c r="S1515" t="str">
        <f t="shared" si="332"/>
        <v/>
      </c>
      <c r="T1515" s="41" t="str">
        <f>IF(ISNA(VLOOKUP(P1515,'NEW XEQM.c'!E:F,2,0)),"--","PRESENT")</f>
        <v>PRESENT</v>
      </c>
      <c r="U1515"/>
      <c r="V1515">
        <f t="shared" si="321"/>
        <v>319</v>
      </c>
      <c r="W1515" s="75" t="s">
        <v>2155</v>
      </c>
      <c r="X1515" s="54" t="s">
        <v>2155</v>
      </c>
      <c r="Y1515" s="54" t="s">
        <v>2155</v>
      </c>
      <c r="Z1515" s="22" t="str">
        <f t="shared" si="322"/>
        <v>"GAP"</v>
      </c>
      <c r="AA1515" s="22" t="str">
        <f t="shared" si="323"/>
        <v>GAP</v>
      </c>
      <c r="AB1515" s="1">
        <f t="shared" si="324"/>
        <v>1477</v>
      </c>
      <c r="AC1515" t="str">
        <f t="shared" si="325"/>
        <v>ITM_GAP</v>
      </c>
      <c r="AD1515" s="125" t="str">
        <f>IF(ISNA(VLOOKUP(AA1515,'XEQM Shortlist'!J:J,1,0)),"//","")</f>
        <v>//</v>
      </c>
      <c r="AF1515" s="88" t="str">
        <f t="shared" si="326"/>
        <v>GAP</v>
      </c>
      <c r="AG1515" t="b">
        <f t="shared" si="327"/>
        <v>1</v>
      </c>
    </row>
    <row r="1516" spans="1:33">
      <c r="A1516" s="45">
        <f t="shared" si="320"/>
        <v>1516</v>
      </c>
      <c r="B1516" s="44">
        <f t="shared" si="328"/>
        <v>1478</v>
      </c>
      <c r="C1516" s="48" t="s">
        <v>3486</v>
      </c>
      <c r="D1516" s="48" t="s">
        <v>7</v>
      </c>
      <c r="E1516" s="53" t="s">
        <v>1091</v>
      </c>
      <c r="F1516" s="53" t="s">
        <v>1091</v>
      </c>
      <c r="G1516" s="142">
        <v>0</v>
      </c>
      <c r="H1516" s="142">
        <v>0</v>
      </c>
      <c r="I1516" s="135" t="s">
        <v>3</v>
      </c>
      <c r="J1516" s="53" t="s">
        <v>1347</v>
      </c>
      <c r="K1516" s="54" t="s">
        <v>3817</v>
      </c>
      <c r="L1516" s="52" t="s">
        <v>4615</v>
      </c>
      <c r="M1516" s="52" t="s">
        <v>4670</v>
      </c>
      <c r="N1516" s="52" t="s">
        <v>2155</v>
      </c>
      <c r="O1516" s="52"/>
      <c r="P1516" s="254" t="s">
        <v>1547</v>
      </c>
      <c r="Q1516" s="13"/>
      <c r="R1516"/>
      <c r="S1516" t="str">
        <f t="shared" si="332"/>
        <v/>
      </c>
      <c r="T1516" s="41" t="str">
        <f>IF(ISNA(VLOOKUP(P1516,'NEW XEQM.c'!E:F,2,0)),"--","PRESENT")</f>
        <v>PRESENT</v>
      </c>
      <c r="U1516"/>
      <c r="V1516">
        <f t="shared" si="321"/>
        <v>320</v>
      </c>
      <c r="W1516" s="75" t="s">
        <v>2155</v>
      </c>
      <c r="X1516" s="54" t="s">
        <v>2155</v>
      </c>
      <c r="Y1516" s="54" t="s">
        <v>2155</v>
      </c>
      <c r="Z1516" s="22" t="str">
        <f t="shared" si="322"/>
        <v>"G" STD_SUB_D</v>
      </c>
      <c r="AA1516" s="22" t="str">
        <f t="shared" si="323"/>
        <v>GD</v>
      </c>
      <c r="AB1516" s="1">
        <f t="shared" si="324"/>
        <v>1478</v>
      </c>
      <c r="AC1516" t="str">
        <f t="shared" si="325"/>
        <v>ITM_GD</v>
      </c>
      <c r="AD1516" s="125" t="str">
        <f>IF(ISNA(VLOOKUP(AA1516,'XEQM Shortlist'!J:J,1,0)),"//","")</f>
        <v/>
      </c>
      <c r="AF1516" s="88" t="str">
        <f t="shared" si="326"/>
        <v>GD</v>
      </c>
      <c r="AG1516" t="b">
        <f t="shared" si="327"/>
        <v>1</v>
      </c>
    </row>
    <row r="1517" spans="1:33">
      <c r="A1517" s="45">
        <f t="shared" si="320"/>
        <v>1517</v>
      </c>
      <c r="B1517" s="44">
        <f t="shared" si="328"/>
        <v>1479</v>
      </c>
      <c r="C1517" s="48" t="s">
        <v>3487</v>
      </c>
      <c r="D1517" s="48" t="s">
        <v>7</v>
      </c>
      <c r="E1517" s="53" t="s">
        <v>1092</v>
      </c>
      <c r="F1517" s="53" t="s">
        <v>1092</v>
      </c>
      <c r="G1517" s="142">
        <v>0</v>
      </c>
      <c r="H1517" s="142">
        <v>0</v>
      </c>
      <c r="I1517" s="135" t="s">
        <v>3</v>
      </c>
      <c r="J1517" s="53" t="s">
        <v>1347</v>
      </c>
      <c r="K1517" s="54" t="s">
        <v>3817</v>
      </c>
      <c r="L1517" s="52" t="s">
        <v>4615</v>
      </c>
      <c r="M1517" s="52" t="s">
        <v>4670</v>
      </c>
      <c r="N1517" s="52" t="s">
        <v>2155</v>
      </c>
      <c r="O1517" s="52"/>
      <c r="P1517" s="254" t="s">
        <v>1548</v>
      </c>
      <c r="Q1517" s="13"/>
      <c r="R1517"/>
      <c r="S1517" t="str">
        <f t="shared" si="332"/>
        <v/>
      </c>
      <c r="T1517" s="41" t="str">
        <f>IF(ISNA(VLOOKUP(P1517,'NEW XEQM.c'!E:F,2,0)),"--","PRESENT")</f>
        <v>PRESENT</v>
      </c>
      <c r="U1517"/>
      <c r="V1517">
        <f t="shared" si="321"/>
        <v>321</v>
      </c>
      <c r="W1517" s="75" t="s">
        <v>2155</v>
      </c>
      <c r="X1517" s="54" t="s">
        <v>2155</v>
      </c>
      <c r="Y1517" s="54" t="s">
        <v>3825</v>
      </c>
      <c r="Z1517" s="22" t="str">
        <f t="shared" si="322"/>
        <v>"G" STD_SUB_D STD_SUP_MINUS_1</v>
      </c>
      <c r="AA1517" s="22" t="str">
        <f t="shared" si="323"/>
        <v>GD^-1</v>
      </c>
      <c r="AB1517" s="1">
        <f t="shared" si="324"/>
        <v>1479</v>
      </c>
      <c r="AC1517" t="str">
        <f t="shared" si="325"/>
        <v>ITM_GDM1</v>
      </c>
      <c r="AD1517" s="125" t="str">
        <f>IF(ISNA(VLOOKUP(AA1517,'XEQM Shortlist'!J:J,1,0)),"//","")</f>
        <v/>
      </c>
      <c r="AF1517" s="88" t="str">
        <f t="shared" si="326"/>
        <v>GD^MINUS_1</v>
      </c>
      <c r="AG1517" t="b">
        <f t="shared" si="327"/>
        <v>0</v>
      </c>
    </row>
    <row r="1518" spans="1:33">
      <c r="A1518" s="45">
        <f t="shared" si="320"/>
        <v>1518</v>
      </c>
      <c r="B1518" s="44">
        <f t="shared" si="328"/>
        <v>1480</v>
      </c>
      <c r="C1518" s="48" t="s">
        <v>3475</v>
      </c>
      <c r="D1518" s="48" t="s">
        <v>4269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1347</v>
      </c>
      <c r="K1518" s="54" t="s">
        <v>3817</v>
      </c>
      <c r="L1518" s="52" t="s">
        <v>4614</v>
      </c>
      <c r="M1518" s="52" t="s">
        <v>4670</v>
      </c>
      <c r="N1518" s="52" t="s">
        <v>2155</v>
      </c>
      <c r="O1518" s="52"/>
      <c r="P1518" s="254" t="s">
        <v>1556</v>
      </c>
      <c r="Q1518" s="13"/>
      <c r="R1518"/>
      <c r="S1518" t="str">
        <f t="shared" si="332"/>
        <v/>
      </c>
      <c r="T1518" s="41" t="str">
        <f>IF(ISNA(VLOOKUP(P1518,'NEW XEQM.c'!E:F,2,0)),"--","PRESENT")</f>
        <v>--</v>
      </c>
      <c r="U1518"/>
      <c r="V1518">
        <f t="shared" si="321"/>
        <v>322</v>
      </c>
      <c r="W1518" s="75" t="s">
        <v>2552</v>
      </c>
      <c r="X1518" s="54" t="s">
        <v>2500</v>
      </c>
      <c r="Y1518" s="54" t="s">
        <v>2155</v>
      </c>
      <c r="Z1518" s="22" t="str">
        <f t="shared" si="322"/>
        <v>"GRAD"</v>
      </c>
      <c r="AA1518" s="22" t="str">
        <f t="shared" si="323"/>
        <v>GRAD</v>
      </c>
      <c r="AB1518" s="1">
        <f t="shared" si="324"/>
        <v>1480</v>
      </c>
      <c r="AC1518" t="str">
        <f t="shared" si="325"/>
        <v>ITM_GRAD</v>
      </c>
      <c r="AD1518" s="125" t="str">
        <f>IF(ISNA(VLOOKUP(AA1518,'XEQM Shortlist'!J:J,1,0)),"//","")</f>
        <v>//</v>
      </c>
      <c r="AF1518" s="88" t="str">
        <f t="shared" si="326"/>
        <v>GRAD</v>
      </c>
      <c r="AG1518" t="b">
        <f t="shared" si="327"/>
        <v>1</v>
      </c>
    </row>
    <row r="1519" spans="1:33">
      <c r="A1519" s="2">
        <f t="shared" si="320"/>
        <v>1519</v>
      </c>
      <c r="B1519" s="44">
        <f t="shared" si="328"/>
        <v>1481</v>
      </c>
      <c r="C1519" s="94" t="s">
        <v>3642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1347</v>
      </c>
      <c r="K1519" s="96" t="s">
        <v>3656</v>
      </c>
      <c r="L1519" t="s">
        <v>4614</v>
      </c>
      <c r="M1519" t="s">
        <v>4672</v>
      </c>
      <c r="N1519" t="s">
        <v>2155</v>
      </c>
      <c r="P1519" s="254" t="str">
        <f>"ITM_"&amp;IF(B1519&lt;10,"000",IF(B1519&lt;100,"00",IF(B1519&lt;1000,"0","")))&amp;$B1519</f>
        <v>ITM_1481</v>
      </c>
      <c r="Q1519" s="13"/>
      <c r="R1519"/>
      <c r="S1519" t="str">
        <f t="shared" si="332"/>
        <v/>
      </c>
      <c r="T1519" t="str">
        <f>IF(ISNA(VLOOKUP(P1519,'NEW XEQM.c'!E:F,2,0)),"--","PRESENT")</f>
        <v>--</v>
      </c>
      <c r="U1519"/>
      <c r="V1519">
        <f t="shared" si="321"/>
        <v>322</v>
      </c>
      <c r="W1519" s="2" t="s">
        <v>2155</v>
      </c>
      <c r="X1519" s="96" t="s">
        <v>2155</v>
      </c>
      <c r="Y1519" s="96" t="s">
        <v>2155</v>
      </c>
      <c r="Z1519" s="22" t="str">
        <f t="shared" si="322"/>
        <v/>
      </c>
      <c r="AA1519" s="22" t="str">
        <f t="shared" si="323"/>
        <v/>
      </c>
      <c r="AB1519" s="1">
        <f t="shared" si="324"/>
        <v>1481</v>
      </c>
      <c r="AC1519" t="str">
        <f t="shared" si="325"/>
        <v>ITM_1481</v>
      </c>
      <c r="AD1519" s="96" t="str">
        <f>IF(ISNA(VLOOKUP(AA1519,'XEQM Shortlist'!J:J,1,0)),"//","")</f>
        <v/>
      </c>
      <c r="AF1519" s="2" t="str">
        <f t="shared" si="326"/>
        <v/>
      </c>
      <c r="AG1519" t="b">
        <f t="shared" si="327"/>
        <v>1</v>
      </c>
    </row>
    <row r="1520" spans="1:33">
      <c r="A1520" s="45">
        <f t="shared" si="320"/>
        <v>1520</v>
      </c>
      <c r="B1520" s="44">
        <f t="shared" si="328"/>
        <v>1482</v>
      </c>
      <c r="C1520" s="48" t="s">
        <v>3488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1347</v>
      </c>
      <c r="K1520" s="54" t="s">
        <v>3818</v>
      </c>
      <c r="L1520" s="52" t="s">
        <v>4614</v>
      </c>
      <c r="M1520" s="52" t="s">
        <v>4672</v>
      </c>
      <c r="N1520" s="52" t="s">
        <v>2155</v>
      </c>
      <c r="O1520" s="52"/>
      <c r="P1520" s="254" t="s">
        <v>1558</v>
      </c>
      <c r="Q1520" s="13"/>
      <c r="R1520"/>
      <c r="S1520" t="str">
        <f t="shared" si="332"/>
        <v/>
      </c>
      <c r="T1520" s="41" t="str">
        <f>IF(ISNA(VLOOKUP(P1520,'NEW XEQM.c'!E:F,2,0)),"--","PRESENT")</f>
        <v>--</v>
      </c>
      <c r="U1520"/>
      <c r="V1520">
        <f t="shared" si="321"/>
        <v>323</v>
      </c>
      <c r="W1520" s="75" t="s">
        <v>2155</v>
      </c>
      <c r="X1520" s="54" t="s">
        <v>2155</v>
      </c>
      <c r="Y1520" s="54" t="s">
        <v>2155</v>
      </c>
      <c r="Z1520" s="22" t="str">
        <f t="shared" si="322"/>
        <v>"GTO."</v>
      </c>
      <c r="AA1520" s="22" t="str">
        <f t="shared" si="323"/>
        <v>GTO.</v>
      </c>
      <c r="AB1520" s="1">
        <f t="shared" si="324"/>
        <v>1482</v>
      </c>
      <c r="AC1520" t="str">
        <f t="shared" si="325"/>
        <v>ITM_GTOP</v>
      </c>
      <c r="AD1520" s="125" t="str">
        <f>IF(ISNA(VLOOKUP(AA1520,'XEQM Shortlist'!J:J,1,0)),"//","")</f>
        <v>//</v>
      </c>
      <c r="AF1520" s="88" t="str">
        <f t="shared" si="326"/>
        <v>GTO.</v>
      </c>
      <c r="AG1520" t="b">
        <f t="shared" si="327"/>
        <v>1</v>
      </c>
    </row>
    <row r="1521" spans="1:33">
      <c r="A1521" s="45">
        <f t="shared" si="320"/>
        <v>1521</v>
      </c>
      <c r="B1521" s="44">
        <f t="shared" si="328"/>
        <v>1483</v>
      </c>
      <c r="C1521" s="48" t="s">
        <v>4180</v>
      </c>
      <c r="D1521" s="48" t="s">
        <v>7</v>
      </c>
      <c r="E1521" s="53" t="s">
        <v>1095</v>
      </c>
      <c r="F1521" s="53" t="s">
        <v>1095</v>
      </c>
      <c r="G1521" s="142">
        <v>0</v>
      </c>
      <c r="H1521" s="142">
        <v>0</v>
      </c>
      <c r="I1521" s="135" t="s">
        <v>3</v>
      </c>
      <c r="J1521" s="53" t="s">
        <v>1347</v>
      </c>
      <c r="K1521" s="54" t="s">
        <v>3817</v>
      </c>
      <c r="L1521" s="52" t="s">
        <v>4615</v>
      </c>
      <c r="M1521" s="52" t="s">
        <v>4670</v>
      </c>
      <c r="N1521" s="52" t="s">
        <v>2155</v>
      </c>
      <c r="O1521" s="52"/>
      <c r="P1521" s="254" t="s">
        <v>1561</v>
      </c>
      <c r="Q1521" s="13"/>
      <c r="R1521"/>
      <c r="S1521" t="str">
        <f t="shared" si="332"/>
        <v/>
      </c>
      <c r="T1521" s="41" t="str">
        <f>IF(ISNA(VLOOKUP(P1521,'NEW XEQM.c'!E:F,2,0)),"--","PRESENT")</f>
        <v>--</v>
      </c>
      <c r="U1521"/>
      <c r="V1521">
        <f t="shared" si="321"/>
        <v>324</v>
      </c>
      <c r="W1521" s="75" t="s">
        <v>2155</v>
      </c>
      <c r="X1521" s="54" t="s">
        <v>2155</v>
      </c>
      <c r="Y1521" s="54" t="s">
        <v>2155</v>
      </c>
      <c r="Z1521" s="22" t="str">
        <f t="shared" si="322"/>
        <v>"H" STD_SUB_N</v>
      </c>
      <c r="AA1521" s="22" t="str">
        <f t="shared" si="323"/>
        <v>HN</v>
      </c>
      <c r="AB1521" s="1">
        <f t="shared" si="324"/>
        <v>1483</v>
      </c>
      <c r="AC1521" t="str">
        <f t="shared" si="325"/>
        <v>ITM_HN</v>
      </c>
      <c r="AD1521" s="125" t="str">
        <f>IF(ISNA(VLOOKUP(AA1521,'XEQM Shortlist'!J:J,1,0)),"//","")</f>
        <v>//</v>
      </c>
      <c r="AF1521" s="88" t="str">
        <f t="shared" si="326"/>
        <v>HN</v>
      </c>
      <c r="AG1521" t="b">
        <f t="shared" si="327"/>
        <v>1</v>
      </c>
    </row>
    <row r="1522" spans="1:33">
      <c r="A1522" s="45">
        <f t="shared" si="320"/>
        <v>1522</v>
      </c>
      <c r="B1522" s="44">
        <f t="shared" si="328"/>
        <v>1484</v>
      </c>
      <c r="C1522" s="48" t="s">
        <v>4181</v>
      </c>
      <c r="D1522" s="48" t="s">
        <v>7</v>
      </c>
      <c r="E1522" s="53" t="s">
        <v>1096</v>
      </c>
      <c r="F1522" s="53" t="s">
        <v>1096</v>
      </c>
      <c r="G1522" s="142">
        <v>0</v>
      </c>
      <c r="H1522" s="142">
        <v>0</v>
      </c>
      <c r="I1522" s="135" t="s">
        <v>3</v>
      </c>
      <c r="J1522" s="53" t="s">
        <v>1347</v>
      </c>
      <c r="K1522" s="54" t="s">
        <v>3817</v>
      </c>
      <c r="L1522" s="52" t="s">
        <v>4615</v>
      </c>
      <c r="M1522" s="52" t="s">
        <v>4670</v>
      </c>
      <c r="N1522" s="52" t="s">
        <v>2155</v>
      </c>
      <c r="O1522" s="52"/>
      <c r="P1522" s="254" t="s">
        <v>1562</v>
      </c>
      <c r="Q1522" s="13"/>
      <c r="R1522"/>
      <c r="S1522" t="str">
        <f t="shared" si="332"/>
        <v/>
      </c>
      <c r="T1522" s="41" t="str">
        <f>IF(ISNA(VLOOKUP(P1522,'NEW XEQM.c'!E:F,2,0)),"--","PRESENT")</f>
        <v>--</v>
      </c>
      <c r="U1522"/>
      <c r="V1522">
        <f t="shared" si="321"/>
        <v>325</v>
      </c>
      <c r="W1522" s="75" t="s">
        <v>2155</v>
      </c>
      <c r="X1522" s="54" t="s">
        <v>2155</v>
      </c>
      <c r="Y1522" s="54" t="s">
        <v>2155</v>
      </c>
      <c r="Z1522" s="22" t="str">
        <f t="shared" si="322"/>
        <v>"H" STD_SUB_N STD_SUB_P</v>
      </c>
      <c r="AA1522" s="22" t="str">
        <f t="shared" si="323"/>
        <v>HNP</v>
      </c>
      <c r="AB1522" s="1">
        <f t="shared" si="324"/>
        <v>1484</v>
      </c>
      <c r="AC1522" t="str">
        <f t="shared" si="325"/>
        <v>ITM_HNP</v>
      </c>
      <c r="AD1522" s="125" t="str">
        <f>IF(ISNA(VLOOKUP(AA1522,'XEQM Shortlist'!J:J,1,0)),"//","")</f>
        <v>//</v>
      </c>
      <c r="AF1522" s="88" t="str">
        <f t="shared" si="326"/>
        <v>HNP</v>
      </c>
      <c r="AG1522" t="b">
        <f t="shared" si="327"/>
        <v>1</v>
      </c>
    </row>
    <row r="1523" spans="1:33">
      <c r="A1523" s="45">
        <f t="shared" si="320"/>
        <v>1523</v>
      </c>
      <c r="B1523" s="44">
        <f t="shared" si="328"/>
        <v>1485</v>
      </c>
      <c r="C1523" s="48" t="s">
        <v>3489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1347</v>
      </c>
      <c r="K1523" s="54" t="s">
        <v>3817</v>
      </c>
      <c r="L1523" s="52" t="s">
        <v>4614</v>
      </c>
      <c r="M1523" s="52" t="s">
        <v>4670</v>
      </c>
      <c r="N1523" s="52" t="s">
        <v>2155</v>
      </c>
      <c r="O1523" s="52"/>
      <c r="P1523" s="254" t="s">
        <v>1573</v>
      </c>
      <c r="Q1523" s="13"/>
      <c r="R1523"/>
      <c r="S1523" t="str">
        <f t="shared" si="332"/>
        <v/>
      </c>
      <c r="T1523" s="41" t="str">
        <f>IF(ISNA(VLOOKUP(P1523,'NEW XEQM.c'!E:F,2,0)),"--","PRESENT")</f>
        <v>PRESENT</v>
      </c>
      <c r="U1523"/>
      <c r="V1523">
        <f t="shared" si="321"/>
        <v>326</v>
      </c>
      <c r="W1523" s="75" t="s">
        <v>2557</v>
      </c>
      <c r="X1523" s="54" t="s">
        <v>2155</v>
      </c>
      <c r="Y1523" s="54" t="s">
        <v>2155</v>
      </c>
      <c r="Z1523" s="22" t="str">
        <f t="shared" si="322"/>
        <v>"IM"</v>
      </c>
      <c r="AA1523" s="22" t="str">
        <f t="shared" si="323"/>
        <v>IM</v>
      </c>
      <c r="AB1523" s="1">
        <f t="shared" si="324"/>
        <v>1485</v>
      </c>
      <c r="AC1523" t="str">
        <f t="shared" si="325"/>
        <v>ITM_IM</v>
      </c>
      <c r="AD1523" s="125" t="str">
        <f>IF(ISNA(VLOOKUP(AA1523,'XEQM Shortlist'!J:J,1,0)),"//","")</f>
        <v/>
      </c>
      <c r="AF1523" s="88" t="str">
        <f t="shared" si="326"/>
        <v>IM</v>
      </c>
      <c r="AG1523" t="b">
        <f t="shared" si="327"/>
        <v>1</v>
      </c>
    </row>
    <row r="1524" spans="1:33">
      <c r="A1524" s="45">
        <f t="shared" si="320"/>
        <v>1524</v>
      </c>
      <c r="B1524" s="44">
        <f t="shared" si="328"/>
        <v>1486</v>
      </c>
      <c r="C1524" s="48" t="s">
        <v>4362</v>
      </c>
      <c r="D1524" s="48" t="s">
        <v>2195</v>
      </c>
      <c r="E1524" s="53" t="s">
        <v>1099</v>
      </c>
      <c r="F1524" s="53" t="s">
        <v>1099</v>
      </c>
      <c r="G1524" s="142">
        <v>0</v>
      </c>
      <c r="H1524" s="142">
        <v>99</v>
      </c>
      <c r="I1524" s="135" t="s">
        <v>3</v>
      </c>
      <c r="J1524" s="53" t="s">
        <v>1348</v>
      </c>
      <c r="K1524" s="54" t="s">
        <v>3817</v>
      </c>
      <c r="L1524" s="52" t="s">
        <v>4614</v>
      </c>
      <c r="M1524" s="52" t="s">
        <v>4675</v>
      </c>
      <c r="N1524" s="52" t="s">
        <v>2155</v>
      </c>
      <c r="O1524" s="52"/>
      <c r="P1524" s="254" t="s">
        <v>1575</v>
      </c>
      <c r="Q1524" s="13"/>
      <c r="R1524"/>
      <c r="S1524" t="str">
        <f t="shared" si="332"/>
        <v/>
      </c>
      <c r="T1524" s="41" t="str">
        <f>IF(ISNA(VLOOKUP(P1524,'NEW XEQM.c'!E:F,2,0)),"--","PRESENT")</f>
        <v>PRESENT</v>
      </c>
      <c r="U1524"/>
      <c r="V1524">
        <f t="shared" si="321"/>
        <v>327</v>
      </c>
      <c r="W1524" s="75" t="s">
        <v>2155</v>
      </c>
      <c r="X1524" s="54" t="s">
        <v>2500</v>
      </c>
      <c r="Y1524" s="54" t="s">
        <v>2155</v>
      </c>
      <c r="Z1524" s="22" t="str">
        <f t="shared" si="322"/>
        <v>"INDEX"</v>
      </c>
      <c r="AA1524" s="22" t="str">
        <f t="shared" si="323"/>
        <v>INDEX</v>
      </c>
      <c r="AB1524" s="1">
        <f t="shared" si="324"/>
        <v>1486</v>
      </c>
      <c r="AC1524" t="str">
        <f t="shared" si="325"/>
        <v>ITM_INDEX</v>
      </c>
      <c r="AD1524" s="125" t="str">
        <f>IF(ISNA(VLOOKUP(AA1524,'XEQM Shortlist'!J:J,1,0)),"//","")</f>
        <v/>
      </c>
      <c r="AF1524" s="88" t="str">
        <f t="shared" si="326"/>
        <v>INDEX</v>
      </c>
      <c r="AG1524" t="b">
        <f t="shared" si="327"/>
        <v>1</v>
      </c>
    </row>
    <row r="1525" spans="1:33">
      <c r="A1525" s="45">
        <f t="shared" si="320"/>
        <v>1525</v>
      </c>
      <c r="B1525" s="44">
        <f t="shared" si="328"/>
        <v>1487</v>
      </c>
      <c r="C1525" s="48" t="s">
        <v>4145</v>
      </c>
      <c r="D1525" s="48" t="s">
        <v>7</v>
      </c>
      <c r="E1525" s="53" t="s">
        <v>1104</v>
      </c>
      <c r="F1525" s="53" t="s">
        <v>1104</v>
      </c>
      <c r="G1525" s="142">
        <v>0</v>
      </c>
      <c r="H1525" s="142">
        <v>0</v>
      </c>
      <c r="I1525" s="135" t="s">
        <v>3</v>
      </c>
      <c r="J1525" s="53" t="s">
        <v>1347</v>
      </c>
      <c r="K1525" s="54" t="s">
        <v>3817</v>
      </c>
      <c r="L1525" s="52" t="s">
        <v>4614</v>
      </c>
      <c r="M1525" s="52" t="s">
        <v>4670</v>
      </c>
      <c r="N1525" s="52" t="s">
        <v>2155</v>
      </c>
      <c r="O1525" s="52"/>
      <c r="P1525" s="254" t="s">
        <v>1584</v>
      </c>
      <c r="Q1525" s="13"/>
      <c r="R1525"/>
      <c r="S1525" t="str">
        <f t="shared" si="332"/>
        <v/>
      </c>
      <c r="T1525" s="41" t="str">
        <f>IF(ISNA(VLOOKUP(P1525,'NEW XEQM.c'!E:F,2,0)),"--","PRESENT")</f>
        <v>--</v>
      </c>
      <c r="U1525"/>
      <c r="V1525">
        <f t="shared" si="321"/>
        <v>328</v>
      </c>
      <c r="W1525" s="75" t="s">
        <v>2155</v>
      </c>
      <c r="X1525" s="54" t="s">
        <v>2155</v>
      </c>
      <c r="Y1525" s="54" t="s">
        <v>2155</v>
      </c>
      <c r="Z1525" s="22" t="str">
        <f t="shared" si="322"/>
        <v>"I" STD_SUB_X STD_SUB_Y STD_SUB_Z</v>
      </c>
      <c r="AA1525" s="22" t="str">
        <f t="shared" si="323"/>
        <v>IXYZ</v>
      </c>
      <c r="AB1525" s="1">
        <f t="shared" si="324"/>
        <v>1487</v>
      </c>
      <c r="AC1525" t="str">
        <f t="shared" si="325"/>
        <v>ITM_IXYZ</v>
      </c>
      <c r="AD1525" s="125" t="str">
        <f>IF(ISNA(VLOOKUP(AA1525,'XEQM Shortlist'!J:J,1,0)),"//","")</f>
        <v>//</v>
      </c>
      <c r="AF1525" s="88" t="str">
        <f t="shared" si="326"/>
        <v>IXYZ</v>
      </c>
      <c r="AG1525" t="b">
        <f t="shared" si="327"/>
        <v>1</v>
      </c>
    </row>
    <row r="1526" spans="1:33">
      <c r="A1526" s="45">
        <f t="shared" si="320"/>
        <v>1526</v>
      </c>
      <c r="B1526" s="44">
        <f t="shared" si="328"/>
        <v>1488</v>
      </c>
      <c r="C1526" s="48" t="s">
        <v>4118</v>
      </c>
      <c r="D1526" s="48" t="s">
        <v>7</v>
      </c>
      <c r="E1526" s="53" t="s">
        <v>1105</v>
      </c>
      <c r="F1526" s="53" t="s">
        <v>1105</v>
      </c>
      <c r="G1526" s="142">
        <v>0</v>
      </c>
      <c r="H1526" s="142">
        <v>0</v>
      </c>
      <c r="I1526" s="135" t="s">
        <v>3</v>
      </c>
      <c r="J1526" s="53" t="s">
        <v>1347</v>
      </c>
      <c r="K1526" s="54" t="s">
        <v>3817</v>
      </c>
      <c r="L1526" s="52" t="s">
        <v>4614</v>
      </c>
      <c r="M1526" s="52" t="s">
        <v>4670</v>
      </c>
      <c r="N1526" s="52" t="s">
        <v>2155</v>
      </c>
      <c r="O1526" s="52"/>
      <c r="P1526" s="254" t="s">
        <v>1585</v>
      </c>
      <c r="Q1526" s="13"/>
      <c r="R1526"/>
      <c r="S1526" t="str">
        <f t="shared" si="332"/>
        <v/>
      </c>
      <c r="T1526" s="41" t="str">
        <f>IF(ISNA(VLOOKUP(P1526,'NEW XEQM.c'!E:F,2,0)),"--","PRESENT")</f>
        <v>--</v>
      </c>
      <c r="U1526"/>
      <c r="V1526">
        <f t="shared" si="321"/>
        <v>329</v>
      </c>
      <c r="W1526" s="75" t="s">
        <v>2155</v>
      </c>
      <c r="X1526" s="54" t="s">
        <v>2155</v>
      </c>
      <c r="Y1526" s="54" t="s">
        <v>2155</v>
      </c>
      <c r="Z1526" s="22" t="str">
        <f t="shared" si="322"/>
        <v>"I" STD_GAMMA STD_SUB_P</v>
      </c>
      <c r="AA1526" s="22" t="str">
        <f t="shared" si="323"/>
        <v>IGAMMAP</v>
      </c>
      <c r="AB1526" s="1">
        <f t="shared" si="324"/>
        <v>1488</v>
      </c>
      <c r="AC1526" t="str">
        <f t="shared" si="325"/>
        <v>ITM_IGAMMAP</v>
      </c>
      <c r="AD1526" s="125" t="str">
        <f>IF(ISNA(VLOOKUP(AA1526,'XEQM Shortlist'!J:J,1,0)),"//","")</f>
        <v>//</v>
      </c>
      <c r="AF1526" s="88" t="str">
        <f t="shared" si="326"/>
        <v>IGAMMAP</v>
      </c>
      <c r="AG1526" t="b">
        <f t="shared" si="327"/>
        <v>1</v>
      </c>
    </row>
    <row r="1527" spans="1:33">
      <c r="A1527" s="45">
        <f t="shared" si="320"/>
        <v>1527</v>
      </c>
      <c r="B1527" s="44">
        <f t="shared" si="328"/>
        <v>1489</v>
      </c>
      <c r="C1527" s="48" t="s">
        <v>4119</v>
      </c>
      <c r="D1527" s="48" t="s">
        <v>7</v>
      </c>
      <c r="E1527" s="53" t="s">
        <v>1106</v>
      </c>
      <c r="F1527" s="53" t="s">
        <v>1106</v>
      </c>
      <c r="G1527" s="142">
        <v>0</v>
      </c>
      <c r="H1527" s="142">
        <v>0</v>
      </c>
      <c r="I1527" s="135" t="s">
        <v>3</v>
      </c>
      <c r="J1527" s="53" t="s">
        <v>1347</v>
      </c>
      <c r="K1527" s="54" t="s">
        <v>3817</v>
      </c>
      <c r="L1527" s="52" t="s">
        <v>4614</v>
      </c>
      <c r="M1527" s="52" t="s">
        <v>4670</v>
      </c>
      <c r="N1527" s="52" t="s">
        <v>2155</v>
      </c>
      <c r="O1527" s="52"/>
      <c r="P1527" s="254" t="s">
        <v>1586</v>
      </c>
      <c r="Q1527" s="13"/>
      <c r="R1527"/>
      <c r="S1527" t="str">
        <f t="shared" si="332"/>
        <v/>
      </c>
      <c r="T1527" s="41" t="str">
        <f>IF(ISNA(VLOOKUP(P1527,'NEW XEQM.c'!E:F,2,0)),"--","PRESENT")</f>
        <v>--</v>
      </c>
      <c r="U1527"/>
      <c r="V1527">
        <f t="shared" si="321"/>
        <v>330</v>
      </c>
      <c r="W1527" s="75" t="s">
        <v>2155</v>
      </c>
      <c r="X1527" s="54" t="s">
        <v>2155</v>
      </c>
      <c r="Y1527" s="54" t="s">
        <v>2155</v>
      </c>
      <c r="Z1527" s="22" t="str">
        <f t="shared" si="322"/>
        <v>"I" STD_GAMMA STD_SUB_Q</v>
      </c>
      <c r="AA1527" s="22" t="str">
        <f t="shared" si="323"/>
        <v>IGAMMAQ</v>
      </c>
      <c r="AB1527" s="1">
        <f t="shared" si="324"/>
        <v>1489</v>
      </c>
      <c r="AC1527" t="str">
        <f t="shared" si="325"/>
        <v>ITM_IGAMMAQ</v>
      </c>
      <c r="AD1527" s="125" t="str">
        <f>IF(ISNA(VLOOKUP(AA1527,'XEQM Shortlist'!J:J,1,0)),"//","")</f>
        <v>//</v>
      </c>
      <c r="AF1527" s="88" t="str">
        <f t="shared" si="326"/>
        <v>IGAMMAQ</v>
      </c>
      <c r="AG1527" t="b">
        <f t="shared" si="327"/>
        <v>1</v>
      </c>
    </row>
    <row r="1528" spans="1:33">
      <c r="A1528" s="45">
        <f t="shared" si="320"/>
        <v>1528</v>
      </c>
      <c r="B1528" s="44">
        <f t="shared" si="328"/>
        <v>1490</v>
      </c>
      <c r="C1528" s="48" t="s">
        <v>4363</v>
      </c>
      <c r="D1528" s="48" t="s">
        <v>4365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1347</v>
      </c>
      <c r="K1528" s="54" t="s">
        <v>3817</v>
      </c>
      <c r="L1528" s="52" t="s">
        <v>4614</v>
      </c>
      <c r="M1528" s="52" t="s">
        <v>4670</v>
      </c>
      <c r="N1528" s="52" t="s">
        <v>2155</v>
      </c>
      <c r="O1528" s="52"/>
      <c r="P1528" s="254" t="s">
        <v>1587</v>
      </c>
      <c r="Q1528" s="13"/>
      <c r="R1528"/>
      <c r="S1528" t="str">
        <f t="shared" si="332"/>
        <v/>
      </c>
      <c r="T1528" s="41" t="str">
        <f>IF(ISNA(VLOOKUP(P1528,'NEW XEQM.c'!E:F,2,0)),"--","PRESENT")</f>
        <v>PRESENT</v>
      </c>
      <c r="U1528"/>
      <c r="V1528">
        <f t="shared" si="321"/>
        <v>331</v>
      </c>
      <c r="W1528" s="75" t="s">
        <v>2155</v>
      </c>
      <c r="X1528" s="54" t="s">
        <v>2155</v>
      </c>
      <c r="Y1528" s="54" t="s">
        <v>2155</v>
      </c>
      <c r="Z1528" s="22" t="str">
        <f t="shared" si="322"/>
        <v>"I+"</v>
      </c>
      <c r="AA1528" s="22" t="str">
        <f t="shared" si="323"/>
        <v>I+</v>
      </c>
      <c r="AB1528" s="1">
        <f t="shared" si="324"/>
        <v>1490</v>
      </c>
      <c r="AC1528" t="str">
        <f t="shared" si="325"/>
        <v>ITM_IPLUS</v>
      </c>
      <c r="AD1528" s="125" t="str">
        <f>IF(ISNA(VLOOKUP(AA1528,'XEQM Shortlist'!J:J,1,0)),"//","")</f>
        <v/>
      </c>
      <c r="AF1528" s="88" t="str">
        <f t="shared" si="326"/>
        <v>I+</v>
      </c>
      <c r="AG1528" t="b">
        <f t="shared" si="327"/>
        <v>1</v>
      </c>
    </row>
    <row r="1529" spans="1:33">
      <c r="A1529" s="45">
        <f t="shared" si="320"/>
        <v>1529</v>
      </c>
      <c r="B1529" s="44">
        <f t="shared" si="328"/>
        <v>1491</v>
      </c>
      <c r="C1529" s="48" t="s">
        <v>4363</v>
      </c>
      <c r="D1529" s="48" t="s">
        <v>4366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1347</v>
      </c>
      <c r="K1529" s="54" t="s">
        <v>3817</v>
      </c>
      <c r="L1529" s="52" t="s">
        <v>4614</v>
      </c>
      <c r="M1529" s="52" t="s">
        <v>4670</v>
      </c>
      <c r="N1529" s="52" t="s">
        <v>2155</v>
      </c>
      <c r="O1529" s="52"/>
      <c r="P1529" s="254" t="s">
        <v>1588</v>
      </c>
      <c r="Q1529" s="13"/>
      <c r="R1529"/>
      <c r="S1529" t="str">
        <f t="shared" si="332"/>
        <v/>
      </c>
      <c r="T1529" s="41" t="str">
        <f>IF(ISNA(VLOOKUP(P1529,'NEW XEQM.c'!E:F,2,0)),"--","PRESENT")</f>
        <v>PRESENT</v>
      </c>
      <c r="U1529"/>
      <c r="V1529">
        <f t="shared" si="321"/>
        <v>332</v>
      </c>
      <c r="W1529" s="75" t="s">
        <v>2155</v>
      </c>
      <c r="X1529" s="54" t="s">
        <v>2155</v>
      </c>
      <c r="Y1529" s="54" t="s">
        <v>2155</v>
      </c>
      <c r="Z1529" s="22" t="str">
        <f t="shared" si="322"/>
        <v>"I-"</v>
      </c>
      <c r="AA1529" s="22" t="str">
        <f t="shared" si="323"/>
        <v>I-</v>
      </c>
      <c r="AB1529" s="1">
        <f t="shared" si="324"/>
        <v>1491</v>
      </c>
      <c r="AC1529" t="str">
        <f t="shared" si="325"/>
        <v>ITM_IMINUS</v>
      </c>
      <c r="AD1529" s="125" t="str">
        <f>IF(ISNA(VLOOKUP(AA1529,'XEQM Shortlist'!J:J,1,0)),"//","")</f>
        <v/>
      </c>
      <c r="AF1529" s="88" t="str">
        <f t="shared" si="326"/>
        <v>I-</v>
      </c>
      <c r="AG1529" t="b">
        <f t="shared" si="327"/>
        <v>1</v>
      </c>
    </row>
    <row r="1530" spans="1:33">
      <c r="A1530" s="45">
        <f t="shared" si="320"/>
        <v>1530</v>
      </c>
      <c r="B1530" s="44">
        <f t="shared" si="328"/>
        <v>1492</v>
      </c>
      <c r="C1530" s="50" t="s">
        <v>4448</v>
      </c>
      <c r="D1530" s="48" t="s">
        <v>7</v>
      </c>
      <c r="E1530" s="53" t="s">
        <v>1108</v>
      </c>
      <c r="F1530" s="53" t="s">
        <v>1108</v>
      </c>
      <c r="G1530" s="142">
        <v>0</v>
      </c>
      <c r="H1530" s="142">
        <v>0</v>
      </c>
      <c r="I1530" s="135" t="s">
        <v>3</v>
      </c>
      <c r="J1530" s="53" t="s">
        <v>1347</v>
      </c>
      <c r="K1530" s="54" t="s">
        <v>3817</v>
      </c>
      <c r="L1530" s="52" t="s">
        <v>4614</v>
      </c>
      <c r="M1530" s="52" t="s">
        <v>4670</v>
      </c>
      <c r="N1530" s="52" t="s">
        <v>2155</v>
      </c>
      <c r="O1530" s="52"/>
      <c r="P1530" s="254" t="s">
        <v>1590</v>
      </c>
      <c r="Q1530" s="13"/>
      <c r="R1530"/>
      <c r="S1530" t="str">
        <f t="shared" si="332"/>
        <v/>
      </c>
      <c r="T1530" s="41" t="str">
        <f>IF(ISNA(VLOOKUP(P1530,'NEW XEQM.c'!E:F,2,0)),"--","PRESENT")</f>
        <v>--</v>
      </c>
      <c r="U1530"/>
      <c r="V1530">
        <f t="shared" si="321"/>
        <v>333</v>
      </c>
      <c r="W1530" s="75" t="s">
        <v>2155</v>
      </c>
      <c r="X1530" s="54" t="s">
        <v>2155</v>
      </c>
      <c r="Y1530" s="54" t="s">
        <v>2155</v>
      </c>
      <c r="Z1530" s="22" t="str">
        <f t="shared" si="322"/>
        <v>"J" STD_SUB_Y "(X)"</v>
      </c>
      <c r="AA1530" s="22" t="str">
        <f t="shared" si="323"/>
        <v>JY(X)</v>
      </c>
      <c r="AB1530" s="1">
        <f t="shared" si="324"/>
        <v>1492</v>
      </c>
      <c r="AC1530" t="str">
        <f t="shared" si="325"/>
        <v>ITM_JYX</v>
      </c>
      <c r="AD1530" s="125" t="str">
        <f>IF(ISNA(VLOOKUP(AA1530,'XEQM Shortlist'!J:J,1,0)),"//","")</f>
        <v>//</v>
      </c>
      <c r="AF1530" s="88" t="str">
        <f t="shared" si="326"/>
        <v>JY</v>
      </c>
      <c r="AG1530" t="b">
        <f t="shared" si="327"/>
        <v>0</v>
      </c>
    </row>
    <row r="1531" spans="1:33">
      <c r="A1531" s="45">
        <f t="shared" si="320"/>
        <v>1531</v>
      </c>
      <c r="B1531" s="44">
        <f t="shared" si="328"/>
        <v>1493</v>
      </c>
      <c r="C1531" s="48" t="s">
        <v>4364</v>
      </c>
      <c r="D1531" s="48" t="s">
        <v>4365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1347</v>
      </c>
      <c r="K1531" s="54" t="s">
        <v>3817</v>
      </c>
      <c r="L1531" s="52" t="s">
        <v>4614</v>
      </c>
      <c r="M1531" s="52" t="s">
        <v>4670</v>
      </c>
      <c r="N1531" s="52" t="s">
        <v>2155</v>
      </c>
      <c r="O1531" s="52"/>
      <c r="P1531" s="254" t="s">
        <v>1591</v>
      </c>
      <c r="Q1531" s="13"/>
      <c r="R1531"/>
      <c r="S1531" t="str">
        <f t="shared" si="332"/>
        <v/>
      </c>
      <c r="T1531" s="41" t="str">
        <f>IF(ISNA(VLOOKUP(P1531,'NEW XEQM.c'!E:F,2,0)),"--","PRESENT")</f>
        <v>PRESENT</v>
      </c>
      <c r="U1531"/>
      <c r="V1531">
        <f t="shared" si="321"/>
        <v>334</v>
      </c>
      <c r="W1531" s="75" t="s">
        <v>2155</v>
      </c>
      <c r="X1531" s="54" t="s">
        <v>2155</v>
      </c>
      <c r="Y1531" s="54" t="s">
        <v>2155</v>
      </c>
      <c r="Z1531" s="22" t="str">
        <f t="shared" si="322"/>
        <v>"J+"</v>
      </c>
      <c r="AA1531" s="22" t="str">
        <f t="shared" si="323"/>
        <v>J+</v>
      </c>
      <c r="AB1531" s="1">
        <f t="shared" si="324"/>
        <v>1493</v>
      </c>
      <c r="AC1531" t="str">
        <f t="shared" si="325"/>
        <v>ITM_JPLUS</v>
      </c>
      <c r="AD1531" s="125" t="str">
        <f>IF(ISNA(VLOOKUP(AA1531,'XEQM Shortlist'!J:J,1,0)),"//","")</f>
        <v/>
      </c>
      <c r="AF1531" s="88" t="str">
        <f t="shared" si="326"/>
        <v>J+</v>
      </c>
      <c r="AG1531" t="b">
        <f t="shared" si="327"/>
        <v>1</v>
      </c>
    </row>
    <row r="1532" spans="1:33">
      <c r="A1532" s="45">
        <f t="shared" si="320"/>
        <v>1532</v>
      </c>
      <c r="B1532" s="44">
        <f t="shared" si="328"/>
        <v>1494</v>
      </c>
      <c r="C1532" s="48" t="s">
        <v>4364</v>
      </c>
      <c r="D1532" s="48" t="s">
        <v>4366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1347</v>
      </c>
      <c r="K1532" s="54" t="s">
        <v>3817</v>
      </c>
      <c r="L1532" s="52" t="s">
        <v>4614</v>
      </c>
      <c r="M1532" s="52" t="s">
        <v>4670</v>
      </c>
      <c r="N1532" s="52" t="s">
        <v>2155</v>
      </c>
      <c r="O1532" s="52"/>
      <c r="P1532" s="254" t="s">
        <v>1592</v>
      </c>
      <c r="Q1532" s="13"/>
      <c r="R1532"/>
      <c r="S1532" t="str">
        <f t="shared" si="332"/>
        <v/>
      </c>
      <c r="T1532" s="41" t="str">
        <f>IF(ISNA(VLOOKUP(P1532,'NEW XEQM.c'!E:F,2,0)),"--","PRESENT")</f>
        <v>PRESENT</v>
      </c>
      <c r="U1532"/>
      <c r="V1532">
        <f t="shared" si="321"/>
        <v>335</v>
      </c>
      <c r="W1532" s="75" t="s">
        <v>2155</v>
      </c>
      <c r="X1532" s="54" t="s">
        <v>2155</v>
      </c>
      <c r="Y1532" s="54" t="s">
        <v>2155</v>
      </c>
      <c r="Z1532" s="22" t="str">
        <f t="shared" si="322"/>
        <v>"J-"</v>
      </c>
      <c r="AA1532" s="22" t="str">
        <f t="shared" si="323"/>
        <v>J-</v>
      </c>
      <c r="AB1532" s="1">
        <f t="shared" si="324"/>
        <v>1494</v>
      </c>
      <c r="AC1532" t="str">
        <f t="shared" si="325"/>
        <v>ITM_JMINUS</v>
      </c>
      <c r="AD1532" s="125" t="str">
        <f>IF(ISNA(VLOOKUP(AA1532,'XEQM Shortlist'!J:J,1,0)),"//","")</f>
        <v/>
      </c>
      <c r="AF1532" s="88" t="str">
        <f t="shared" si="326"/>
        <v>J-</v>
      </c>
      <c r="AG1532" t="b">
        <f t="shared" si="327"/>
        <v>1</v>
      </c>
    </row>
    <row r="1533" spans="1:33">
      <c r="A1533" s="45">
        <f t="shared" ref="A1533:A1596" si="333">IF(B1533=INT(B1533),ROW(),"")</f>
        <v>1533</v>
      </c>
      <c r="B1533" s="44">
        <f t="shared" si="328"/>
        <v>1495</v>
      </c>
      <c r="C1533" s="48" t="s">
        <v>4094</v>
      </c>
      <c r="D1533" s="48" t="s">
        <v>7</v>
      </c>
      <c r="E1533" s="53" t="s">
        <v>1109</v>
      </c>
      <c r="F1533" s="53" t="s">
        <v>1109</v>
      </c>
      <c r="G1533" s="142">
        <v>0</v>
      </c>
      <c r="H1533" s="142">
        <v>0</v>
      </c>
      <c r="I1533" s="135" t="s">
        <v>3</v>
      </c>
      <c r="J1533" s="53" t="s">
        <v>1347</v>
      </c>
      <c r="K1533" s="54" t="s">
        <v>3817</v>
      </c>
      <c r="L1533" s="52" t="s">
        <v>4614</v>
      </c>
      <c r="M1533" s="52" t="s">
        <v>4670</v>
      </c>
      <c r="N1533" s="52" t="s">
        <v>2155</v>
      </c>
      <c r="O1533" s="52"/>
      <c r="P1533" s="254" t="s">
        <v>3885</v>
      </c>
      <c r="Q1533" s="13"/>
      <c r="R1533"/>
      <c r="S1533" t="str">
        <f t="shared" si="332"/>
        <v/>
      </c>
      <c r="T1533" s="41" t="str">
        <f>IF(ISNA(VLOOKUP(P1533,'NEW XEQM.c'!E:F,2,0)),"--","PRESENT")</f>
        <v>--</v>
      </c>
      <c r="U1533"/>
      <c r="V1533">
        <f t="shared" ref="V1533:V1596" si="334">IF(AA1533&lt;&gt;"",V1532+1,V1532)</f>
        <v>336</v>
      </c>
      <c r="W1533" s="75" t="s">
        <v>2155</v>
      </c>
      <c r="X1533" s="54" t="s">
        <v>2155</v>
      </c>
      <c r="Y1533" s="54" t="s">
        <v>2155</v>
      </c>
      <c r="Z1533" s="22" t="str">
        <f t="shared" ref="Z1533:Z1596" si="335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36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37">B1533</f>
        <v>1495</v>
      </c>
      <c r="AC1533" t="str">
        <f t="shared" ref="AC1533:AC1596" si="338">P1533</f>
        <v>ITM_JUL_GREG</v>
      </c>
      <c r="AD1533" s="125" t="str">
        <f>IF(ISNA(VLOOKUP(AA1533,'XEQM Shortlist'!J:J,1,0)),"//","")</f>
        <v>//</v>
      </c>
      <c r="AF1533" s="88" t="str">
        <f t="shared" ref="AF1533:AF1596" si="339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40">AA1533=AF1533</f>
        <v>1</v>
      </c>
    </row>
    <row r="1534" spans="1:33" s="17" customFormat="1">
      <c r="A1534" s="45">
        <f t="shared" si="333"/>
        <v>1534</v>
      </c>
      <c r="B1534" s="44">
        <f t="shared" si="328"/>
        <v>1496</v>
      </c>
      <c r="C1534" s="89" t="s">
        <v>3642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1347</v>
      </c>
      <c r="K1534" s="54" t="s">
        <v>3817</v>
      </c>
      <c r="L1534" s="17" t="s">
        <v>4614</v>
      </c>
      <c r="M1534" s="17" t="s">
        <v>4672</v>
      </c>
      <c r="N1534" s="52" t="s">
        <v>2155</v>
      </c>
      <c r="P1534" s="254" t="str">
        <f>"ITM_"&amp;IF(B1534&lt;10,"000",IF(B1534&lt;100,"00",IF(B1534&lt;1000,"0","")))&amp;$B1534</f>
        <v>ITM_1496</v>
      </c>
      <c r="Q1534" s="13"/>
      <c r="R1534"/>
      <c r="S1534" t="str">
        <f t="shared" si="332"/>
        <v/>
      </c>
      <c r="T1534" s="41" t="str">
        <f>IF(ISNA(VLOOKUP(P1534,'NEW XEQM.c'!E:F,2,0)),"--","PRESENT")</f>
        <v>--</v>
      </c>
      <c r="U1534"/>
      <c r="V1534">
        <f t="shared" si="334"/>
        <v>336</v>
      </c>
      <c r="W1534" s="88" t="s">
        <v>2155</v>
      </c>
      <c r="X1534" s="92" t="s">
        <v>2155</v>
      </c>
      <c r="Y1534" s="92" t="s">
        <v>2155</v>
      </c>
      <c r="Z1534" s="22" t="str">
        <f t="shared" si="335"/>
        <v/>
      </c>
      <c r="AA1534" s="22" t="str">
        <f t="shared" si="336"/>
        <v/>
      </c>
      <c r="AB1534" s="1">
        <f t="shared" si="337"/>
        <v>1496</v>
      </c>
      <c r="AC1534" t="str">
        <f t="shared" si="338"/>
        <v>ITM_1496</v>
      </c>
      <c r="AD1534" s="125" t="str">
        <f>IF(ISNA(VLOOKUP(AA1534,'XEQM Shortlist'!J:J,1,0)),"//","")</f>
        <v/>
      </c>
      <c r="AE1534"/>
      <c r="AF1534" s="88" t="str">
        <f t="shared" si="339"/>
        <v/>
      </c>
      <c r="AG1534" t="b">
        <f t="shared" si="340"/>
        <v>1</v>
      </c>
    </row>
    <row r="1535" spans="1:33">
      <c r="A1535" s="45">
        <f t="shared" si="333"/>
        <v>1535</v>
      </c>
      <c r="B1535" s="44">
        <f t="shared" si="328"/>
        <v>1497</v>
      </c>
      <c r="C1535" s="48" t="s">
        <v>4687</v>
      </c>
      <c r="D1535" s="48" t="s">
        <v>12</v>
      </c>
      <c r="E1535" s="53" t="s">
        <v>1110</v>
      </c>
      <c r="F1535" s="53" t="s">
        <v>1110</v>
      </c>
      <c r="G1535" s="142">
        <v>1</v>
      </c>
      <c r="H1535" s="142">
        <v>21</v>
      </c>
      <c r="I1535" s="135" t="s">
        <v>3</v>
      </c>
      <c r="J1535" s="53" t="s">
        <v>1348</v>
      </c>
      <c r="K1535" s="54" t="s">
        <v>3656</v>
      </c>
      <c r="L1535" s="52" t="s">
        <v>4614</v>
      </c>
      <c r="M1535" s="52" t="s">
        <v>4691</v>
      </c>
      <c r="N1535" s="52" t="s">
        <v>2155</v>
      </c>
      <c r="O1535" s="52"/>
      <c r="P1535" s="259" t="s">
        <v>1597</v>
      </c>
      <c r="Q1535" s="13"/>
      <c r="R1535"/>
      <c r="S1535" t="str">
        <f t="shared" si="332"/>
        <v/>
      </c>
      <c r="T1535" s="41" t="str">
        <f>IF(ISNA(VLOOKUP(P1535,'NEW XEQM.c'!E:F,2,0)),"--","PRESENT")</f>
        <v>--</v>
      </c>
      <c r="U1535"/>
      <c r="V1535">
        <f t="shared" si="334"/>
        <v>336</v>
      </c>
      <c r="W1535" s="75" t="s">
        <v>2155</v>
      </c>
      <c r="X1535" s="54" t="s">
        <v>2155</v>
      </c>
      <c r="Y1535" s="54" t="s">
        <v>2155</v>
      </c>
      <c r="Z1535" s="22" t="str">
        <f t="shared" si="335"/>
        <v/>
      </c>
      <c r="AA1535" s="22" t="str">
        <f t="shared" si="336"/>
        <v/>
      </c>
      <c r="AB1535" s="1">
        <f t="shared" si="337"/>
        <v>1497</v>
      </c>
      <c r="AC1535" t="str">
        <f t="shared" si="338"/>
        <v>ITM_KEY</v>
      </c>
      <c r="AD1535" s="125" t="str">
        <f>IF(ISNA(VLOOKUP(AA1535,'XEQM Shortlist'!J:J,1,0)),"//","")</f>
        <v/>
      </c>
      <c r="AF1535" s="88" t="str">
        <f t="shared" si="339"/>
        <v/>
      </c>
      <c r="AG1535" t="b">
        <f t="shared" si="340"/>
        <v>1</v>
      </c>
    </row>
    <row r="1536" spans="1:33">
      <c r="A1536" s="45">
        <f t="shared" si="333"/>
        <v>1536</v>
      </c>
      <c r="B1536" s="44">
        <f t="shared" si="328"/>
        <v>1498</v>
      </c>
      <c r="C1536" s="48" t="s">
        <v>4688</v>
      </c>
      <c r="D1536" s="48" t="s">
        <v>4690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1348</v>
      </c>
      <c r="K1536" s="54" t="s">
        <v>3656</v>
      </c>
      <c r="L1536" s="52" t="s">
        <v>4614</v>
      </c>
      <c r="M1536" s="52" t="s">
        <v>4672</v>
      </c>
      <c r="N1536" s="52" t="s">
        <v>2155</v>
      </c>
      <c r="O1536" s="52"/>
      <c r="P1536" s="254" t="s">
        <v>1598</v>
      </c>
      <c r="Q1536" s="13"/>
      <c r="R1536"/>
      <c r="S1536" t="str">
        <f t="shared" si="332"/>
        <v/>
      </c>
      <c r="T1536" s="41" t="str">
        <f>IF(ISNA(VLOOKUP(P1536,'NEW XEQM.c'!E:F,2,0)),"--","PRESENT")</f>
        <v>--</v>
      </c>
      <c r="U1536"/>
      <c r="V1536">
        <f t="shared" si="334"/>
        <v>336</v>
      </c>
      <c r="W1536" s="75" t="s">
        <v>2155</v>
      </c>
      <c r="X1536" s="54" t="s">
        <v>2155</v>
      </c>
      <c r="Y1536" s="54" t="s">
        <v>2155</v>
      </c>
      <c r="Z1536" s="22" t="str">
        <f t="shared" si="335"/>
        <v/>
      </c>
      <c r="AA1536" s="22" t="str">
        <f t="shared" si="336"/>
        <v/>
      </c>
      <c r="AB1536" s="1">
        <f t="shared" si="337"/>
        <v>1498</v>
      </c>
      <c r="AC1536" t="str">
        <f t="shared" si="338"/>
        <v>ITM_KEYG</v>
      </c>
      <c r="AD1536" s="125" t="str">
        <f>IF(ISNA(VLOOKUP(AA1536,'XEQM Shortlist'!J:J,1,0)),"//","")</f>
        <v/>
      </c>
      <c r="AF1536" s="88" t="str">
        <f t="shared" si="339"/>
        <v/>
      </c>
      <c r="AG1536" t="b">
        <f t="shared" si="340"/>
        <v>1</v>
      </c>
    </row>
    <row r="1537" spans="1:33">
      <c r="A1537" s="45">
        <f t="shared" si="333"/>
        <v>1537</v>
      </c>
      <c r="B1537" s="44">
        <f t="shared" si="328"/>
        <v>1499</v>
      </c>
      <c r="C1537" s="48" t="s">
        <v>4689</v>
      </c>
      <c r="D1537" s="48" t="s">
        <v>4690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1348</v>
      </c>
      <c r="K1537" s="54" t="s">
        <v>3656</v>
      </c>
      <c r="L1537" s="52" t="s">
        <v>4614</v>
      </c>
      <c r="M1537" s="52" t="s">
        <v>4672</v>
      </c>
      <c r="N1537" s="52" t="s">
        <v>2155</v>
      </c>
      <c r="O1537" s="52"/>
      <c r="P1537" s="254" t="s">
        <v>1599</v>
      </c>
      <c r="Q1537" s="13"/>
      <c r="R1537"/>
      <c r="S1537" t="str">
        <f t="shared" si="332"/>
        <v/>
      </c>
      <c r="T1537" s="41" t="str">
        <f>IF(ISNA(VLOOKUP(P1537,'NEW XEQM.c'!E:F,2,0)),"--","PRESENT")</f>
        <v>--</v>
      </c>
      <c r="U1537"/>
      <c r="V1537">
        <f t="shared" si="334"/>
        <v>336</v>
      </c>
      <c r="W1537" s="75" t="s">
        <v>2155</v>
      </c>
      <c r="X1537" s="54" t="s">
        <v>2155</v>
      </c>
      <c r="Y1537" s="54" t="s">
        <v>2155</v>
      </c>
      <c r="Z1537" s="22" t="str">
        <f t="shared" si="335"/>
        <v/>
      </c>
      <c r="AA1537" s="22" t="str">
        <f t="shared" si="336"/>
        <v/>
      </c>
      <c r="AB1537" s="1">
        <f t="shared" si="337"/>
        <v>1499</v>
      </c>
      <c r="AC1537" t="str">
        <f t="shared" si="338"/>
        <v>ITM_KEYX</v>
      </c>
      <c r="AD1537" s="125" t="str">
        <f>IF(ISNA(VLOOKUP(AA1537,'XEQM Shortlist'!J:J,1,0)),"//","")</f>
        <v/>
      </c>
      <c r="AF1537" s="88" t="str">
        <f t="shared" si="339"/>
        <v/>
      </c>
      <c r="AG1537" t="b">
        <f t="shared" si="340"/>
        <v>1</v>
      </c>
    </row>
    <row r="1538" spans="1:33" s="101" customFormat="1">
      <c r="A1538" s="45">
        <f t="shared" si="333"/>
        <v>1538</v>
      </c>
      <c r="B1538" s="44">
        <f t="shared" si="328"/>
        <v>1500</v>
      </c>
      <c r="C1538" s="98" t="s">
        <v>3348</v>
      </c>
      <c r="D1538" s="48" t="s">
        <v>7</v>
      </c>
      <c r="E1538" s="99" t="s">
        <v>315</v>
      </c>
      <c r="F1538" s="99" t="s">
        <v>315</v>
      </c>
      <c r="G1538" s="97">
        <v>0</v>
      </c>
      <c r="H1538" s="97">
        <v>0</v>
      </c>
      <c r="I1538" s="135" t="s">
        <v>3</v>
      </c>
      <c r="J1538" s="53" t="s">
        <v>1347</v>
      </c>
      <c r="K1538" s="54" t="s">
        <v>3817</v>
      </c>
      <c r="L1538" s="101" t="s">
        <v>4615</v>
      </c>
      <c r="M1538" s="52" t="s">
        <v>4670</v>
      </c>
      <c r="N1538" s="52" t="s">
        <v>2155</v>
      </c>
      <c r="P1538" s="254" t="s">
        <v>1831</v>
      </c>
      <c r="Q1538" s="13"/>
      <c r="R1538"/>
      <c r="S1538" t="str">
        <f t="shared" si="332"/>
        <v/>
      </c>
      <c r="T1538" s="41" t="str">
        <f>IF(ISNA(VLOOKUP(P1538,'NEW XEQM.c'!E:F,2,0)),"--","PRESENT")</f>
        <v>PRESENT</v>
      </c>
      <c r="U1538"/>
      <c r="V1538">
        <f t="shared" si="334"/>
        <v>337</v>
      </c>
      <c r="W1538" s="97" t="s">
        <v>2552</v>
      </c>
      <c r="X1538" s="100" t="s">
        <v>2155</v>
      </c>
      <c r="Y1538" s="100" t="s">
        <v>2155</v>
      </c>
      <c r="Z1538" s="22" t="str">
        <f t="shared" si="335"/>
        <v>"SINC"</v>
      </c>
      <c r="AA1538" s="22" t="str">
        <f t="shared" si="336"/>
        <v>SINC</v>
      </c>
      <c r="AB1538" s="1">
        <f t="shared" si="337"/>
        <v>1500</v>
      </c>
      <c r="AC1538" t="str">
        <f t="shared" si="338"/>
        <v>ITM_sinc</v>
      </c>
      <c r="AD1538" s="125" t="str">
        <f>IF(ISNA(VLOOKUP(AA1538,'XEQM Shortlist'!J:J,1,0)),"//","")</f>
        <v/>
      </c>
      <c r="AE1538"/>
      <c r="AF1538" s="88" t="str">
        <f t="shared" si="339"/>
        <v>SINC</v>
      </c>
      <c r="AG1538" t="b">
        <f t="shared" si="340"/>
        <v>1</v>
      </c>
    </row>
    <row r="1539" spans="1:33">
      <c r="A1539" s="45">
        <f t="shared" si="333"/>
        <v>1539</v>
      </c>
      <c r="B1539" s="44">
        <f t="shared" si="328"/>
        <v>1501</v>
      </c>
      <c r="C1539" s="48" t="s">
        <v>4692</v>
      </c>
      <c r="D1539" s="48" t="s">
        <v>2195</v>
      </c>
      <c r="E1539" s="53" t="s">
        <v>1111</v>
      </c>
      <c r="F1539" s="53" t="s">
        <v>1111</v>
      </c>
      <c r="G1539" s="142">
        <v>1</v>
      </c>
      <c r="H1539" s="142">
        <v>85</v>
      </c>
      <c r="I1539" s="135" t="s">
        <v>3</v>
      </c>
      <c r="J1539" s="53" t="s">
        <v>1347</v>
      </c>
      <c r="K1539" s="54" t="s">
        <v>3817</v>
      </c>
      <c r="L1539" s="52" t="s">
        <v>4614</v>
      </c>
      <c r="M1539" s="52" t="s">
        <v>4675</v>
      </c>
      <c r="N1539" s="52" t="s">
        <v>2155</v>
      </c>
      <c r="O1539" s="52"/>
      <c r="P1539" s="254" t="s">
        <v>1607</v>
      </c>
      <c r="Q1539" s="13"/>
      <c r="R1539"/>
      <c r="S1539" t="str">
        <f t="shared" si="332"/>
        <v/>
      </c>
      <c r="T1539" s="41" t="str">
        <f>IF(ISNA(VLOOKUP(P1539,'NEW XEQM.c'!E:F,2,0)),"--","PRESENT")</f>
        <v>--</v>
      </c>
      <c r="U1539"/>
      <c r="V1539">
        <f t="shared" si="334"/>
        <v>338</v>
      </c>
      <c r="W1539" s="75" t="s">
        <v>2155</v>
      </c>
      <c r="X1539" s="54" t="s">
        <v>2155</v>
      </c>
      <c r="Y1539" s="54" t="s">
        <v>2155</v>
      </c>
      <c r="Z1539" s="22" t="str">
        <f t="shared" si="335"/>
        <v>"KTYP?"</v>
      </c>
      <c r="AA1539" s="22" t="str">
        <f t="shared" si="336"/>
        <v>KTYP?</v>
      </c>
      <c r="AB1539" s="1">
        <f t="shared" si="337"/>
        <v>1501</v>
      </c>
      <c r="AC1539" t="str">
        <f t="shared" si="338"/>
        <v>ITM_KTYP</v>
      </c>
      <c r="AD1539" s="125" t="str">
        <f>IF(ISNA(VLOOKUP(AA1539,'XEQM Shortlist'!J:J,1,0)),"//","")</f>
        <v>//</v>
      </c>
      <c r="AF1539" s="88" t="str">
        <f t="shared" si="339"/>
        <v>KTYP?</v>
      </c>
      <c r="AG1539" t="b">
        <f t="shared" si="340"/>
        <v>1</v>
      </c>
    </row>
    <row r="1540" spans="1:33">
      <c r="A1540" s="45">
        <f t="shared" si="333"/>
        <v>1540</v>
      </c>
      <c r="B1540" s="44">
        <f t="shared" ref="B1540:B1603" si="341">IF(AND(MID(C1540,2,1)&lt;&gt;"/",MID(C1540,1,1)="/"),INT(B1539)+1,B1539+0.01)</f>
        <v>1502</v>
      </c>
      <c r="C1540" s="48" t="s">
        <v>3490</v>
      </c>
      <c r="D1540" s="48" t="s">
        <v>7</v>
      </c>
      <c r="E1540" s="53" t="s">
        <v>1112</v>
      </c>
      <c r="F1540" s="53" t="s">
        <v>1112</v>
      </c>
      <c r="G1540" s="142">
        <v>0</v>
      </c>
      <c r="H1540" s="142">
        <v>0</v>
      </c>
      <c r="I1540" s="135" t="s">
        <v>3</v>
      </c>
      <c r="J1540" s="53" t="s">
        <v>1347</v>
      </c>
      <c r="K1540" s="54" t="s">
        <v>3817</v>
      </c>
      <c r="L1540" s="52" t="s">
        <v>4614</v>
      </c>
      <c r="M1540" s="52" t="s">
        <v>4670</v>
      </c>
      <c r="N1540" s="52" t="s">
        <v>2155</v>
      </c>
      <c r="O1540" s="52"/>
      <c r="P1540" s="254" t="s">
        <v>1608</v>
      </c>
      <c r="Q1540" s="13"/>
      <c r="R1540"/>
      <c r="S1540" t="str">
        <f t="shared" si="332"/>
        <v/>
      </c>
      <c r="T1540" s="41" t="str">
        <f>IF(ISNA(VLOOKUP(P1540,'NEW XEQM.c'!E:F,2,0)),"--","PRESENT")</f>
        <v>--</v>
      </c>
      <c r="U1540"/>
      <c r="V1540">
        <f t="shared" si="334"/>
        <v>339</v>
      </c>
      <c r="W1540" s="75" t="s">
        <v>2568</v>
      </c>
      <c r="X1540" s="54" t="s">
        <v>2155</v>
      </c>
      <c r="Y1540" s="54" t="s">
        <v>2155</v>
      </c>
      <c r="Z1540" s="22" t="str">
        <f t="shared" si="335"/>
        <v>"LASTX"</v>
      </c>
      <c r="AA1540" s="22" t="str">
        <f t="shared" si="336"/>
        <v>LASTX</v>
      </c>
      <c r="AB1540" s="1">
        <f t="shared" si="337"/>
        <v>1502</v>
      </c>
      <c r="AC1540" t="str">
        <f t="shared" si="338"/>
        <v>ITM_LASTX</v>
      </c>
      <c r="AD1540" s="125" t="str">
        <f>IF(ISNA(VLOOKUP(AA1540,'XEQM Shortlist'!J:J,1,0)),"//","")</f>
        <v>//</v>
      </c>
      <c r="AF1540" s="88" t="str">
        <f t="shared" si="339"/>
        <v>LASTX</v>
      </c>
      <c r="AG1540" t="b">
        <f t="shared" si="340"/>
        <v>1</v>
      </c>
    </row>
    <row r="1541" spans="1:33">
      <c r="A1541" s="45">
        <f t="shared" si="333"/>
        <v>1541</v>
      </c>
      <c r="B1541" s="44">
        <f t="shared" si="341"/>
        <v>1503</v>
      </c>
      <c r="C1541" s="48" t="s">
        <v>4693</v>
      </c>
      <c r="D1541" s="48" t="s">
        <v>2683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1348</v>
      </c>
      <c r="K1541" s="54" t="s">
        <v>3656</v>
      </c>
      <c r="L1541" s="52" t="s">
        <v>4614</v>
      </c>
      <c r="M1541" s="52" t="s">
        <v>4674</v>
      </c>
      <c r="N1541" s="52" t="s">
        <v>2155</v>
      </c>
      <c r="O1541" s="48"/>
      <c r="P1541" s="254" t="s">
        <v>1611</v>
      </c>
      <c r="Q1541" s="13"/>
      <c r="R1541"/>
      <c r="S1541" t="str">
        <f t="shared" si="332"/>
        <v/>
      </c>
      <c r="T1541" s="41" t="str">
        <f>IF(ISNA(VLOOKUP(P1541,'NEW XEQM.c'!E:F,2,0)),"--","PRESENT")</f>
        <v>--</v>
      </c>
      <c r="U1541"/>
      <c r="V1541">
        <f t="shared" si="334"/>
        <v>339</v>
      </c>
      <c r="W1541" s="75" t="s">
        <v>2155</v>
      </c>
      <c r="X1541" s="54" t="s">
        <v>2494</v>
      </c>
      <c r="Y1541" s="54" t="s">
        <v>2155</v>
      </c>
      <c r="Z1541" s="22" t="str">
        <f t="shared" si="335"/>
        <v/>
      </c>
      <c r="AA1541" s="22" t="str">
        <f t="shared" si="336"/>
        <v/>
      </c>
      <c r="AB1541" s="1">
        <f t="shared" si="337"/>
        <v>1503</v>
      </c>
      <c r="AC1541" t="str">
        <f t="shared" si="338"/>
        <v>ITM_LBLQ</v>
      </c>
      <c r="AD1541" s="125" t="str">
        <f>IF(ISNA(VLOOKUP(AA1541,'XEQM Shortlist'!J:J,1,0)),"//","")</f>
        <v/>
      </c>
      <c r="AF1541" s="88" t="str">
        <f t="shared" si="339"/>
        <v/>
      </c>
      <c r="AG1541" t="b">
        <f t="shared" si="340"/>
        <v>1</v>
      </c>
    </row>
    <row r="1542" spans="1:33">
      <c r="A1542" s="45">
        <f t="shared" si="333"/>
        <v>1542</v>
      </c>
      <c r="B1542" s="44">
        <f t="shared" si="341"/>
        <v>1504</v>
      </c>
      <c r="C1542" s="48" t="s">
        <v>4095</v>
      </c>
      <c r="D1542" s="48" t="s">
        <v>7</v>
      </c>
      <c r="E1542" s="53" t="s">
        <v>1115</v>
      </c>
      <c r="F1542" s="53" t="s">
        <v>1115</v>
      </c>
      <c r="G1542" s="142">
        <v>0</v>
      </c>
      <c r="H1542" s="142">
        <v>0</v>
      </c>
      <c r="I1542" s="135" t="s">
        <v>3</v>
      </c>
      <c r="J1542" s="53" t="s">
        <v>1347</v>
      </c>
      <c r="K1542" s="54" t="s">
        <v>3817</v>
      </c>
      <c r="L1542" s="52" t="s">
        <v>4614</v>
      </c>
      <c r="M1542" s="52" t="s">
        <v>4670</v>
      </c>
      <c r="N1542" s="52" t="s">
        <v>2155</v>
      </c>
      <c r="O1542" s="52"/>
      <c r="P1542" s="254" t="s">
        <v>1614</v>
      </c>
      <c r="Q1542" s="13"/>
      <c r="R1542"/>
      <c r="S1542" t="str">
        <f t="shared" si="332"/>
        <v/>
      </c>
      <c r="T1542" s="41" t="str">
        <f>IF(ISNA(VLOOKUP(P1542,'NEW XEQM.c'!E:F,2,0)),"--","PRESENT")</f>
        <v>--</v>
      </c>
      <c r="U1542"/>
      <c r="V1542">
        <f t="shared" si="334"/>
        <v>340</v>
      </c>
      <c r="W1542" s="75" t="s">
        <v>2155</v>
      </c>
      <c r="X1542" s="54" t="s">
        <v>2155</v>
      </c>
      <c r="Y1542" s="54" t="s">
        <v>2155</v>
      </c>
      <c r="Z1542" s="22" t="str">
        <f t="shared" si="335"/>
        <v>"LEAP?"</v>
      </c>
      <c r="AA1542" s="22" t="str">
        <f t="shared" si="336"/>
        <v>LEAP?</v>
      </c>
      <c r="AB1542" s="1">
        <f t="shared" si="337"/>
        <v>1504</v>
      </c>
      <c r="AC1542" t="str">
        <f t="shared" si="338"/>
        <v>ITM_LEAP</v>
      </c>
      <c r="AD1542" s="125" t="str">
        <f>IF(ISNA(VLOOKUP(AA1542,'XEQM Shortlist'!J:J,1,0)),"//","")</f>
        <v>//</v>
      </c>
      <c r="AF1542" s="88" t="str">
        <f t="shared" si="339"/>
        <v>LEAP?</v>
      </c>
      <c r="AG1542" t="b">
        <f t="shared" si="340"/>
        <v>1</v>
      </c>
    </row>
    <row r="1543" spans="1:33">
      <c r="A1543" s="45">
        <f t="shared" si="333"/>
        <v>1543</v>
      </c>
      <c r="B1543" s="44">
        <f t="shared" si="341"/>
        <v>1505</v>
      </c>
      <c r="C1543" s="48" t="s">
        <v>4182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1347</v>
      </c>
      <c r="K1543" s="54" t="s">
        <v>3817</v>
      </c>
      <c r="L1543" s="52" t="s">
        <v>4615</v>
      </c>
      <c r="M1543" s="52" t="s">
        <v>4670</v>
      </c>
      <c r="N1543" s="52" t="s">
        <v>2155</v>
      </c>
      <c r="O1543" s="52"/>
      <c r="P1543" s="254" t="s">
        <v>3886</v>
      </c>
      <c r="Q1543" s="13"/>
      <c r="R1543"/>
      <c r="S1543" t="str">
        <f t="shared" si="332"/>
        <v/>
      </c>
      <c r="T1543" s="41" t="str">
        <f>IF(ISNA(VLOOKUP(P1543,'NEW XEQM.c'!E:F,2,0)),"--","PRESENT")</f>
        <v>PRESENT</v>
      </c>
      <c r="U1543"/>
      <c r="V1543">
        <f t="shared" si="334"/>
        <v>341</v>
      </c>
      <c r="W1543" s="75" t="s">
        <v>2553</v>
      </c>
      <c r="X1543" s="54" t="s">
        <v>2155</v>
      </c>
      <c r="Y1543" s="54" t="s">
        <v>2155</v>
      </c>
      <c r="Z1543" s="22" t="str">
        <f t="shared" si="335"/>
        <v xml:space="preserve">"L" STD_SUB_M </v>
      </c>
      <c r="AA1543" s="22" t="str">
        <f t="shared" si="336"/>
        <v>LM</v>
      </c>
      <c r="AB1543" s="1">
        <f t="shared" si="337"/>
        <v>1505</v>
      </c>
      <c r="AC1543" t="str">
        <f t="shared" si="338"/>
        <v>ITM_Lm</v>
      </c>
      <c r="AD1543" s="125" t="str">
        <f>IF(ISNA(VLOOKUP(AA1543,'XEQM Shortlist'!J:J,1,0)),"//","")</f>
        <v>//</v>
      </c>
      <c r="AF1543" s="88" t="str">
        <f t="shared" si="339"/>
        <v>LM</v>
      </c>
      <c r="AG1543" t="b">
        <f t="shared" si="340"/>
        <v>1</v>
      </c>
    </row>
    <row r="1544" spans="1:33">
      <c r="A1544" s="45">
        <f t="shared" si="333"/>
        <v>1544</v>
      </c>
      <c r="B1544" s="44">
        <f t="shared" si="341"/>
        <v>1506</v>
      </c>
      <c r="C1544" s="48" t="s">
        <v>4183</v>
      </c>
      <c r="D1544" s="48" t="s">
        <v>7</v>
      </c>
      <c r="E1544" s="53" t="s">
        <v>1119</v>
      </c>
      <c r="F1544" s="53" t="s">
        <v>1119</v>
      </c>
      <c r="G1544" s="142">
        <v>0</v>
      </c>
      <c r="H1544" s="142">
        <v>0</v>
      </c>
      <c r="I1544" s="135" t="s">
        <v>3</v>
      </c>
      <c r="J1544" s="53" t="s">
        <v>1347</v>
      </c>
      <c r="K1544" s="54" t="s">
        <v>3817</v>
      </c>
      <c r="L1544" s="52" t="s">
        <v>4615</v>
      </c>
      <c r="M1544" s="52" t="s">
        <v>4670</v>
      </c>
      <c r="N1544" s="52" t="s">
        <v>2155</v>
      </c>
      <c r="O1544" s="52"/>
      <c r="P1544" s="254" t="s">
        <v>3887</v>
      </c>
      <c r="Q1544" s="13"/>
      <c r="R1544"/>
      <c r="S1544" t="str">
        <f t="shared" si="332"/>
        <v/>
      </c>
      <c r="T1544" s="41" t="str">
        <f>IF(ISNA(VLOOKUP(P1544,'NEW XEQM.c'!E:F,2,0)),"--","PRESENT")</f>
        <v>--</v>
      </c>
      <c r="U1544"/>
      <c r="V1544">
        <f t="shared" si="334"/>
        <v>342</v>
      </c>
      <c r="W1544" s="75" t="s">
        <v>2155</v>
      </c>
      <c r="X1544" s="54" t="s">
        <v>2155</v>
      </c>
      <c r="Y1544" s="54" t="s">
        <v>2155</v>
      </c>
      <c r="Z1544" s="22" t="str">
        <f t="shared" si="335"/>
        <v>"L" STD_SUB_M STD_SUB_ALPHA</v>
      </c>
      <c r="AA1544" s="22" t="str">
        <f t="shared" si="336"/>
        <v>LMALPHA</v>
      </c>
      <c r="AB1544" s="1">
        <f t="shared" si="337"/>
        <v>1506</v>
      </c>
      <c r="AC1544" t="str">
        <f t="shared" si="338"/>
        <v>ITM_LmALPHA</v>
      </c>
      <c r="AD1544" s="125" t="str">
        <f>IF(ISNA(VLOOKUP(AA1544,'XEQM Shortlist'!J:J,1,0)),"//","")</f>
        <v>//</v>
      </c>
      <c r="AF1544" s="88" t="str">
        <f t="shared" si="339"/>
        <v>LMALPHA</v>
      </c>
      <c r="AG1544" t="b">
        <f t="shared" si="340"/>
        <v>1</v>
      </c>
    </row>
    <row r="1545" spans="1:33">
      <c r="A1545" s="45">
        <f t="shared" si="333"/>
        <v>1545</v>
      </c>
      <c r="B1545" s="44">
        <f t="shared" si="341"/>
        <v>1507</v>
      </c>
      <c r="C1545" s="48" t="s">
        <v>3491</v>
      </c>
      <c r="D1545" s="68" t="s">
        <v>2684</v>
      </c>
      <c r="E1545" s="53" t="s">
        <v>1120</v>
      </c>
      <c r="F1545" s="53" t="s">
        <v>1120</v>
      </c>
      <c r="G1545" s="142">
        <v>0</v>
      </c>
      <c r="H1545" s="142">
        <v>0</v>
      </c>
      <c r="I1545" s="135" t="s">
        <v>3</v>
      </c>
      <c r="J1545" s="53" t="s">
        <v>1347</v>
      </c>
      <c r="K1545" s="54" t="s">
        <v>3817</v>
      </c>
      <c r="L1545" s="52" t="s">
        <v>4614</v>
      </c>
      <c r="M1545" s="52" t="s">
        <v>4670</v>
      </c>
      <c r="N1545" s="52" t="s">
        <v>2155</v>
      </c>
      <c r="O1545" s="52"/>
      <c r="P1545" s="254" t="s">
        <v>1623</v>
      </c>
      <c r="Q1545" s="13"/>
      <c r="R1545"/>
      <c r="S1545" t="str">
        <f t="shared" si="332"/>
        <v/>
      </c>
      <c r="T1545" s="41" t="str">
        <f>IF(ISNA(VLOOKUP(P1545,'NEW XEQM.c'!E:F,2,0)),"--","PRESENT")</f>
        <v>PRESENT</v>
      </c>
      <c r="U1545"/>
      <c r="V1545">
        <f t="shared" si="334"/>
        <v>343</v>
      </c>
      <c r="W1545" s="75" t="s">
        <v>2553</v>
      </c>
      <c r="X1545" s="54" t="s">
        <v>2155</v>
      </c>
      <c r="Y1545" s="54" t="s">
        <v>2155</v>
      </c>
      <c r="Z1545" s="22" t="str">
        <f t="shared" si="335"/>
        <v>"LN" STD_BETA</v>
      </c>
      <c r="AA1545" s="22" t="str">
        <f t="shared" si="336"/>
        <v>LNBETA</v>
      </c>
      <c r="AB1545" s="1">
        <f t="shared" si="337"/>
        <v>1507</v>
      </c>
      <c r="AC1545" t="str">
        <f t="shared" si="338"/>
        <v>ITM_LNBETA</v>
      </c>
      <c r="AD1545" s="125" t="str">
        <f>IF(ISNA(VLOOKUP(AA1545,'XEQM Shortlist'!J:J,1,0)),"//","")</f>
        <v>//</v>
      </c>
      <c r="AF1545" s="88" t="str">
        <f t="shared" si="339"/>
        <v>LNBETA</v>
      </c>
      <c r="AG1545" t="b">
        <f t="shared" si="340"/>
        <v>1</v>
      </c>
    </row>
    <row r="1546" spans="1:33">
      <c r="A1546" s="45">
        <f t="shared" si="333"/>
        <v>1546</v>
      </c>
      <c r="B1546" s="44">
        <f t="shared" si="341"/>
        <v>1508</v>
      </c>
      <c r="C1546" s="48" t="s">
        <v>3492</v>
      </c>
      <c r="D1546" s="68" t="s">
        <v>2684</v>
      </c>
      <c r="E1546" s="53" t="s">
        <v>1121</v>
      </c>
      <c r="F1546" s="53" t="s">
        <v>1121</v>
      </c>
      <c r="G1546" s="142">
        <v>0</v>
      </c>
      <c r="H1546" s="142">
        <v>0</v>
      </c>
      <c r="I1546" s="135" t="s">
        <v>3</v>
      </c>
      <c r="J1546" s="53" t="s">
        <v>1347</v>
      </c>
      <c r="K1546" s="54" t="s">
        <v>3817</v>
      </c>
      <c r="L1546" s="52" t="s">
        <v>4615</v>
      </c>
      <c r="M1546" s="52" t="s">
        <v>4670</v>
      </c>
      <c r="N1546" s="52" t="s">
        <v>2155</v>
      </c>
      <c r="O1546" s="52"/>
      <c r="P1546" s="254" t="s">
        <v>1624</v>
      </c>
      <c r="Q1546" s="13"/>
      <c r="R1546"/>
      <c r="S1546" t="str">
        <f t="shared" si="332"/>
        <v/>
      </c>
      <c r="T1546" s="41" t="str">
        <f>IF(ISNA(VLOOKUP(P1546,'NEW XEQM.c'!E:F,2,0)),"--","PRESENT")</f>
        <v>PRESENT</v>
      </c>
      <c r="U1546"/>
      <c r="V1546">
        <f t="shared" si="334"/>
        <v>344</v>
      </c>
      <c r="W1546" s="75" t="s">
        <v>2553</v>
      </c>
      <c r="X1546" s="54" t="s">
        <v>2155</v>
      </c>
      <c r="Y1546" s="54" t="s">
        <v>2155</v>
      </c>
      <c r="Z1546" s="22" t="str">
        <f t="shared" si="335"/>
        <v>"LN" STD_GAMMA</v>
      </c>
      <c r="AA1546" s="22" t="str">
        <f t="shared" si="336"/>
        <v>LNGAMMA</v>
      </c>
      <c r="AB1546" s="1">
        <f t="shared" si="337"/>
        <v>1508</v>
      </c>
      <c r="AC1546" t="str">
        <f t="shared" si="338"/>
        <v>ITM_LNGAMMA</v>
      </c>
      <c r="AD1546" s="125" t="str">
        <f>IF(ISNA(VLOOKUP(AA1546,'XEQM Shortlist'!J:J,1,0)),"//","")</f>
        <v>//</v>
      </c>
      <c r="AF1546" s="88" t="str">
        <f t="shared" si="339"/>
        <v>LNGAMMA</v>
      </c>
      <c r="AG1546" t="b">
        <f t="shared" si="340"/>
        <v>1</v>
      </c>
    </row>
    <row r="1547" spans="1:33">
      <c r="A1547" s="45">
        <f t="shared" si="333"/>
        <v>1547</v>
      </c>
      <c r="B1547" s="44">
        <f t="shared" si="341"/>
        <v>1509</v>
      </c>
      <c r="C1547" s="48" t="s">
        <v>3493</v>
      </c>
      <c r="D1547" s="48" t="s">
        <v>2422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1347</v>
      </c>
      <c r="K1547" s="54" t="s">
        <v>3818</v>
      </c>
      <c r="L1547" s="52" t="s">
        <v>4614</v>
      </c>
      <c r="M1547" s="52" t="s">
        <v>4672</v>
      </c>
      <c r="N1547" s="52" t="s">
        <v>2155</v>
      </c>
      <c r="O1547" s="52"/>
      <c r="P1547" s="254" t="s">
        <v>1625</v>
      </c>
      <c r="Q1547" s="13"/>
      <c r="R1547"/>
      <c r="S1547" t="str">
        <f t="shared" si="332"/>
        <v/>
      </c>
      <c r="T1547" s="41" t="str">
        <f>IF(ISNA(VLOOKUP(P1547,'NEW XEQM.c'!E:F,2,0)),"--","PRESENT")</f>
        <v>--</v>
      </c>
      <c r="U1547"/>
      <c r="V1547">
        <f t="shared" si="334"/>
        <v>345</v>
      </c>
      <c r="W1547" s="75" t="s">
        <v>2155</v>
      </c>
      <c r="X1547" s="54" t="s">
        <v>2155</v>
      </c>
      <c r="Y1547" s="54" t="s">
        <v>2155</v>
      </c>
      <c r="Z1547" s="22" t="str">
        <f t="shared" si="335"/>
        <v>"LOAD"</v>
      </c>
      <c r="AA1547" s="22" t="str">
        <f t="shared" si="336"/>
        <v>LOAD</v>
      </c>
      <c r="AB1547" s="1">
        <f t="shared" si="337"/>
        <v>1509</v>
      </c>
      <c r="AC1547" t="str">
        <f t="shared" si="338"/>
        <v>ITM_LOAD</v>
      </c>
      <c r="AD1547" s="125" t="str">
        <f>IF(ISNA(VLOOKUP(AA1547,'XEQM Shortlist'!J:J,1,0)),"//","")</f>
        <v>//</v>
      </c>
      <c r="AF1547" s="88" t="str">
        <f t="shared" si="339"/>
        <v>LOAD</v>
      </c>
      <c r="AG1547" t="b">
        <f t="shared" si="340"/>
        <v>1</v>
      </c>
    </row>
    <row r="1548" spans="1:33">
      <c r="A1548" s="45">
        <f t="shared" si="333"/>
        <v>1548</v>
      </c>
      <c r="B1548" s="44">
        <f t="shared" si="341"/>
        <v>1510</v>
      </c>
      <c r="C1548" s="48" t="s">
        <v>3493</v>
      </c>
      <c r="D1548" s="48" t="s">
        <v>2423</v>
      </c>
      <c r="E1548" s="53" t="s">
        <v>1122</v>
      </c>
      <c r="F1548" s="53" t="s">
        <v>1122</v>
      </c>
      <c r="G1548" s="142">
        <v>0</v>
      </c>
      <c r="H1548" s="142">
        <v>0</v>
      </c>
      <c r="I1548" s="135" t="s">
        <v>3</v>
      </c>
      <c r="J1548" s="53" t="s">
        <v>1347</v>
      </c>
      <c r="K1548" s="54" t="s">
        <v>3817</v>
      </c>
      <c r="L1548" s="52" t="s">
        <v>4614</v>
      </c>
      <c r="M1548" s="52" t="s">
        <v>4672</v>
      </c>
      <c r="N1548" s="52" t="s">
        <v>2155</v>
      </c>
      <c r="O1548" s="52"/>
      <c r="P1548" s="254" t="s">
        <v>1626</v>
      </c>
      <c r="Q1548" s="13"/>
      <c r="R1548"/>
      <c r="S1548" t="str">
        <f t="shared" si="332"/>
        <v/>
      </c>
      <c r="T1548" s="41" t="str">
        <f>IF(ISNA(VLOOKUP(P1548,'NEW XEQM.c'!E:F,2,0)),"--","PRESENT")</f>
        <v>--</v>
      </c>
      <c r="U1548"/>
      <c r="V1548">
        <f t="shared" si="334"/>
        <v>346</v>
      </c>
      <c r="W1548" s="75" t="s">
        <v>2155</v>
      </c>
      <c r="X1548" s="54" t="s">
        <v>2155</v>
      </c>
      <c r="Y1548" s="54" t="s">
        <v>2155</v>
      </c>
      <c r="Z1548" s="22" t="str">
        <f t="shared" si="335"/>
        <v>"LOADP"</v>
      </c>
      <c r="AA1548" s="22" t="str">
        <f t="shared" si="336"/>
        <v>LOADP</v>
      </c>
      <c r="AB1548" s="1">
        <f t="shared" si="337"/>
        <v>1510</v>
      </c>
      <c r="AC1548" t="str">
        <f t="shared" si="338"/>
        <v>ITM_LOADP</v>
      </c>
      <c r="AD1548" s="125" t="str">
        <f>IF(ISNA(VLOOKUP(AA1548,'XEQM Shortlist'!J:J,1,0)),"//","")</f>
        <v>//</v>
      </c>
      <c r="AF1548" s="88" t="str">
        <f t="shared" si="339"/>
        <v>LOADP</v>
      </c>
      <c r="AG1548" t="b">
        <f t="shared" si="340"/>
        <v>1</v>
      </c>
    </row>
    <row r="1549" spans="1:33">
      <c r="A1549" s="45">
        <f t="shared" si="333"/>
        <v>1549</v>
      </c>
      <c r="B1549" s="44">
        <f t="shared" si="341"/>
        <v>1511</v>
      </c>
      <c r="C1549" s="48" t="s">
        <v>3493</v>
      </c>
      <c r="D1549" s="48" t="s">
        <v>2424</v>
      </c>
      <c r="E1549" s="53" t="s">
        <v>1123</v>
      </c>
      <c r="F1549" s="53" t="s">
        <v>1123</v>
      </c>
      <c r="G1549" s="142">
        <v>0</v>
      </c>
      <c r="H1549" s="142">
        <v>0</v>
      </c>
      <c r="I1549" s="135" t="s">
        <v>3</v>
      </c>
      <c r="J1549" s="53" t="s">
        <v>1347</v>
      </c>
      <c r="K1549" s="54" t="s">
        <v>3817</v>
      </c>
      <c r="L1549" s="52" t="s">
        <v>4614</v>
      </c>
      <c r="M1549" s="52" t="s">
        <v>4672</v>
      </c>
      <c r="N1549" s="52" t="s">
        <v>2155</v>
      </c>
      <c r="O1549" s="52"/>
      <c r="P1549" s="254" t="s">
        <v>1627</v>
      </c>
      <c r="Q1549" s="13"/>
      <c r="R1549"/>
      <c r="S1549" t="str">
        <f t="shared" si="332"/>
        <v/>
      </c>
      <c r="T1549" s="41" t="str">
        <f>IF(ISNA(VLOOKUP(P1549,'NEW XEQM.c'!E:F,2,0)),"--","PRESENT")</f>
        <v>--</v>
      </c>
      <c r="U1549"/>
      <c r="V1549">
        <f t="shared" si="334"/>
        <v>347</v>
      </c>
      <c r="W1549" s="75" t="s">
        <v>2155</v>
      </c>
      <c r="X1549" s="54" t="s">
        <v>2155</v>
      </c>
      <c r="Y1549" s="54" t="s">
        <v>2155</v>
      </c>
      <c r="Z1549" s="22" t="str">
        <f t="shared" si="335"/>
        <v>"LOADR"</v>
      </c>
      <c r="AA1549" s="22" t="str">
        <f t="shared" si="336"/>
        <v>LOADR</v>
      </c>
      <c r="AB1549" s="1">
        <f t="shared" si="337"/>
        <v>1511</v>
      </c>
      <c r="AC1549" t="str">
        <f t="shared" si="338"/>
        <v>ITM_LOADR</v>
      </c>
      <c r="AD1549" s="125" t="str">
        <f>IF(ISNA(VLOOKUP(AA1549,'XEQM Shortlist'!J:J,1,0)),"//","")</f>
        <v>//</v>
      </c>
      <c r="AF1549" s="88" t="str">
        <f t="shared" si="339"/>
        <v>LOADR</v>
      </c>
      <c r="AG1549" t="b">
        <f t="shared" si="340"/>
        <v>1</v>
      </c>
    </row>
    <row r="1550" spans="1:33">
      <c r="A1550" s="45">
        <f t="shared" si="333"/>
        <v>1550</v>
      </c>
      <c r="B1550" s="44">
        <f t="shared" si="341"/>
        <v>1512</v>
      </c>
      <c r="C1550" s="48" t="s">
        <v>3493</v>
      </c>
      <c r="D1550" s="48" t="s">
        <v>2425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1347</v>
      </c>
      <c r="K1550" s="54" t="s">
        <v>3817</v>
      </c>
      <c r="L1550" s="52" t="s">
        <v>4614</v>
      </c>
      <c r="M1550" s="52" t="s">
        <v>4672</v>
      </c>
      <c r="N1550" s="52" t="s">
        <v>2155</v>
      </c>
      <c r="O1550" s="52"/>
      <c r="P1550" s="254" t="s">
        <v>1628</v>
      </c>
      <c r="Q1550" s="13"/>
      <c r="R1550"/>
      <c r="S1550" t="str">
        <f t="shared" si="332"/>
        <v/>
      </c>
      <c r="T1550" s="41" t="str">
        <f>IF(ISNA(VLOOKUP(P1550,'NEW XEQM.c'!E:F,2,0)),"--","PRESENT")</f>
        <v>--</v>
      </c>
      <c r="U1550"/>
      <c r="V1550">
        <f t="shared" si="334"/>
        <v>348</v>
      </c>
      <c r="W1550" s="75" t="s">
        <v>2155</v>
      </c>
      <c r="X1550" s="54" t="s">
        <v>2155</v>
      </c>
      <c r="Y1550" s="54" t="s">
        <v>2155</v>
      </c>
      <c r="Z1550" s="22" t="str">
        <f t="shared" si="335"/>
        <v>"LOADSS"</v>
      </c>
      <c r="AA1550" s="22" t="str">
        <f t="shared" si="336"/>
        <v>LOADSS</v>
      </c>
      <c r="AB1550" s="1">
        <f t="shared" si="337"/>
        <v>1512</v>
      </c>
      <c r="AC1550" t="str">
        <f t="shared" si="338"/>
        <v>ITM_LOADSS</v>
      </c>
      <c r="AD1550" s="125" t="str">
        <f>IF(ISNA(VLOOKUP(AA1550,'XEQM Shortlist'!J:J,1,0)),"//","")</f>
        <v>//</v>
      </c>
      <c r="AF1550" s="88" t="str">
        <f t="shared" si="339"/>
        <v>LOADSS</v>
      </c>
      <c r="AG1550" t="b">
        <f t="shared" si="340"/>
        <v>1</v>
      </c>
    </row>
    <row r="1551" spans="1:33">
      <c r="A1551" s="45">
        <f t="shared" si="333"/>
        <v>1551</v>
      </c>
      <c r="B1551" s="44">
        <f t="shared" si="341"/>
        <v>1513</v>
      </c>
      <c r="C1551" s="48" t="s">
        <v>3493</v>
      </c>
      <c r="D1551" s="48" t="s">
        <v>2426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1347</v>
      </c>
      <c r="K1551" s="54" t="s">
        <v>3817</v>
      </c>
      <c r="L1551" s="52" t="s">
        <v>4614</v>
      </c>
      <c r="M1551" s="52" t="s">
        <v>4672</v>
      </c>
      <c r="N1551" s="52" t="s">
        <v>2155</v>
      </c>
      <c r="O1551" s="52"/>
      <c r="P1551" s="254" t="s">
        <v>1629</v>
      </c>
      <c r="Q1551" s="13"/>
      <c r="R1551"/>
      <c r="S1551" t="str">
        <f t="shared" si="332"/>
        <v/>
      </c>
      <c r="T1551" s="41" t="str">
        <f>IF(ISNA(VLOOKUP(P1551,'NEW XEQM.c'!E:F,2,0)),"--","PRESENT")</f>
        <v>--</v>
      </c>
      <c r="U1551"/>
      <c r="V1551">
        <f t="shared" si="334"/>
        <v>349</v>
      </c>
      <c r="W1551" s="75" t="s">
        <v>2155</v>
      </c>
      <c r="X1551" s="54" t="s">
        <v>2155</v>
      </c>
      <c r="Y1551" s="54" t="s">
        <v>2155</v>
      </c>
      <c r="Z1551" s="22" t="str">
        <f t="shared" si="335"/>
        <v>"LOAD" STD_SIGMA</v>
      </c>
      <c r="AA1551" s="22" t="str">
        <f t="shared" si="336"/>
        <v>LOADSUM</v>
      </c>
      <c r="AB1551" s="1">
        <f t="shared" si="337"/>
        <v>1513</v>
      </c>
      <c r="AC1551" t="str">
        <f t="shared" si="338"/>
        <v>ITM_LOADSIGMA</v>
      </c>
      <c r="AD1551" s="125" t="str">
        <f>IF(ISNA(VLOOKUP(AA1551,'XEQM Shortlist'!J:J,1,0)),"//","")</f>
        <v>//</v>
      </c>
      <c r="AF1551" s="88" t="str">
        <f t="shared" si="339"/>
        <v>LOADSUM</v>
      </c>
      <c r="AG1551" t="b">
        <f t="shared" si="340"/>
        <v>1</v>
      </c>
    </row>
    <row r="1552" spans="1:33">
      <c r="A1552" s="45">
        <f t="shared" si="333"/>
        <v>1552</v>
      </c>
      <c r="B1552" s="44">
        <f t="shared" si="341"/>
        <v>1514</v>
      </c>
      <c r="C1552" s="48" t="s">
        <v>4660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1347</v>
      </c>
      <c r="K1552" s="54" t="s">
        <v>3817</v>
      </c>
      <c r="L1552" s="52" t="s">
        <v>4614</v>
      </c>
      <c r="M1552" s="52" t="s">
        <v>4671</v>
      </c>
      <c r="N1552" s="52" t="s">
        <v>2155</v>
      </c>
      <c r="O1552" s="52"/>
      <c r="P1552" s="254" t="s">
        <v>1630</v>
      </c>
      <c r="Q1552" s="13"/>
      <c r="R1552"/>
      <c r="S1552" t="str">
        <f t="shared" si="332"/>
        <v/>
      </c>
      <c r="T1552" s="41" t="str">
        <f>IF(ISNA(VLOOKUP(P1552,'NEW XEQM.c'!E:F,2,0)),"--","PRESENT")</f>
        <v>--</v>
      </c>
      <c r="U1552"/>
      <c r="V1552">
        <f t="shared" si="334"/>
        <v>350</v>
      </c>
      <c r="W1552" s="75" t="s">
        <v>2155</v>
      </c>
      <c r="X1552" s="54" t="s">
        <v>2155</v>
      </c>
      <c r="Y1552" s="54" t="s">
        <v>2155</v>
      </c>
      <c r="Z1552" s="22" t="str">
        <f t="shared" si="335"/>
        <v>"LOCR"</v>
      </c>
      <c r="AA1552" s="22" t="str">
        <f t="shared" si="336"/>
        <v>LOCR</v>
      </c>
      <c r="AB1552" s="1">
        <f t="shared" si="337"/>
        <v>1514</v>
      </c>
      <c r="AC1552" t="str">
        <f t="shared" si="338"/>
        <v>ITM_LocR</v>
      </c>
      <c r="AD1552" s="125" t="str">
        <f>IF(ISNA(VLOOKUP(AA1552,'XEQM Shortlist'!J:J,1,0)),"//","")</f>
        <v>//</v>
      </c>
      <c r="AF1552" s="88" t="str">
        <f t="shared" si="339"/>
        <v>LOCR</v>
      </c>
      <c r="AG1552" t="b">
        <f t="shared" si="340"/>
        <v>1</v>
      </c>
    </row>
    <row r="1553" spans="1:33">
      <c r="A1553" s="45">
        <f t="shared" si="333"/>
        <v>1553</v>
      </c>
      <c r="B1553" s="44">
        <f t="shared" si="341"/>
        <v>1515</v>
      </c>
      <c r="C1553" s="48" t="s">
        <v>3494</v>
      </c>
      <c r="D1553" s="48" t="s">
        <v>7</v>
      </c>
      <c r="E1553" s="53" t="s">
        <v>1124</v>
      </c>
      <c r="F1553" s="53" t="s">
        <v>1124</v>
      </c>
      <c r="G1553" s="142">
        <v>0</v>
      </c>
      <c r="H1553" s="142">
        <v>0</v>
      </c>
      <c r="I1553" s="135" t="s">
        <v>3</v>
      </c>
      <c r="J1553" s="53" t="s">
        <v>1347</v>
      </c>
      <c r="K1553" s="54" t="s">
        <v>3817</v>
      </c>
      <c r="L1553" s="52" t="s">
        <v>4614</v>
      </c>
      <c r="M1553" s="52" t="s">
        <v>4670</v>
      </c>
      <c r="N1553" s="52" t="s">
        <v>2155</v>
      </c>
      <c r="O1553" s="52"/>
      <c r="P1553" s="254" t="s">
        <v>1631</v>
      </c>
      <c r="Q1553" s="13"/>
      <c r="R1553"/>
      <c r="S1553" t="str">
        <f t="shared" si="332"/>
        <v/>
      </c>
      <c r="T1553" s="41" t="str">
        <f>IF(ISNA(VLOOKUP(P1553,'NEW XEQM.c'!E:F,2,0)),"--","PRESENT")</f>
        <v>--</v>
      </c>
      <c r="U1553"/>
      <c r="V1553">
        <f t="shared" si="334"/>
        <v>351</v>
      </c>
      <c r="W1553" s="75" t="s">
        <v>2155</v>
      </c>
      <c r="X1553" s="54" t="s">
        <v>2155</v>
      </c>
      <c r="Y1553" s="54" t="s">
        <v>2155</v>
      </c>
      <c r="Z1553" s="22" t="str">
        <f t="shared" si="335"/>
        <v>"LOCR?"</v>
      </c>
      <c r="AA1553" s="22" t="str">
        <f t="shared" si="336"/>
        <v>LOCR?</v>
      </c>
      <c r="AB1553" s="1">
        <f t="shared" si="337"/>
        <v>1515</v>
      </c>
      <c r="AC1553" t="str">
        <f t="shared" si="338"/>
        <v>ITM_LocRQ</v>
      </c>
      <c r="AD1553" s="125" t="str">
        <f>IF(ISNA(VLOOKUP(AA1553,'XEQM Shortlist'!J:J,1,0)),"//","")</f>
        <v>//</v>
      </c>
      <c r="AF1553" s="88" t="str">
        <f t="shared" si="339"/>
        <v>LOCR?</v>
      </c>
      <c r="AG1553" t="b">
        <f t="shared" si="340"/>
        <v>1</v>
      </c>
    </row>
    <row r="1554" spans="1:33">
      <c r="A1554" s="45">
        <f t="shared" si="333"/>
        <v>1554</v>
      </c>
      <c r="B1554" s="44">
        <f t="shared" si="341"/>
        <v>1516</v>
      </c>
      <c r="C1554" s="48" t="s">
        <v>4287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1347</v>
      </c>
      <c r="K1554" s="54" t="s">
        <v>3817</v>
      </c>
      <c r="L1554" s="52" t="s">
        <v>4614</v>
      </c>
      <c r="M1554" s="52" t="s">
        <v>4670</v>
      </c>
      <c r="N1554" s="52" t="s">
        <v>2155</v>
      </c>
      <c r="O1554" s="52"/>
      <c r="P1554" s="254" t="s">
        <v>1643</v>
      </c>
      <c r="Q1554" s="13"/>
      <c r="R1554"/>
      <c r="S1554" t="str">
        <f t="shared" si="332"/>
        <v/>
      </c>
      <c r="T1554" s="41" t="str">
        <f>IF(ISNA(VLOOKUP(P1554,'NEW XEQM.c'!E:F,2,0)),"--","PRESENT")</f>
        <v>--</v>
      </c>
      <c r="U1554"/>
      <c r="V1554">
        <f t="shared" si="334"/>
        <v>352</v>
      </c>
      <c r="W1554" s="75" t="s">
        <v>2155</v>
      </c>
      <c r="X1554" s="54" t="s">
        <v>2155</v>
      </c>
      <c r="Y1554" s="54" t="s">
        <v>2155</v>
      </c>
      <c r="Z1554" s="22" t="str">
        <f t="shared" si="335"/>
        <v>"L.R."</v>
      </c>
      <c r="AA1554" s="22" t="str">
        <f t="shared" si="336"/>
        <v>L.R.</v>
      </c>
      <c r="AB1554" s="1">
        <f t="shared" si="337"/>
        <v>1516</v>
      </c>
      <c r="AC1554" t="str">
        <f t="shared" si="338"/>
        <v>ITM_LR</v>
      </c>
      <c r="AD1554" s="125" t="str">
        <f>IF(ISNA(VLOOKUP(AA1554,'XEQM Shortlist'!J:J,1,0)),"//","")</f>
        <v>//</v>
      </c>
      <c r="AF1554" s="88" t="str">
        <f t="shared" si="339"/>
        <v>L.R.</v>
      </c>
      <c r="AG1554" t="b">
        <f t="shared" si="340"/>
        <v>1</v>
      </c>
    </row>
    <row r="1555" spans="1:33">
      <c r="A1555" s="45">
        <f t="shared" si="333"/>
        <v>1555</v>
      </c>
      <c r="B1555" s="44">
        <f t="shared" si="341"/>
        <v>1517</v>
      </c>
      <c r="C1555" s="48" t="s">
        <v>3495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1347</v>
      </c>
      <c r="K1555" s="54" t="s">
        <v>3817</v>
      </c>
      <c r="L1555" s="52" t="s">
        <v>4614</v>
      </c>
      <c r="M1555" s="52" t="s">
        <v>4670</v>
      </c>
      <c r="N1555" s="52" t="s">
        <v>2155</v>
      </c>
      <c r="O1555" s="52"/>
      <c r="P1555" s="254" t="s">
        <v>1644</v>
      </c>
      <c r="Q1555" s="13"/>
      <c r="R1555"/>
      <c r="S1555" t="str">
        <f t="shared" si="332"/>
        <v/>
      </c>
      <c r="T1555" s="41" t="str">
        <f>IF(ISNA(VLOOKUP(P1555,'NEW XEQM.c'!E:F,2,0)),"--","PRESENT")</f>
        <v>--</v>
      </c>
      <c r="U1555"/>
      <c r="V1555">
        <f t="shared" si="334"/>
        <v>353</v>
      </c>
      <c r="W1555" s="75" t="s">
        <v>2155</v>
      </c>
      <c r="X1555" s="54" t="s">
        <v>2155</v>
      </c>
      <c r="Y1555" s="54" t="s">
        <v>2155</v>
      </c>
      <c r="Z1555" s="22" t="str">
        <f t="shared" si="335"/>
        <v>"MANT"</v>
      </c>
      <c r="AA1555" s="22" t="str">
        <f t="shared" si="336"/>
        <v>MANT</v>
      </c>
      <c r="AB1555" s="1">
        <f t="shared" si="337"/>
        <v>1517</v>
      </c>
      <c r="AC1555" t="str">
        <f t="shared" si="338"/>
        <v>ITM_MANT</v>
      </c>
      <c r="AD1555" s="125" t="str">
        <f>IF(ISNA(VLOOKUP(AA1555,'XEQM Shortlist'!J:J,1,0)),"//","")</f>
        <v>//</v>
      </c>
      <c r="AF1555" s="88" t="str">
        <f t="shared" si="339"/>
        <v>MANT</v>
      </c>
      <c r="AG1555" t="b">
        <f t="shared" si="340"/>
        <v>1</v>
      </c>
    </row>
    <row r="1556" spans="1:33" s="17" customFormat="1">
      <c r="A1556" s="45">
        <f t="shared" si="333"/>
        <v>1556</v>
      </c>
      <c r="B1556" s="44">
        <f t="shared" si="341"/>
        <v>1518</v>
      </c>
      <c r="C1556" s="89" t="s">
        <v>4367</v>
      </c>
      <c r="D1556" s="89" t="s">
        <v>7</v>
      </c>
      <c r="E1556" s="108" t="s">
        <v>1134</v>
      </c>
      <c r="F1556" s="90" t="s">
        <v>3940</v>
      </c>
      <c r="G1556" s="143">
        <v>0</v>
      </c>
      <c r="H1556" s="143">
        <v>0</v>
      </c>
      <c r="I1556" s="135" t="s">
        <v>3</v>
      </c>
      <c r="J1556" s="53" t="s">
        <v>1347</v>
      </c>
      <c r="K1556" s="54" t="s">
        <v>3817</v>
      </c>
      <c r="L1556" s="52" t="s">
        <v>4614</v>
      </c>
      <c r="M1556" s="52" t="s">
        <v>4672</v>
      </c>
      <c r="N1556" s="52" t="s">
        <v>2155</v>
      </c>
      <c r="P1556" s="254" t="s">
        <v>4173</v>
      </c>
      <c r="Q1556" s="13"/>
      <c r="R1556"/>
      <c r="S1556" t="str">
        <f t="shared" si="332"/>
        <v>NOT EQUAL</v>
      </c>
      <c r="T1556" s="41" t="str">
        <f>IF(ISNA(VLOOKUP(P1556,'NEW XEQM.c'!E:F,2,0)),"--","PRESENT")</f>
        <v>--</v>
      </c>
      <c r="U1556"/>
      <c r="V1556">
        <f t="shared" si="334"/>
        <v>354</v>
      </c>
      <c r="W1556" s="88" t="s">
        <v>2155</v>
      </c>
      <c r="X1556" s="92" t="s">
        <v>2155</v>
      </c>
      <c r="Y1556" s="92" t="s">
        <v>2155</v>
      </c>
      <c r="Z1556" s="22" t="str">
        <f t="shared" si="335"/>
        <v>"MAT_X"</v>
      </c>
      <c r="AA1556" s="22" t="str">
        <f t="shared" si="336"/>
        <v>MAT_X</v>
      </c>
      <c r="AB1556" s="1">
        <f t="shared" si="337"/>
        <v>1518</v>
      </c>
      <c r="AC1556" t="str">
        <f t="shared" si="338"/>
        <v>ITM_MATX</v>
      </c>
      <c r="AD1556" s="125" t="str">
        <f>IF(ISNA(VLOOKUP(AA1556,'XEQM Shortlist'!J:J,1,0)),"//","")</f>
        <v>//</v>
      </c>
      <c r="AE1556"/>
      <c r="AF1556" s="88" t="str">
        <f t="shared" si="339"/>
        <v>MAT_X</v>
      </c>
      <c r="AG1556" t="b">
        <f t="shared" si="340"/>
        <v>1</v>
      </c>
    </row>
    <row r="1557" spans="1:33">
      <c r="A1557" s="45">
        <f t="shared" si="333"/>
        <v>1557</v>
      </c>
      <c r="B1557" s="44">
        <f t="shared" si="341"/>
        <v>1519</v>
      </c>
      <c r="C1557" s="48" t="s">
        <v>3496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1347</v>
      </c>
      <c r="K1557" s="54" t="s">
        <v>3817</v>
      </c>
      <c r="L1557" s="52" t="s">
        <v>4614</v>
      </c>
      <c r="M1557" s="52" t="s">
        <v>4670</v>
      </c>
      <c r="N1557" s="52" t="s">
        <v>2155</v>
      </c>
      <c r="O1557" s="52"/>
      <c r="P1557" s="254" t="s">
        <v>1652</v>
      </c>
      <c r="Q1557" s="13"/>
      <c r="R1557"/>
      <c r="S1557" t="str">
        <f t="shared" si="332"/>
        <v/>
      </c>
      <c r="T1557" s="41" t="str">
        <f>IF(ISNA(VLOOKUP(P1557,'NEW XEQM.c'!E:F,2,0)),"--","PRESENT")</f>
        <v>--</v>
      </c>
      <c r="U1557"/>
      <c r="V1557">
        <f t="shared" si="334"/>
        <v>355</v>
      </c>
      <c r="W1557" s="75" t="s">
        <v>2572</v>
      </c>
      <c r="X1557" s="54" t="s">
        <v>2155</v>
      </c>
      <c r="Y1557" s="54" t="s">
        <v>2155</v>
      </c>
      <c r="Z1557" s="22" t="str">
        <f t="shared" si="335"/>
        <v>"MEM?"</v>
      </c>
      <c r="AA1557" s="22" t="str">
        <f t="shared" si="336"/>
        <v>MEM?</v>
      </c>
      <c r="AB1557" s="1">
        <f t="shared" si="337"/>
        <v>1519</v>
      </c>
      <c r="AC1557" t="str">
        <f t="shared" si="338"/>
        <v>ITM_MEM</v>
      </c>
      <c r="AD1557" s="125" t="str">
        <f>IF(ISNA(VLOOKUP(AA1557,'XEQM Shortlist'!J:J,1,0)),"//","")</f>
        <v>//</v>
      </c>
      <c r="AF1557" s="88" t="str">
        <f t="shared" si="339"/>
        <v>MEM?</v>
      </c>
      <c r="AG1557" t="b">
        <f t="shared" si="340"/>
        <v>1</v>
      </c>
    </row>
    <row r="1558" spans="1:33">
      <c r="A1558" s="45">
        <f t="shared" si="333"/>
        <v>1558</v>
      </c>
      <c r="B1558" s="44">
        <f t="shared" si="341"/>
        <v>1520</v>
      </c>
      <c r="C1558" s="48" t="s">
        <v>4694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1347</v>
      </c>
      <c r="K1558" s="54" t="s">
        <v>3817</v>
      </c>
      <c r="L1558" s="52" t="s">
        <v>4614</v>
      </c>
      <c r="M1558" s="52" t="s">
        <v>4670</v>
      </c>
      <c r="N1558" s="52" t="s">
        <v>2155</v>
      </c>
      <c r="O1558" s="52"/>
      <c r="P1558" s="254" t="s">
        <v>1653</v>
      </c>
      <c r="Q1558" s="13"/>
      <c r="R1558"/>
      <c r="S1558" t="str">
        <f t="shared" si="332"/>
        <v/>
      </c>
      <c r="T1558" s="41" t="str">
        <f>IF(ISNA(VLOOKUP(P1558,'NEW XEQM.c'!E:F,2,0)),"--","PRESENT")</f>
        <v>--</v>
      </c>
      <c r="U1558"/>
      <c r="V1558">
        <f t="shared" si="334"/>
        <v>356</v>
      </c>
      <c r="W1558" s="75" t="s">
        <v>2155</v>
      </c>
      <c r="X1558" s="54" t="s">
        <v>2155</v>
      </c>
      <c r="Y1558" s="54" t="s">
        <v>2155</v>
      </c>
      <c r="Z1558" s="22" t="str">
        <f t="shared" si="335"/>
        <v>"MENU"</v>
      </c>
      <c r="AA1558" s="22" t="str">
        <f t="shared" si="336"/>
        <v>MENU</v>
      </c>
      <c r="AB1558" s="1">
        <f t="shared" si="337"/>
        <v>1520</v>
      </c>
      <c r="AC1558" t="str">
        <f t="shared" si="338"/>
        <v>ITM_MENU</v>
      </c>
      <c r="AD1558" s="125" t="str">
        <f>IF(ISNA(VLOOKUP(AA1558,'XEQM Shortlist'!J:J,1,0)),"//","")</f>
        <v>//</v>
      </c>
      <c r="AF1558" s="88" t="str">
        <f t="shared" si="339"/>
        <v>MENU</v>
      </c>
      <c r="AG1558" t="b">
        <f t="shared" si="340"/>
        <v>1</v>
      </c>
    </row>
    <row r="1559" spans="1:33">
      <c r="A1559" s="45">
        <f t="shared" si="333"/>
        <v>1559</v>
      </c>
      <c r="B1559" s="44">
        <f t="shared" si="341"/>
        <v>1521</v>
      </c>
      <c r="C1559" s="48" t="s">
        <v>4096</v>
      </c>
      <c r="D1559" s="48" t="s">
        <v>7</v>
      </c>
      <c r="E1559" s="53" t="s">
        <v>1139</v>
      </c>
      <c r="F1559" s="53" t="s">
        <v>1139</v>
      </c>
      <c r="G1559" s="142">
        <v>0</v>
      </c>
      <c r="H1559" s="142">
        <v>0</v>
      </c>
      <c r="I1559" s="135" t="s">
        <v>3</v>
      </c>
      <c r="J1559" s="53" t="s">
        <v>1347</v>
      </c>
      <c r="K1559" s="54" t="s">
        <v>3817</v>
      </c>
      <c r="L1559" s="52" t="s">
        <v>4614</v>
      </c>
      <c r="M1559" s="52" t="s">
        <v>4670</v>
      </c>
      <c r="N1559" s="52" t="s">
        <v>2155</v>
      </c>
      <c r="O1559" s="52"/>
      <c r="P1559" s="254" t="s">
        <v>1662</v>
      </c>
      <c r="Q1559" s="13"/>
      <c r="R1559"/>
      <c r="S1559" t="str">
        <f t="shared" si="332"/>
        <v/>
      </c>
      <c r="T1559" s="41" t="str">
        <f>IF(ISNA(VLOOKUP(P1559,'NEW XEQM.c'!E:F,2,0)),"--","PRESENT")</f>
        <v>--</v>
      </c>
      <c r="U1559"/>
      <c r="V1559">
        <f t="shared" si="334"/>
        <v>357</v>
      </c>
      <c r="W1559" s="75" t="s">
        <v>2155</v>
      </c>
      <c r="X1559" s="54" t="s">
        <v>2155</v>
      </c>
      <c r="Y1559" s="54" t="s">
        <v>2155</v>
      </c>
      <c r="Z1559" s="22" t="str">
        <f t="shared" si="335"/>
        <v>"MONTH"</v>
      </c>
      <c r="AA1559" s="22" t="str">
        <f t="shared" si="336"/>
        <v>MONTH</v>
      </c>
      <c r="AB1559" s="1">
        <f t="shared" si="337"/>
        <v>1521</v>
      </c>
      <c r="AC1559" t="str">
        <f t="shared" si="338"/>
        <v>ITM_MONTH</v>
      </c>
      <c r="AD1559" s="125" t="str">
        <f>IF(ISNA(VLOOKUP(AA1559,'XEQM Shortlist'!J:J,1,0)),"//","")</f>
        <v>//</v>
      </c>
      <c r="AF1559" s="88" t="str">
        <f t="shared" si="339"/>
        <v>MONTH</v>
      </c>
      <c r="AG1559" t="b">
        <f t="shared" si="340"/>
        <v>1</v>
      </c>
    </row>
    <row r="1560" spans="1:33">
      <c r="A1560" s="45">
        <f t="shared" si="333"/>
        <v>1560</v>
      </c>
      <c r="B1560" s="44">
        <f t="shared" si="341"/>
        <v>1522</v>
      </c>
      <c r="C1560" s="48" t="s">
        <v>4695</v>
      </c>
      <c r="D1560" s="48" t="s">
        <v>2195</v>
      </c>
      <c r="E1560" s="53" t="s">
        <v>1140</v>
      </c>
      <c r="F1560" s="53" t="s">
        <v>1140</v>
      </c>
      <c r="G1560" s="142">
        <v>0</v>
      </c>
      <c r="H1560" s="142">
        <v>99</v>
      </c>
      <c r="I1560" s="135" t="s">
        <v>3</v>
      </c>
      <c r="J1560" s="53" t="s">
        <v>1347</v>
      </c>
      <c r="K1560" s="54" t="s">
        <v>3817</v>
      </c>
      <c r="L1560" s="52" t="s">
        <v>4614</v>
      </c>
      <c r="M1560" s="52" t="s">
        <v>4675</v>
      </c>
      <c r="N1560" s="52" t="s">
        <v>2155</v>
      </c>
      <c r="O1560" s="52"/>
      <c r="P1560" s="254" t="s">
        <v>1666</v>
      </c>
      <c r="Q1560" s="13"/>
      <c r="R1560"/>
      <c r="S1560" t="str">
        <f t="shared" si="332"/>
        <v/>
      </c>
      <c r="T1560" s="41" t="str">
        <f>IF(ISNA(VLOOKUP(P1560,'NEW XEQM.c'!E:F,2,0)),"--","PRESENT")</f>
        <v>--</v>
      </c>
      <c r="U1560"/>
      <c r="V1560">
        <f t="shared" si="334"/>
        <v>358</v>
      </c>
      <c r="W1560" s="75" t="s">
        <v>2155</v>
      </c>
      <c r="X1560" s="54" t="s">
        <v>2155</v>
      </c>
      <c r="Y1560" s="54" t="s">
        <v>2155</v>
      </c>
      <c r="Z1560" s="22" t="str">
        <f t="shared" si="335"/>
        <v>"MSG"</v>
      </c>
      <c r="AA1560" s="22" t="str">
        <f t="shared" si="336"/>
        <v>MSG</v>
      </c>
      <c r="AB1560" s="1">
        <f t="shared" si="337"/>
        <v>1522</v>
      </c>
      <c r="AC1560" t="str">
        <f t="shared" si="338"/>
        <v>ITM_MSG</v>
      </c>
      <c r="AD1560" s="125" t="str">
        <f>IF(ISNA(VLOOKUP(AA1560,'XEQM Shortlist'!J:J,1,0)),"//","")</f>
        <v>//</v>
      </c>
      <c r="AF1560" s="88" t="str">
        <f t="shared" si="339"/>
        <v>MSG</v>
      </c>
      <c r="AG1560" t="b">
        <f t="shared" si="340"/>
        <v>1</v>
      </c>
    </row>
    <row r="1561" spans="1:33">
      <c r="A1561" s="45">
        <f t="shared" si="333"/>
        <v>1561</v>
      </c>
      <c r="B1561" s="44">
        <f t="shared" si="341"/>
        <v>1523</v>
      </c>
      <c r="C1561" s="48" t="s">
        <v>3475</v>
      </c>
      <c r="D1561" s="48" t="s">
        <v>4270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1347</v>
      </c>
      <c r="K1561" s="54" t="s">
        <v>3817</v>
      </c>
      <c r="L1561" s="52" t="s">
        <v>4614</v>
      </c>
      <c r="M1561" s="52" t="s">
        <v>4670</v>
      </c>
      <c r="N1561" s="52" t="s">
        <v>5264</v>
      </c>
      <c r="O1561" s="52"/>
      <c r="P1561" s="165" t="s">
        <v>1669</v>
      </c>
      <c r="Q1561" s="13"/>
      <c r="R1561"/>
      <c r="S1561" t="str">
        <f t="shared" si="332"/>
        <v/>
      </c>
      <c r="T1561" s="41" t="str">
        <f>IF(ISNA(VLOOKUP(P1561,'NEW XEQM.c'!E:F,2,0)),"--","PRESENT")</f>
        <v>PRESENT</v>
      </c>
      <c r="U1561"/>
      <c r="V1561">
        <f t="shared" si="334"/>
        <v>359</v>
      </c>
      <c r="W1561" s="75" t="s">
        <v>2552</v>
      </c>
      <c r="X1561" s="54" t="s">
        <v>2500</v>
      </c>
      <c r="Y1561" s="54" t="s">
        <v>2155</v>
      </c>
      <c r="Z1561" s="22" t="str">
        <f t="shared" si="335"/>
        <v>"MUL" STD_PI</v>
      </c>
      <c r="AA1561" s="22" t="str">
        <f t="shared" si="336"/>
        <v>MULPI</v>
      </c>
      <c r="AB1561" s="1">
        <f t="shared" si="337"/>
        <v>1523</v>
      </c>
      <c r="AC1561" t="str">
        <f t="shared" si="338"/>
        <v>ITM_MULPI</v>
      </c>
      <c r="AD1561" s="125" t="str">
        <f>IF(ISNA(VLOOKUP(AA1561,'XEQM Shortlist'!J:J,1,0)),"//","")</f>
        <v/>
      </c>
      <c r="AF1561" s="88" t="str">
        <f t="shared" si="339"/>
        <v>MULPI</v>
      </c>
      <c r="AG1561" t="b">
        <f t="shared" si="340"/>
        <v>1</v>
      </c>
    </row>
    <row r="1562" spans="1:33">
      <c r="A1562" s="45">
        <f t="shared" si="333"/>
        <v>1562</v>
      </c>
      <c r="B1562" s="44">
        <f t="shared" si="341"/>
        <v>1524</v>
      </c>
      <c r="C1562" s="48" t="s">
        <v>3497</v>
      </c>
      <c r="D1562" s="48" t="s">
        <v>2195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1348</v>
      </c>
      <c r="K1562" s="54" t="s">
        <v>3656</v>
      </c>
      <c r="L1562" s="52" t="s">
        <v>4614</v>
      </c>
      <c r="M1562" s="52" t="s">
        <v>4675</v>
      </c>
      <c r="N1562" s="52" t="s">
        <v>2155</v>
      </c>
      <c r="O1562" s="52"/>
      <c r="P1562" s="254" t="s">
        <v>1670</v>
      </c>
      <c r="Q1562" s="13"/>
      <c r="R1562"/>
      <c r="S1562" t="str">
        <f t="shared" si="332"/>
        <v/>
      </c>
      <c r="T1562" s="41" t="str">
        <f>IF(ISNA(VLOOKUP(P1562,'NEW XEQM.c'!E:F,2,0)),"--","PRESENT")</f>
        <v>--</v>
      </c>
      <c r="U1562"/>
      <c r="V1562">
        <f t="shared" si="334"/>
        <v>359</v>
      </c>
      <c r="W1562" s="75" t="s">
        <v>2155</v>
      </c>
      <c r="X1562" s="54" t="s">
        <v>2155</v>
      </c>
      <c r="Y1562" s="54" t="s">
        <v>2155</v>
      </c>
      <c r="Z1562" s="22" t="str">
        <f t="shared" si="335"/>
        <v/>
      </c>
      <c r="AA1562" s="22" t="str">
        <f t="shared" si="336"/>
        <v/>
      </c>
      <c r="AB1562" s="1">
        <f t="shared" si="337"/>
        <v>1524</v>
      </c>
      <c r="AC1562" t="str">
        <f t="shared" si="338"/>
        <v>ITM_MVAR</v>
      </c>
      <c r="AD1562" s="125" t="str">
        <f>IF(ISNA(VLOOKUP(AA1562,'XEQM Shortlist'!J:J,1,0)),"//","")</f>
        <v/>
      </c>
      <c r="AF1562" s="88" t="str">
        <f t="shared" si="339"/>
        <v/>
      </c>
      <c r="AG1562" t="b">
        <f t="shared" si="340"/>
        <v>1</v>
      </c>
    </row>
    <row r="1563" spans="1:33">
      <c r="A1563" s="45">
        <f t="shared" si="333"/>
        <v>1563</v>
      </c>
      <c r="B1563" s="44">
        <f t="shared" si="341"/>
        <v>1525</v>
      </c>
      <c r="C1563" t="s">
        <v>4369</v>
      </c>
      <c r="D1563" t="s">
        <v>7</v>
      </c>
      <c r="E1563" s="53" t="s">
        <v>1141</v>
      </c>
      <c r="F1563" s="53" t="s">
        <v>208</v>
      </c>
      <c r="G1563" s="142">
        <v>0</v>
      </c>
      <c r="H1563">
        <v>0</v>
      </c>
      <c r="I1563" t="s">
        <v>3</v>
      </c>
      <c r="J1563" t="s">
        <v>1347</v>
      </c>
      <c r="K1563" t="s">
        <v>4368</v>
      </c>
      <c r="L1563" t="s">
        <v>4614</v>
      </c>
      <c r="M1563" s="52" t="s">
        <v>4672</v>
      </c>
      <c r="N1563" s="52" t="s">
        <v>2155</v>
      </c>
      <c r="O1563" s="52"/>
      <c r="P1563" s="254" t="s">
        <v>1674</v>
      </c>
      <c r="Q1563" s="13"/>
      <c r="R1563"/>
      <c r="S1563" t="str">
        <f t="shared" si="332"/>
        <v>NOT EQUAL</v>
      </c>
      <c r="T1563" s="41" t="str">
        <f>IF(ISNA(VLOOKUP(P1563,'NEW XEQM.c'!E:F,2,0)),"--","PRESENT")</f>
        <v>--</v>
      </c>
      <c r="U1563"/>
      <c r="V1563">
        <f t="shared" si="334"/>
        <v>360</v>
      </c>
      <c r="W1563" s="75" t="s">
        <v>2155</v>
      </c>
      <c r="X1563" s="54" t="s">
        <v>2155</v>
      </c>
      <c r="Y1563" s="54" t="s">
        <v>2155</v>
      </c>
      <c r="Z1563" s="22" t="str">
        <f t="shared" si="335"/>
        <v>"M.DELR"</v>
      </c>
      <c r="AA1563" s="22" t="str">
        <f t="shared" si="336"/>
        <v>M.DELR</v>
      </c>
      <c r="AB1563" s="1">
        <f t="shared" si="337"/>
        <v>1525</v>
      </c>
      <c r="AC1563" t="str">
        <f t="shared" si="338"/>
        <v>ITM_M_DELR</v>
      </c>
      <c r="AD1563" s="125" t="str">
        <f>IF(ISNA(VLOOKUP(AA1563,'XEQM Shortlist'!J:J,1,0)),"//","")</f>
        <v>//</v>
      </c>
      <c r="AF1563" s="88" t="str">
        <f t="shared" si="339"/>
        <v>M.DELR</v>
      </c>
      <c r="AG1563" t="b">
        <f t="shared" si="340"/>
        <v>1</v>
      </c>
    </row>
    <row r="1564" spans="1:33">
      <c r="A1564" s="45">
        <f t="shared" si="333"/>
        <v>1564</v>
      </c>
      <c r="B1564" s="44">
        <f t="shared" si="341"/>
        <v>1526</v>
      </c>
      <c r="C1564" t="s">
        <v>4370</v>
      </c>
      <c r="D1564" t="s">
        <v>4371</v>
      </c>
      <c r="E1564" s="53" t="s">
        <v>1142</v>
      </c>
      <c r="F1564" s="53" t="s">
        <v>1143</v>
      </c>
      <c r="G1564" s="142">
        <v>0</v>
      </c>
      <c r="H1564">
        <v>99</v>
      </c>
      <c r="I1564" t="s">
        <v>3</v>
      </c>
      <c r="J1564" t="s">
        <v>1348</v>
      </c>
      <c r="K1564" t="s">
        <v>4368</v>
      </c>
      <c r="L1564" t="s">
        <v>4614</v>
      </c>
      <c r="M1564" s="52" t="s">
        <v>4675</v>
      </c>
      <c r="N1564" s="52" t="s">
        <v>2155</v>
      </c>
      <c r="O1564" s="52"/>
      <c r="P1564" s="254" t="s">
        <v>1675</v>
      </c>
      <c r="Q1564" s="13"/>
      <c r="R1564"/>
      <c r="S1564" t="str">
        <f t="shared" si="332"/>
        <v>NOT EQUAL</v>
      </c>
      <c r="T1564" s="41" t="str">
        <f>IF(ISNA(VLOOKUP(P1564,'NEW XEQM.c'!E:F,2,0)),"--","PRESENT")</f>
        <v>--</v>
      </c>
      <c r="U1564"/>
      <c r="V1564">
        <f t="shared" si="334"/>
        <v>360</v>
      </c>
      <c r="W1564" s="75" t="s">
        <v>2155</v>
      </c>
      <c r="X1564" s="54" t="s">
        <v>2155</v>
      </c>
      <c r="Y1564" s="54" t="s">
        <v>2155</v>
      </c>
      <c r="Z1564" s="22" t="str">
        <f t="shared" si="335"/>
        <v/>
      </c>
      <c r="AA1564" s="22" t="str">
        <f t="shared" si="336"/>
        <v/>
      </c>
      <c r="AB1564" s="1">
        <f t="shared" si="337"/>
        <v>1526</v>
      </c>
      <c r="AC1564" t="str">
        <f t="shared" si="338"/>
        <v>ITM_M_DIM</v>
      </c>
      <c r="AD1564" s="125" t="str">
        <f>IF(ISNA(VLOOKUP(AA1564,'XEQM Shortlist'!J:J,1,0)),"//","")</f>
        <v/>
      </c>
      <c r="AF1564" s="88" t="str">
        <f t="shared" si="339"/>
        <v/>
      </c>
      <c r="AG1564" t="b">
        <f t="shared" si="340"/>
        <v>1</v>
      </c>
    </row>
    <row r="1565" spans="1:33">
      <c r="A1565" s="45">
        <f t="shared" si="333"/>
        <v>1565</v>
      </c>
      <c r="B1565" s="44">
        <f t="shared" si="341"/>
        <v>1527</v>
      </c>
      <c r="C1565" t="s">
        <v>4372</v>
      </c>
      <c r="D1565" t="s">
        <v>7</v>
      </c>
      <c r="E1565" s="53" t="s">
        <v>1144</v>
      </c>
      <c r="F1565" s="53" t="s">
        <v>209</v>
      </c>
      <c r="G1565" s="142">
        <v>0</v>
      </c>
      <c r="H1565">
        <v>0</v>
      </c>
      <c r="I1565" t="s">
        <v>3</v>
      </c>
      <c r="J1565" t="s">
        <v>1347</v>
      </c>
      <c r="K1565" t="s">
        <v>4368</v>
      </c>
      <c r="L1565" t="s">
        <v>4614</v>
      </c>
      <c r="M1565" s="52" t="s">
        <v>4670</v>
      </c>
      <c r="N1565" s="52" t="s">
        <v>2155</v>
      </c>
      <c r="O1565" s="52"/>
      <c r="P1565" s="254" t="s">
        <v>1676</v>
      </c>
      <c r="Q1565" s="13"/>
      <c r="R1565"/>
      <c r="S1565" t="str">
        <f t="shared" si="332"/>
        <v>NOT EQUAL</v>
      </c>
      <c r="T1565" s="41" t="str">
        <f>IF(ISNA(VLOOKUP(P1565,'NEW XEQM.c'!E:F,2,0)),"--","PRESENT")</f>
        <v>--</v>
      </c>
      <c r="U1565"/>
      <c r="V1565">
        <f t="shared" si="334"/>
        <v>361</v>
      </c>
      <c r="W1565" s="75" t="s">
        <v>2155</v>
      </c>
      <c r="X1565" s="54" t="s">
        <v>2155</v>
      </c>
      <c r="Y1565" s="54" t="s">
        <v>2155</v>
      </c>
      <c r="Z1565" s="22" t="str">
        <f t="shared" si="335"/>
        <v>"M.DIM?"</v>
      </c>
      <c r="AA1565" s="22" t="str">
        <f t="shared" si="336"/>
        <v>M.DIM?</v>
      </c>
      <c r="AB1565" s="1">
        <f t="shared" si="337"/>
        <v>1527</v>
      </c>
      <c r="AC1565" t="str">
        <f t="shared" si="338"/>
        <v>ITM_M_DIMQ</v>
      </c>
      <c r="AD1565" s="125" t="str">
        <f>IF(ISNA(VLOOKUP(AA1565,'XEQM Shortlist'!J:J,1,0)),"//","")</f>
        <v>//</v>
      </c>
      <c r="AF1565" s="88" t="str">
        <f t="shared" si="339"/>
        <v>M.DIM?</v>
      </c>
      <c r="AG1565" t="b">
        <f t="shared" si="340"/>
        <v>1</v>
      </c>
    </row>
    <row r="1566" spans="1:33">
      <c r="A1566" s="45">
        <f t="shared" si="333"/>
        <v>1566</v>
      </c>
      <c r="B1566" s="44">
        <f t="shared" si="341"/>
        <v>1528</v>
      </c>
      <c r="C1566" t="s">
        <v>3479</v>
      </c>
      <c r="D1566" t="s">
        <v>1677</v>
      </c>
      <c r="E1566" s="53" t="s">
        <v>2311</v>
      </c>
      <c r="F1566" s="53" t="s">
        <v>2311</v>
      </c>
      <c r="G1566" s="142">
        <v>0</v>
      </c>
      <c r="H1566">
        <v>0</v>
      </c>
      <c r="I1566" t="s">
        <v>3</v>
      </c>
      <c r="J1566" t="s">
        <v>1347</v>
      </c>
      <c r="K1566" t="s">
        <v>4368</v>
      </c>
      <c r="L1566" t="s">
        <v>4614</v>
      </c>
      <c r="M1566" s="52" t="s">
        <v>4670</v>
      </c>
      <c r="N1566" s="52" t="s">
        <v>2155</v>
      </c>
      <c r="O1566" s="52"/>
      <c r="P1566" s="254" t="s">
        <v>1677</v>
      </c>
      <c r="Q1566" s="13"/>
      <c r="R1566"/>
      <c r="S1566" t="str">
        <f t="shared" si="332"/>
        <v/>
      </c>
      <c r="T1566" s="41" t="str">
        <f>IF(ISNA(VLOOKUP(P1566,'NEW XEQM.c'!E:F,2,0)),"--","PRESENT")</f>
        <v>PRESENT</v>
      </c>
      <c r="U1566"/>
      <c r="V1566">
        <f t="shared" si="334"/>
        <v>362</v>
      </c>
      <c r="W1566" s="75" t="s">
        <v>2155</v>
      </c>
      <c r="X1566" s="54" t="s">
        <v>2155</v>
      </c>
      <c r="Y1566" s="54" t="s">
        <v>2155</v>
      </c>
      <c r="Z1566" s="22" t="str">
        <f t="shared" si="335"/>
        <v>"MDY"</v>
      </c>
      <c r="AA1566" s="22" t="str">
        <f t="shared" si="336"/>
        <v>MDY</v>
      </c>
      <c r="AB1566" s="1">
        <f t="shared" si="337"/>
        <v>1528</v>
      </c>
      <c r="AC1566" t="str">
        <f t="shared" si="338"/>
        <v>ITM_MDY</v>
      </c>
      <c r="AD1566" s="125" t="str">
        <f>IF(ISNA(VLOOKUP(AA1566,'XEQM Shortlist'!J:J,1,0)),"//","")</f>
        <v>//</v>
      </c>
      <c r="AF1566" s="88" t="str">
        <f t="shared" si="339"/>
        <v>MDY</v>
      </c>
      <c r="AG1566" t="b">
        <f t="shared" si="340"/>
        <v>1</v>
      </c>
    </row>
    <row r="1567" spans="1:33">
      <c r="A1567" s="45">
        <f t="shared" si="333"/>
        <v>1567</v>
      </c>
      <c r="B1567" s="44">
        <f t="shared" si="341"/>
        <v>1529</v>
      </c>
      <c r="C1567" t="s">
        <v>4373</v>
      </c>
      <c r="D1567" t="s">
        <v>7</v>
      </c>
      <c r="E1567" s="53" t="s">
        <v>1145</v>
      </c>
      <c r="F1567" s="53" t="s">
        <v>85</v>
      </c>
      <c r="G1567" s="142">
        <v>0</v>
      </c>
      <c r="H1567">
        <v>0</v>
      </c>
      <c r="I1567" t="s">
        <v>3</v>
      </c>
      <c r="J1567" t="s">
        <v>1348</v>
      </c>
      <c r="K1567" t="s">
        <v>4368</v>
      </c>
      <c r="L1567" t="s">
        <v>4614</v>
      </c>
      <c r="M1567" s="52" t="s">
        <v>4672</v>
      </c>
      <c r="N1567" s="52" t="s">
        <v>2155</v>
      </c>
      <c r="O1567" s="52"/>
      <c r="P1567" s="254" t="s">
        <v>1678</v>
      </c>
      <c r="Q1567" s="13"/>
      <c r="R1567"/>
      <c r="S1567" t="str">
        <f t="shared" si="332"/>
        <v>NOT EQUAL</v>
      </c>
      <c r="T1567" s="41" t="str">
        <f>IF(ISNA(VLOOKUP(P1567,'NEW XEQM.c'!E:F,2,0)),"--","PRESENT")</f>
        <v>--</v>
      </c>
      <c r="U1567"/>
      <c r="V1567">
        <f t="shared" si="334"/>
        <v>362</v>
      </c>
      <c r="W1567" s="75" t="s">
        <v>2155</v>
      </c>
      <c r="X1567" s="54" t="s">
        <v>2155</v>
      </c>
      <c r="Y1567" s="54" t="s">
        <v>2155</v>
      </c>
      <c r="Z1567" s="22" t="str">
        <f t="shared" si="335"/>
        <v/>
      </c>
      <c r="AA1567" s="22" t="str">
        <f t="shared" si="336"/>
        <v/>
      </c>
      <c r="AB1567" s="1">
        <f t="shared" si="337"/>
        <v>1529</v>
      </c>
      <c r="AC1567" t="str">
        <f t="shared" si="338"/>
        <v>ITM_M_EDI</v>
      </c>
      <c r="AD1567" s="125" t="str">
        <f>IF(ISNA(VLOOKUP(AA1567,'XEQM Shortlist'!J:J,1,0)),"//","")</f>
        <v/>
      </c>
      <c r="AF1567" s="88" t="str">
        <f t="shared" si="339"/>
        <v/>
      </c>
      <c r="AG1567" t="b">
        <f t="shared" si="340"/>
        <v>1</v>
      </c>
    </row>
    <row r="1568" spans="1:33">
      <c r="A1568" s="45">
        <f t="shared" si="333"/>
        <v>1568</v>
      </c>
      <c r="B1568" s="44">
        <f t="shared" si="341"/>
        <v>1530</v>
      </c>
      <c r="C1568" t="s">
        <v>4373</v>
      </c>
      <c r="D1568" t="s">
        <v>2195</v>
      </c>
      <c r="E1568" s="53" t="s">
        <v>1146</v>
      </c>
      <c r="F1568" s="53" t="s">
        <v>210</v>
      </c>
      <c r="G1568" s="142">
        <v>0</v>
      </c>
      <c r="H1568">
        <v>99</v>
      </c>
      <c r="I1568" t="s">
        <v>3</v>
      </c>
      <c r="J1568" t="s">
        <v>1348</v>
      </c>
      <c r="K1568" t="s">
        <v>4368</v>
      </c>
      <c r="L1568" t="s">
        <v>4614</v>
      </c>
      <c r="M1568" s="52" t="s">
        <v>4672</v>
      </c>
      <c r="N1568" s="52" t="s">
        <v>2155</v>
      </c>
      <c r="O1568" s="52"/>
      <c r="P1568" s="254" t="s">
        <v>2443</v>
      </c>
      <c r="Q1568" s="13"/>
      <c r="R1568"/>
      <c r="S1568" t="str">
        <f t="shared" si="332"/>
        <v>NOT EQUAL</v>
      </c>
      <c r="T1568" s="41" t="str">
        <f>IF(ISNA(VLOOKUP(P1568,'NEW XEQM.c'!E:F,2,0)),"--","PRESENT")</f>
        <v>--</v>
      </c>
      <c r="U1568"/>
      <c r="V1568">
        <f t="shared" si="334"/>
        <v>362</v>
      </c>
      <c r="W1568" s="75" t="s">
        <v>2155</v>
      </c>
      <c r="X1568" s="54" t="s">
        <v>2155</v>
      </c>
      <c r="Y1568" s="54" t="s">
        <v>2155</v>
      </c>
      <c r="Z1568" s="22" t="str">
        <f t="shared" si="335"/>
        <v/>
      </c>
      <c r="AA1568" s="22" t="str">
        <f t="shared" si="336"/>
        <v/>
      </c>
      <c r="AB1568" s="1">
        <f t="shared" si="337"/>
        <v>1530</v>
      </c>
      <c r="AC1568" t="str">
        <f t="shared" si="338"/>
        <v>ITM_M_EDIN</v>
      </c>
      <c r="AD1568" s="125" t="str">
        <f>IF(ISNA(VLOOKUP(AA1568,'XEQM Shortlist'!J:J,1,0)),"//","")</f>
        <v/>
      </c>
      <c r="AF1568" s="88" t="str">
        <f t="shared" si="339"/>
        <v/>
      </c>
      <c r="AG1568" t="b">
        <f t="shared" si="340"/>
        <v>1</v>
      </c>
    </row>
    <row r="1569" spans="1:33">
      <c r="A1569" s="45">
        <f t="shared" si="333"/>
        <v>1569</v>
      </c>
      <c r="B1569" s="44">
        <f t="shared" si="341"/>
        <v>1531</v>
      </c>
      <c r="C1569" t="s">
        <v>4374</v>
      </c>
      <c r="D1569" t="s">
        <v>7</v>
      </c>
      <c r="E1569" s="53" t="s">
        <v>1148</v>
      </c>
      <c r="F1569" s="53" t="s">
        <v>1149</v>
      </c>
      <c r="G1569" s="142">
        <v>0</v>
      </c>
      <c r="H1569">
        <v>0</v>
      </c>
      <c r="I1569" t="s">
        <v>3</v>
      </c>
      <c r="J1569" t="s">
        <v>1347</v>
      </c>
      <c r="K1569" t="s">
        <v>4368</v>
      </c>
      <c r="L1569" t="s">
        <v>4614</v>
      </c>
      <c r="M1569" s="52" t="s">
        <v>4670</v>
      </c>
      <c r="N1569" s="52" t="s">
        <v>2155</v>
      </c>
      <c r="O1569" s="52"/>
      <c r="P1569" s="254" t="s">
        <v>1679</v>
      </c>
      <c r="Q1569" s="13"/>
      <c r="R1569"/>
      <c r="S1569" t="str">
        <f t="shared" si="332"/>
        <v>NOT EQUAL</v>
      </c>
      <c r="T1569" s="41" t="str">
        <f>IF(ISNA(VLOOKUP(P1569,'NEW XEQM.c'!E:F,2,0)),"--","PRESENT")</f>
        <v>--</v>
      </c>
      <c r="U1569"/>
      <c r="V1569">
        <f t="shared" si="334"/>
        <v>363</v>
      </c>
      <c r="W1569" s="75" t="s">
        <v>2155</v>
      </c>
      <c r="X1569" s="54" t="s">
        <v>2155</v>
      </c>
      <c r="Y1569" s="54" t="s">
        <v>2155</v>
      </c>
      <c r="Z1569" s="22" t="str">
        <f t="shared" si="335"/>
        <v>"M.GET"</v>
      </c>
      <c r="AA1569" s="22" t="str">
        <f t="shared" si="336"/>
        <v>M.GET</v>
      </c>
      <c r="AB1569" s="1">
        <f t="shared" si="337"/>
        <v>1531</v>
      </c>
      <c r="AC1569" t="str">
        <f t="shared" si="338"/>
        <v>ITM_M_GET</v>
      </c>
      <c r="AD1569" s="125" t="str">
        <f>IF(ISNA(VLOOKUP(AA1569,'XEQM Shortlist'!J:J,1,0)),"//","")</f>
        <v>//</v>
      </c>
      <c r="AF1569" s="88" t="str">
        <f t="shared" si="339"/>
        <v>M.GET</v>
      </c>
      <c r="AG1569" t="b">
        <f t="shared" si="340"/>
        <v>1</v>
      </c>
    </row>
    <row r="1570" spans="1:33">
      <c r="A1570" s="45">
        <f t="shared" si="333"/>
        <v>1570</v>
      </c>
      <c r="B1570" s="44">
        <f t="shared" si="341"/>
        <v>1532</v>
      </c>
      <c r="C1570" t="s">
        <v>4375</v>
      </c>
      <c r="D1570" t="s">
        <v>7</v>
      </c>
      <c r="E1570" s="53" t="s">
        <v>1150</v>
      </c>
      <c r="F1570" s="53" t="s">
        <v>211</v>
      </c>
      <c r="G1570" s="142">
        <v>0</v>
      </c>
      <c r="H1570">
        <v>0</v>
      </c>
      <c r="I1570" t="s">
        <v>3</v>
      </c>
      <c r="J1570" t="s">
        <v>1347</v>
      </c>
      <c r="K1570" t="s">
        <v>4368</v>
      </c>
      <c r="L1570" t="s">
        <v>4614</v>
      </c>
      <c r="M1570" s="52" t="s">
        <v>4672</v>
      </c>
      <c r="N1570" s="52" t="s">
        <v>2155</v>
      </c>
      <c r="O1570" s="52"/>
      <c r="P1570" s="254" t="s">
        <v>1680</v>
      </c>
      <c r="Q1570" s="13"/>
      <c r="R1570"/>
      <c r="S1570" t="str">
        <f t="shared" ref="S1570:S1633" si="342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4"/>
        <v>364</v>
      </c>
      <c r="W1570" s="75" t="s">
        <v>2155</v>
      </c>
      <c r="X1570" s="54" t="s">
        <v>2155</v>
      </c>
      <c r="Y1570" s="54" t="s">
        <v>2155</v>
      </c>
      <c r="Z1570" s="22" t="str">
        <f t="shared" si="335"/>
        <v>"M.GOTO"</v>
      </c>
      <c r="AA1570" s="22" t="str">
        <f t="shared" si="336"/>
        <v>M.GOTO</v>
      </c>
      <c r="AB1570" s="1">
        <f t="shared" si="337"/>
        <v>1532</v>
      </c>
      <c r="AC1570" t="str">
        <f t="shared" si="338"/>
        <v>ITM_M_GOTO</v>
      </c>
      <c r="AD1570" s="125" t="str">
        <f>IF(ISNA(VLOOKUP(AA1570,'XEQM Shortlist'!J:J,1,0)),"//","")</f>
        <v>//</v>
      </c>
      <c r="AF1570" s="88" t="str">
        <f t="shared" si="339"/>
        <v>M.GOTO</v>
      </c>
      <c r="AG1570" t="b">
        <f t="shared" si="340"/>
        <v>1</v>
      </c>
    </row>
    <row r="1571" spans="1:33">
      <c r="A1571" s="45">
        <f t="shared" si="333"/>
        <v>1571</v>
      </c>
      <c r="B1571" s="44">
        <f t="shared" si="341"/>
        <v>1533</v>
      </c>
      <c r="C1571" t="s">
        <v>4376</v>
      </c>
      <c r="D1571" t="s">
        <v>4377</v>
      </c>
      <c r="E1571" s="53" t="s">
        <v>1151</v>
      </c>
      <c r="F1571" s="53" t="s">
        <v>212</v>
      </c>
      <c r="G1571" s="142">
        <v>0</v>
      </c>
      <c r="H1571">
        <v>0</v>
      </c>
      <c r="I1571" t="s">
        <v>3</v>
      </c>
      <c r="J1571" t="s">
        <v>1348</v>
      </c>
      <c r="K1571" t="s">
        <v>3656</v>
      </c>
      <c r="L1571" t="s">
        <v>4614</v>
      </c>
      <c r="M1571" s="52" t="s">
        <v>4672</v>
      </c>
      <c r="N1571" s="52" t="s">
        <v>2155</v>
      </c>
      <c r="O1571" s="52"/>
      <c r="P1571" s="254" t="s">
        <v>1681</v>
      </c>
      <c r="Q1571" s="13"/>
      <c r="R1571"/>
      <c r="S1571" t="str">
        <f t="shared" si="342"/>
        <v>NOT EQUAL</v>
      </c>
      <c r="T1571" s="41" t="str">
        <f>IF(ISNA(VLOOKUP(P1571,'NEW XEQM.c'!E:F,2,0)),"--","PRESENT")</f>
        <v>--</v>
      </c>
      <c r="U1571"/>
      <c r="V1571">
        <f t="shared" si="334"/>
        <v>364</v>
      </c>
      <c r="W1571" s="75" t="s">
        <v>2155</v>
      </c>
      <c r="X1571" s="54" t="s">
        <v>2155</v>
      </c>
      <c r="Y1571" s="54" t="s">
        <v>2155</v>
      </c>
      <c r="Z1571" s="22" t="str">
        <f t="shared" si="335"/>
        <v/>
      </c>
      <c r="AA1571" s="22" t="str">
        <f t="shared" si="336"/>
        <v/>
      </c>
      <c r="AB1571" s="1">
        <f t="shared" si="337"/>
        <v>1533</v>
      </c>
      <c r="AC1571" t="str">
        <f t="shared" si="338"/>
        <v>ITM_M_GROW</v>
      </c>
      <c r="AD1571" s="125" t="str">
        <f>IF(ISNA(VLOOKUP(AA1571,'XEQM Shortlist'!J:J,1,0)),"//","")</f>
        <v/>
      </c>
      <c r="AF1571" s="88" t="str">
        <f t="shared" si="339"/>
        <v/>
      </c>
      <c r="AG1571" t="b">
        <f t="shared" si="340"/>
        <v>1</v>
      </c>
    </row>
    <row r="1572" spans="1:33">
      <c r="A1572" s="45">
        <f t="shared" si="333"/>
        <v>1572</v>
      </c>
      <c r="B1572" s="44">
        <f t="shared" si="341"/>
        <v>1534</v>
      </c>
      <c r="C1572" t="s">
        <v>4378</v>
      </c>
      <c r="D1572" t="s">
        <v>7</v>
      </c>
      <c r="E1572" s="53" t="s">
        <v>1152</v>
      </c>
      <c r="F1572" s="53" t="s">
        <v>213</v>
      </c>
      <c r="G1572" s="142">
        <v>0</v>
      </c>
      <c r="H1572">
        <v>0</v>
      </c>
      <c r="I1572" t="s">
        <v>3</v>
      </c>
      <c r="J1572" t="s">
        <v>1347</v>
      </c>
      <c r="K1572" t="s">
        <v>4368</v>
      </c>
      <c r="L1572" t="s">
        <v>4614</v>
      </c>
      <c r="M1572" s="52" t="s">
        <v>4672</v>
      </c>
      <c r="N1572" s="52" t="s">
        <v>2155</v>
      </c>
      <c r="O1572" s="52"/>
      <c r="P1572" s="254" t="s">
        <v>1682</v>
      </c>
      <c r="Q1572" s="13"/>
      <c r="R1572"/>
      <c r="S1572" t="str">
        <f t="shared" si="342"/>
        <v>NOT EQUAL</v>
      </c>
      <c r="T1572" s="41" t="str">
        <f>IF(ISNA(VLOOKUP(P1572,'NEW XEQM.c'!E:F,2,0)),"--","PRESENT")</f>
        <v>--</v>
      </c>
      <c r="U1572"/>
      <c r="V1572">
        <f t="shared" si="334"/>
        <v>365</v>
      </c>
      <c r="W1572" s="75" t="s">
        <v>2155</v>
      </c>
      <c r="X1572" s="54" t="s">
        <v>2155</v>
      </c>
      <c r="Y1572" s="54" t="s">
        <v>2155</v>
      </c>
      <c r="Z1572" s="22" t="str">
        <f t="shared" si="335"/>
        <v>"M.INSR"</v>
      </c>
      <c r="AA1572" s="22" t="str">
        <f t="shared" si="336"/>
        <v>M.INSR</v>
      </c>
      <c r="AB1572" s="1">
        <f t="shared" si="337"/>
        <v>1534</v>
      </c>
      <c r="AC1572" t="str">
        <f t="shared" si="338"/>
        <v>ITM_M_INSR</v>
      </c>
      <c r="AD1572" s="125" t="str">
        <f>IF(ISNA(VLOOKUP(AA1572,'XEQM Shortlist'!J:J,1,0)),"//","")</f>
        <v>//</v>
      </c>
      <c r="AF1572" s="88" t="str">
        <f t="shared" si="339"/>
        <v>M.INSR</v>
      </c>
      <c r="AG1572" t="b">
        <f t="shared" si="340"/>
        <v>1</v>
      </c>
    </row>
    <row r="1573" spans="1:33">
      <c r="A1573" s="45">
        <f t="shared" si="333"/>
        <v>1573</v>
      </c>
      <c r="B1573" s="44">
        <f t="shared" si="341"/>
        <v>1535</v>
      </c>
      <c r="C1573" t="s">
        <v>4379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1347</v>
      </c>
      <c r="K1573" t="s">
        <v>4368</v>
      </c>
      <c r="L1573" t="s">
        <v>4614</v>
      </c>
      <c r="M1573" s="52" t="s">
        <v>4670</v>
      </c>
      <c r="N1573" s="52" t="s">
        <v>2155</v>
      </c>
      <c r="O1573" s="52"/>
      <c r="P1573" s="254" t="s">
        <v>1683</v>
      </c>
      <c r="Q1573" s="13"/>
      <c r="R1573"/>
      <c r="S1573" t="str">
        <f t="shared" si="342"/>
        <v/>
      </c>
      <c r="T1573" s="41" t="str">
        <f>IF(ISNA(VLOOKUP(P1573,'NEW XEQM.c'!E:F,2,0)),"--","PRESENT")</f>
        <v>--</v>
      </c>
      <c r="U1573"/>
      <c r="V1573">
        <f t="shared" si="334"/>
        <v>366</v>
      </c>
      <c r="W1573" s="75" t="s">
        <v>2155</v>
      </c>
      <c r="X1573" s="54" t="s">
        <v>2155</v>
      </c>
      <c r="Y1573" s="54" t="s">
        <v>2155</v>
      </c>
      <c r="Z1573" s="22" t="str">
        <f t="shared" si="335"/>
        <v>"M.LU"</v>
      </c>
      <c r="AA1573" s="22" t="str">
        <f t="shared" si="336"/>
        <v>M.LU</v>
      </c>
      <c r="AB1573" s="1">
        <f t="shared" si="337"/>
        <v>1535</v>
      </c>
      <c r="AC1573" t="str">
        <f t="shared" si="338"/>
        <v>ITM_M_LU</v>
      </c>
      <c r="AD1573" s="125" t="str">
        <f>IF(ISNA(VLOOKUP(AA1573,'XEQM Shortlist'!J:J,1,0)),"//","")</f>
        <v>//</v>
      </c>
      <c r="AF1573" s="88" t="str">
        <f t="shared" si="339"/>
        <v>M.LU</v>
      </c>
      <c r="AG1573" t="b">
        <f t="shared" si="340"/>
        <v>1</v>
      </c>
    </row>
    <row r="1574" spans="1:33">
      <c r="A1574" s="45">
        <f t="shared" si="333"/>
        <v>1574</v>
      </c>
      <c r="B1574" s="44">
        <f t="shared" si="341"/>
        <v>1536</v>
      </c>
      <c r="C1574" t="s">
        <v>4380</v>
      </c>
      <c r="D1574" t="s">
        <v>7</v>
      </c>
      <c r="E1574" s="53" t="s">
        <v>1153</v>
      </c>
      <c r="F1574" s="53" t="s">
        <v>86</v>
      </c>
      <c r="G1574" s="142">
        <v>0</v>
      </c>
      <c r="H1574">
        <v>0</v>
      </c>
      <c r="I1574" t="s">
        <v>3</v>
      </c>
      <c r="J1574" t="s">
        <v>1347</v>
      </c>
      <c r="K1574" t="s">
        <v>4368</v>
      </c>
      <c r="L1574" t="s">
        <v>4614</v>
      </c>
      <c r="M1574" s="52" t="s">
        <v>4670</v>
      </c>
      <c r="N1574" s="52" t="s">
        <v>2155</v>
      </c>
      <c r="O1574" s="52"/>
      <c r="P1574" s="254" t="s">
        <v>1684</v>
      </c>
      <c r="Q1574" s="13"/>
      <c r="R1574"/>
      <c r="S1574" t="str">
        <f t="shared" si="342"/>
        <v>NOT EQUAL</v>
      </c>
      <c r="T1574" s="41" t="str">
        <f>IF(ISNA(VLOOKUP(P1574,'NEW XEQM.c'!E:F,2,0)),"--","PRESENT")</f>
        <v>PRESENT</v>
      </c>
      <c r="U1574"/>
      <c r="V1574">
        <f t="shared" si="334"/>
        <v>366</v>
      </c>
      <c r="W1574" s="75" t="s">
        <v>2155</v>
      </c>
      <c r="X1574" s="54" t="s">
        <v>2494</v>
      </c>
      <c r="Y1574" s="54" t="s">
        <v>2155</v>
      </c>
      <c r="Z1574" s="22" t="str">
        <f t="shared" si="335"/>
        <v/>
      </c>
      <c r="AA1574" s="22" t="str">
        <f t="shared" si="336"/>
        <v/>
      </c>
      <c r="AB1574" s="1">
        <f t="shared" si="337"/>
        <v>1536</v>
      </c>
      <c r="AC1574" t="str">
        <f t="shared" si="338"/>
        <v>ITM_M_NEW</v>
      </c>
      <c r="AD1574" s="125" t="str">
        <f>IF(ISNA(VLOOKUP(AA1574,'XEQM Shortlist'!J:J,1,0)),"//","")</f>
        <v/>
      </c>
      <c r="AF1574" s="88" t="str">
        <f t="shared" si="339"/>
        <v/>
      </c>
      <c r="AG1574" t="b">
        <f t="shared" si="340"/>
        <v>1</v>
      </c>
    </row>
    <row r="1575" spans="1:33">
      <c r="A1575" s="45">
        <f t="shared" si="333"/>
        <v>1575</v>
      </c>
      <c r="B1575" s="44">
        <f t="shared" si="341"/>
        <v>1537</v>
      </c>
      <c r="C1575" t="s">
        <v>4381</v>
      </c>
      <c r="D1575" t="s">
        <v>7</v>
      </c>
      <c r="E1575" s="53" t="s">
        <v>1154</v>
      </c>
      <c r="F1575" s="53" t="s">
        <v>1155</v>
      </c>
      <c r="G1575" s="142">
        <v>0</v>
      </c>
      <c r="H1575">
        <v>0</v>
      </c>
      <c r="I1575" t="s">
        <v>3</v>
      </c>
      <c r="J1575" t="s">
        <v>1347</v>
      </c>
      <c r="K1575" t="s">
        <v>4368</v>
      </c>
      <c r="L1575" t="s">
        <v>4614</v>
      </c>
      <c r="M1575" s="52" t="s">
        <v>4672</v>
      </c>
      <c r="N1575" s="52" t="s">
        <v>2155</v>
      </c>
      <c r="O1575" s="52"/>
      <c r="P1575" s="254" t="s">
        <v>1685</v>
      </c>
      <c r="Q1575" s="13"/>
      <c r="R1575"/>
      <c r="S1575" t="str">
        <f t="shared" si="342"/>
        <v>NOT EQUAL</v>
      </c>
      <c r="T1575" s="41" t="str">
        <f>IF(ISNA(VLOOKUP(P1575,'NEW XEQM.c'!E:F,2,0)),"--","PRESENT")</f>
        <v>--</v>
      </c>
      <c r="U1575"/>
      <c r="V1575">
        <f t="shared" si="334"/>
        <v>367</v>
      </c>
      <c r="W1575" s="75" t="s">
        <v>2155</v>
      </c>
      <c r="X1575" s="54" t="s">
        <v>2155</v>
      </c>
      <c r="Y1575" s="54" t="s">
        <v>2155</v>
      </c>
      <c r="Z1575" s="22" t="str">
        <f t="shared" si="335"/>
        <v>"M.OLD"</v>
      </c>
      <c r="AA1575" s="22" t="str">
        <f t="shared" si="336"/>
        <v>M.OLD</v>
      </c>
      <c r="AB1575" s="1">
        <f t="shared" si="337"/>
        <v>1537</v>
      </c>
      <c r="AC1575" t="str">
        <f t="shared" si="338"/>
        <v>ITM_M_OLD</v>
      </c>
      <c r="AD1575" s="125" t="str">
        <f>IF(ISNA(VLOOKUP(AA1575,'XEQM Shortlist'!J:J,1,0)),"//","")</f>
        <v>//</v>
      </c>
      <c r="AF1575" s="88" t="str">
        <f t="shared" si="339"/>
        <v>M.OLD</v>
      </c>
      <c r="AG1575" t="b">
        <f t="shared" si="340"/>
        <v>1</v>
      </c>
    </row>
    <row r="1576" spans="1:33">
      <c r="A1576" s="45">
        <f t="shared" si="333"/>
        <v>1576</v>
      </c>
      <c r="B1576" s="44">
        <f t="shared" si="341"/>
        <v>1538</v>
      </c>
      <c r="C1576" t="s">
        <v>4382</v>
      </c>
      <c r="D1576" t="s">
        <v>7</v>
      </c>
      <c r="E1576" s="53" t="s">
        <v>1156</v>
      </c>
      <c r="F1576" s="53" t="s">
        <v>1157</v>
      </c>
      <c r="G1576" s="142">
        <v>0</v>
      </c>
      <c r="H1576">
        <v>0</v>
      </c>
      <c r="I1576" t="s">
        <v>3</v>
      </c>
      <c r="J1576" t="s">
        <v>1347</v>
      </c>
      <c r="K1576" t="s">
        <v>4368</v>
      </c>
      <c r="L1576" t="s">
        <v>4614</v>
      </c>
      <c r="M1576" s="52" t="s">
        <v>4670</v>
      </c>
      <c r="N1576" s="52" t="s">
        <v>2155</v>
      </c>
      <c r="O1576" s="52"/>
      <c r="P1576" s="254" t="s">
        <v>1686</v>
      </c>
      <c r="Q1576" s="13"/>
      <c r="R1576"/>
      <c r="S1576" t="str">
        <f t="shared" si="342"/>
        <v>NOT EQUAL</v>
      </c>
      <c r="T1576" s="41" t="str">
        <f>IF(ISNA(VLOOKUP(P1576,'NEW XEQM.c'!E:F,2,0)),"--","PRESENT")</f>
        <v>--</v>
      </c>
      <c r="U1576"/>
      <c r="V1576">
        <f t="shared" si="334"/>
        <v>368</v>
      </c>
      <c r="W1576" s="75" t="s">
        <v>2155</v>
      </c>
      <c r="X1576" s="54" t="s">
        <v>2155</v>
      </c>
      <c r="Y1576" s="54" t="s">
        <v>2155</v>
      </c>
      <c r="Z1576" s="22" t="str">
        <f t="shared" si="335"/>
        <v>"M.PUT"</v>
      </c>
      <c r="AA1576" s="22" t="str">
        <f t="shared" si="336"/>
        <v>M.PUT</v>
      </c>
      <c r="AB1576" s="1">
        <f t="shared" si="337"/>
        <v>1538</v>
      </c>
      <c r="AC1576" t="str">
        <f t="shared" si="338"/>
        <v>ITM_M_PUT</v>
      </c>
      <c r="AD1576" s="125" t="str">
        <f>IF(ISNA(VLOOKUP(AA1576,'XEQM Shortlist'!J:J,1,0)),"//","")</f>
        <v>//</v>
      </c>
      <c r="AF1576" s="88" t="str">
        <f t="shared" si="339"/>
        <v>M.PUT</v>
      </c>
      <c r="AG1576" t="b">
        <f t="shared" si="340"/>
        <v>1</v>
      </c>
    </row>
    <row r="1577" spans="1:33">
      <c r="A1577" s="45">
        <f t="shared" si="333"/>
        <v>1577</v>
      </c>
      <c r="B1577" s="44">
        <f t="shared" si="341"/>
        <v>1539</v>
      </c>
      <c r="C1577" t="s">
        <v>4383</v>
      </c>
      <c r="D1577" t="s">
        <v>7</v>
      </c>
      <c r="E1577" s="53" t="s">
        <v>1158</v>
      </c>
      <c r="F1577" s="53" t="s">
        <v>1159</v>
      </c>
      <c r="G1577" s="142">
        <v>0</v>
      </c>
      <c r="H1577">
        <v>0</v>
      </c>
      <c r="I1577" t="s">
        <v>3</v>
      </c>
      <c r="J1577" t="s">
        <v>1347</v>
      </c>
      <c r="K1577" t="s">
        <v>4368</v>
      </c>
      <c r="L1577" t="s">
        <v>4614</v>
      </c>
      <c r="M1577" s="52" t="s">
        <v>4670</v>
      </c>
      <c r="N1577" s="52" t="s">
        <v>2155</v>
      </c>
      <c r="O1577" s="52"/>
      <c r="P1577" s="254" t="s">
        <v>2445</v>
      </c>
      <c r="Q1577" s="13"/>
      <c r="R1577"/>
      <c r="S1577" t="str">
        <f t="shared" si="342"/>
        <v>NOT EQUAL</v>
      </c>
      <c r="T1577" s="41" t="str">
        <f>IF(ISNA(VLOOKUP(P1577,'NEW XEQM.c'!E:F,2,0)),"--","PRESENT")</f>
        <v>--</v>
      </c>
      <c r="U1577"/>
      <c r="V1577">
        <f t="shared" si="334"/>
        <v>369</v>
      </c>
      <c r="W1577" s="75" t="s">
        <v>2155</v>
      </c>
      <c r="X1577" s="54" t="s">
        <v>2155</v>
      </c>
      <c r="Y1577" s="54" t="s">
        <v>2155</v>
      </c>
      <c r="Z1577" s="22" t="str">
        <f t="shared" si="335"/>
        <v>"M.R" STD_LEFT_RIGHT_ARROWS "R"</v>
      </c>
      <c r="AA1577" s="22" t="str">
        <f t="shared" si="336"/>
        <v>M.R&lt;&gt;R</v>
      </c>
      <c r="AB1577" s="1">
        <f t="shared" si="337"/>
        <v>1539</v>
      </c>
      <c r="AC1577" t="str">
        <f t="shared" si="338"/>
        <v>ITM_M_RR</v>
      </c>
      <c r="AD1577" s="125" t="str">
        <f>IF(ISNA(VLOOKUP(AA1577,'XEQM Shortlist'!J:J,1,0)),"//","")</f>
        <v>//</v>
      </c>
      <c r="AF1577" s="88" t="str">
        <f t="shared" si="339"/>
        <v>M.R&lt;&gt;R</v>
      </c>
      <c r="AG1577" t="b">
        <f t="shared" si="340"/>
        <v>1</v>
      </c>
    </row>
    <row r="1578" spans="1:33">
      <c r="A1578" s="45">
        <f t="shared" si="333"/>
        <v>1578</v>
      </c>
      <c r="B1578" s="44">
        <f t="shared" si="341"/>
        <v>1540</v>
      </c>
      <c r="C1578" t="s">
        <v>3384</v>
      </c>
      <c r="D1578" t="s">
        <v>7</v>
      </c>
      <c r="E1578" s="53" t="s">
        <v>2654</v>
      </c>
      <c r="F1578" s="53" t="s">
        <v>2654</v>
      </c>
      <c r="G1578" s="75">
        <v>0</v>
      </c>
      <c r="H1578" s="142">
        <v>0</v>
      </c>
      <c r="I1578" t="s">
        <v>3</v>
      </c>
      <c r="J1578" t="s">
        <v>1347</v>
      </c>
      <c r="K1578" t="s">
        <v>4368</v>
      </c>
      <c r="L1578" t="s">
        <v>4615</v>
      </c>
      <c r="M1578" s="52" t="s">
        <v>4670</v>
      </c>
      <c r="N1578" s="52" t="s">
        <v>2155</v>
      </c>
      <c r="O1578" s="52"/>
      <c r="P1578" s="254" t="s">
        <v>2655</v>
      </c>
      <c r="Q1578" s="13"/>
      <c r="R1578"/>
      <c r="S1578" t="str">
        <f t="shared" si="342"/>
        <v/>
      </c>
      <c r="T1578" s="41" t="str">
        <f>IF(ISNA(VLOOKUP(P1578,'NEW XEQM.c'!E:F,2,0)),"--","PRESENT")</f>
        <v>PRESENT</v>
      </c>
      <c r="U1578"/>
      <c r="V1578">
        <f t="shared" si="334"/>
        <v>370</v>
      </c>
      <c r="W1578" s="75" t="s">
        <v>2552</v>
      </c>
      <c r="X1578" s="54" t="s">
        <v>2155</v>
      </c>
      <c r="Y1578" s="54" t="s">
        <v>2155</v>
      </c>
      <c r="Z1578" s="22" t="str">
        <f t="shared" si="335"/>
        <v>"SINC" STD_PI</v>
      </c>
      <c r="AA1578" s="22" t="str">
        <f t="shared" si="336"/>
        <v>SINCPI</v>
      </c>
      <c r="AB1578" s="1">
        <f t="shared" si="337"/>
        <v>1540</v>
      </c>
      <c r="AC1578" t="str">
        <f t="shared" si="338"/>
        <v>ITM_sincpi</v>
      </c>
      <c r="AD1578" s="125" t="str">
        <f>IF(ISNA(VLOOKUP(AA1578,'XEQM Shortlist'!J:J,1,0)),"//","")</f>
        <v/>
      </c>
      <c r="AF1578" s="88" t="str">
        <f t="shared" si="339"/>
        <v>SINCPI</v>
      </c>
      <c r="AG1578" t="b">
        <f t="shared" si="340"/>
        <v>1</v>
      </c>
    </row>
    <row r="1579" spans="1:33">
      <c r="A1579" s="45">
        <f t="shared" si="333"/>
        <v>1579</v>
      </c>
      <c r="B1579" s="44">
        <f t="shared" si="341"/>
        <v>1541</v>
      </c>
      <c r="C1579" t="s">
        <v>4376</v>
      </c>
      <c r="D1579" t="s">
        <v>4384</v>
      </c>
      <c r="E1579" s="53" t="s">
        <v>1160</v>
      </c>
      <c r="F1579" s="53" t="s">
        <v>217</v>
      </c>
      <c r="G1579" s="142">
        <v>0</v>
      </c>
      <c r="H1579">
        <v>0</v>
      </c>
      <c r="I1579" t="s">
        <v>3</v>
      </c>
      <c r="J1579" t="s">
        <v>1348</v>
      </c>
      <c r="K1579" t="s">
        <v>3656</v>
      </c>
      <c r="L1579" t="s">
        <v>4614</v>
      </c>
      <c r="M1579" s="52" t="s">
        <v>4672</v>
      </c>
      <c r="N1579" s="52" t="s">
        <v>2155</v>
      </c>
      <c r="O1579" s="52"/>
      <c r="P1579" s="254" t="s">
        <v>1688</v>
      </c>
      <c r="Q1579" s="13"/>
      <c r="R1579"/>
      <c r="S1579" t="str">
        <f t="shared" si="342"/>
        <v>NOT EQUAL</v>
      </c>
      <c r="T1579" s="41" t="str">
        <f>IF(ISNA(VLOOKUP(P1579,'NEW XEQM.c'!E:F,2,0)),"--","PRESENT")</f>
        <v>--</v>
      </c>
      <c r="U1579"/>
      <c r="V1579">
        <f t="shared" si="334"/>
        <v>370</v>
      </c>
      <c r="W1579" s="75" t="s">
        <v>2155</v>
      </c>
      <c r="X1579" s="54" t="s">
        <v>2155</v>
      </c>
      <c r="Y1579" s="54" t="s">
        <v>2155</v>
      </c>
      <c r="Z1579" s="22" t="str">
        <f t="shared" si="335"/>
        <v/>
      </c>
      <c r="AA1579" s="22" t="str">
        <f t="shared" si="336"/>
        <v/>
      </c>
      <c r="AB1579" s="1">
        <f t="shared" si="337"/>
        <v>1541</v>
      </c>
      <c r="AC1579" t="str">
        <f t="shared" si="338"/>
        <v>ITM_M_WRAP</v>
      </c>
      <c r="AD1579" s="125" t="str">
        <f>IF(ISNA(VLOOKUP(AA1579,'XEQM Shortlist'!J:J,1,0)),"//","")</f>
        <v/>
      </c>
      <c r="AF1579" s="88" t="str">
        <f t="shared" si="339"/>
        <v/>
      </c>
      <c r="AG1579" t="b">
        <f t="shared" si="340"/>
        <v>1</v>
      </c>
    </row>
    <row r="1580" spans="1:33">
      <c r="A1580" s="45">
        <f t="shared" si="333"/>
        <v>1580</v>
      </c>
      <c r="B1580" s="44">
        <f t="shared" si="341"/>
        <v>1542</v>
      </c>
      <c r="C1580" s="48" t="s">
        <v>3497</v>
      </c>
      <c r="D1580" s="48" t="s">
        <v>7</v>
      </c>
      <c r="E1580" s="53" t="s">
        <v>1164</v>
      </c>
      <c r="F1580" s="53" t="s">
        <v>1164</v>
      </c>
      <c r="G1580" s="142">
        <v>0</v>
      </c>
      <c r="H1580" s="142">
        <v>0</v>
      </c>
      <c r="I1580" s="135" t="s">
        <v>3</v>
      </c>
      <c r="J1580" s="53" t="s">
        <v>1347</v>
      </c>
      <c r="K1580" s="54" t="s">
        <v>3817</v>
      </c>
      <c r="L1580" s="52" t="s">
        <v>4614</v>
      </c>
      <c r="M1580" s="52" t="s">
        <v>4670</v>
      </c>
      <c r="N1580" s="52" t="s">
        <v>2155</v>
      </c>
      <c r="O1580" s="52"/>
      <c r="P1580" s="254" t="s">
        <v>1709</v>
      </c>
      <c r="Q1580" s="13"/>
      <c r="R1580"/>
      <c r="S1580" t="str">
        <f t="shared" si="342"/>
        <v/>
      </c>
      <c r="T1580" s="41" t="str">
        <f>IF(ISNA(VLOOKUP(P1580,'NEW XEQM.c'!E:F,2,0)),"--","PRESENT")</f>
        <v>--</v>
      </c>
      <c r="U1580"/>
      <c r="V1580">
        <f t="shared" si="334"/>
        <v>371</v>
      </c>
      <c r="W1580" s="75" t="s">
        <v>2155</v>
      </c>
      <c r="X1580" s="54" t="s">
        <v>2155</v>
      </c>
      <c r="Y1580" s="54" t="s">
        <v>2155</v>
      </c>
      <c r="Z1580" s="22" t="str">
        <f t="shared" si="335"/>
        <v>"NOP"</v>
      </c>
      <c r="AA1580" s="22" t="str">
        <f t="shared" si="336"/>
        <v>NOP</v>
      </c>
      <c r="AB1580" s="1">
        <f t="shared" si="337"/>
        <v>1542</v>
      </c>
      <c r="AC1580" t="str">
        <f t="shared" si="338"/>
        <v>ITM_NOP</v>
      </c>
      <c r="AD1580" s="125" t="str">
        <f>IF(ISNA(VLOOKUP(AA1580,'XEQM Shortlist'!J:J,1,0)),"//","")</f>
        <v>//</v>
      </c>
      <c r="AF1580" s="88" t="str">
        <f t="shared" si="339"/>
        <v>NOP</v>
      </c>
      <c r="AG1580" t="b">
        <f t="shared" si="340"/>
        <v>1</v>
      </c>
    </row>
    <row r="1581" spans="1:33">
      <c r="A1581" s="45">
        <f t="shared" si="333"/>
        <v>1581</v>
      </c>
      <c r="B1581" s="44">
        <f t="shared" si="341"/>
        <v>1543</v>
      </c>
      <c r="C1581" s="48" t="s">
        <v>3498</v>
      </c>
      <c r="D1581" s="48" t="s">
        <v>7</v>
      </c>
      <c r="E1581" s="53" t="s">
        <v>1170</v>
      </c>
      <c r="F1581" s="53" t="s">
        <v>1170</v>
      </c>
      <c r="G1581" s="142">
        <v>0</v>
      </c>
      <c r="H1581" s="142">
        <v>0</v>
      </c>
      <c r="I1581" s="135" t="s">
        <v>3</v>
      </c>
      <c r="J1581" s="53" t="s">
        <v>1347</v>
      </c>
      <c r="K1581" s="54" t="s">
        <v>3656</v>
      </c>
      <c r="L1581" s="52" t="s">
        <v>4614</v>
      </c>
      <c r="M1581" s="52" t="s">
        <v>4670</v>
      </c>
      <c r="N1581" s="52" t="s">
        <v>2155</v>
      </c>
      <c r="O1581" s="52"/>
      <c r="P1581" s="254" t="s">
        <v>1720</v>
      </c>
      <c r="Q1581" s="13"/>
      <c r="R1581"/>
      <c r="S1581" t="str">
        <f t="shared" si="342"/>
        <v/>
      </c>
      <c r="T1581" s="41" t="str">
        <f>IF(ISNA(VLOOKUP(P1581,'NEW XEQM.c'!E:F,2,0)),"--","PRESENT")</f>
        <v>--</v>
      </c>
      <c r="U1581"/>
      <c r="V1581">
        <f t="shared" si="334"/>
        <v>372</v>
      </c>
      <c r="W1581" s="75" t="s">
        <v>2155</v>
      </c>
      <c r="X1581" s="54" t="s">
        <v>2155</v>
      </c>
      <c r="Y1581" s="54" t="s">
        <v>2155</v>
      </c>
      <c r="Z1581" s="22" t="str">
        <f t="shared" si="335"/>
        <v>"OFF"</v>
      </c>
      <c r="AA1581" s="22" t="str">
        <f t="shared" si="336"/>
        <v>OFF</v>
      </c>
      <c r="AB1581" s="1">
        <f t="shared" si="337"/>
        <v>1543</v>
      </c>
      <c r="AC1581" t="str">
        <f t="shared" si="338"/>
        <v>ITM_OFF</v>
      </c>
      <c r="AD1581" s="125" t="str">
        <f>IF(ISNA(VLOOKUP(AA1581,'XEQM Shortlist'!J:J,1,0)),"//","")</f>
        <v>//</v>
      </c>
      <c r="AF1581" s="88" t="str">
        <f t="shared" si="339"/>
        <v>OFF</v>
      </c>
      <c r="AG1581" t="b">
        <f t="shared" si="340"/>
        <v>1</v>
      </c>
    </row>
    <row r="1582" spans="1:33" s="101" customFormat="1">
      <c r="A1582" s="45">
        <f t="shared" si="333"/>
        <v>1582</v>
      </c>
      <c r="B1582" s="44">
        <f t="shared" si="341"/>
        <v>1544</v>
      </c>
      <c r="C1582" s="98" t="s">
        <v>3311</v>
      </c>
      <c r="D1582" s="98" t="s">
        <v>7</v>
      </c>
      <c r="E1582" s="99" t="s">
        <v>1056</v>
      </c>
      <c r="F1582" s="99" t="s">
        <v>1056</v>
      </c>
      <c r="G1582" s="97">
        <v>0</v>
      </c>
      <c r="H1582" s="97">
        <v>0</v>
      </c>
      <c r="I1582" s="135" t="s">
        <v>3</v>
      </c>
      <c r="J1582" s="53" t="s">
        <v>1347</v>
      </c>
      <c r="K1582" s="100" t="s">
        <v>3817</v>
      </c>
      <c r="L1582" s="101" t="s">
        <v>4614</v>
      </c>
      <c r="M1582" s="52" t="s">
        <v>4670</v>
      </c>
      <c r="N1582" s="52" t="s">
        <v>2155</v>
      </c>
      <c r="P1582" s="254" t="s">
        <v>1467</v>
      </c>
      <c r="Q1582" s="13"/>
      <c r="R1582"/>
      <c r="S1582" t="str">
        <f t="shared" si="342"/>
        <v/>
      </c>
      <c r="T1582" s="41" t="str">
        <f>IF(ISNA(VLOOKUP(P1582,'NEW XEQM.c'!E:F,2,0)),"--","PRESENT")</f>
        <v>--</v>
      </c>
      <c r="U1582"/>
      <c r="V1582">
        <f t="shared" si="334"/>
        <v>373</v>
      </c>
      <c r="W1582" s="104" t="s">
        <v>2568</v>
      </c>
      <c r="X1582" s="100" t="s">
        <v>2155</v>
      </c>
      <c r="Y1582" s="100" t="s">
        <v>2155</v>
      </c>
      <c r="Z1582" s="22" t="str">
        <f t="shared" si="335"/>
        <v>"DROPY"</v>
      </c>
      <c r="AA1582" s="22" t="str">
        <f t="shared" si="336"/>
        <v>DROPY</v>
      </c>
      <c r="AB1582" s="1">
        <f t="shared" si="337"/>
        <v>1544</v>
      </c>
      <c r="AC1582" t="str">
        <f t="shared" si="338"/>
        <v>ITM_DROPY</v>
      </c>
      <c r="AD1582" s="125" t="str">
        <f>IF(ISNA(VLOOKUP(AA1582,'XEQM Shortlist'!J:J,1,0)),"//","")</f>
        <v>//</v>
      </c>
      <c r="AE1582"/>
      <c r="AF1582" s="88" t="str">
        <f t="shared" si="339"/>
        <v>DROPY</v>
      </c>
      <c r="AG1582" t="b">
        <f t="shared" si="340"/>
        <v>1</v>
      </c>
    </row>
    <row r="1583" spans="1:33" s="101" customFormat="1">
      <c r="A1583" s="45">
        <f t="shared" si="333"/>
        <v>1583</v>
      </c>
      <c r="B1583" s="44">
        <f t="shared" si="341"/>
        <v>1545</v>
      </c>
      <c r="C1583" s="98" t="s">
        <v>3322</v>
      </c>
      <c r="D1583" s="98" t="s">
        <v>7</v>
      </c>
      <c r="E1583" s="99" t="s">
        <v>1231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1347</v>
      </c>
      <c r="K1583" s="100" t="s">
        <v>3817</v>
      </c>
      <c r="L1583" s="101" t="s">
        <v>4614</v>
      </c>
      <c r="M1583" s="52" t="s">
        <v>4675</v>
      </c>
      <c r="N1583" s="52" t="s">
        <v>2155</v>
      </c>
      <c r="P1583" s="254" t="s">
        <v>1855</v>
      </c>
      <c r="Q1583" s="13"/>
      <c r="S1583" s="101" t="str">
        <f t="shared" si="342"/>
        <v>NOT EQUAL</v>
      </c>
      <c r="T1583" s="41" t="str">
        <f>IF(ISNA(VLOOKUP(P1583,'NEW XEQM.c'!E:F,2,0)),"--","PRESENT")</f>
        <v>--</v>
      </c>
      <c r="V1583">
        <f t="shared" si="334"/>
        <v>373</v>
      </c>
      <c r="W1583" s="97" t="s">
        <v>2568</v>
      </c>
      <c r="X1583" s="100" t="s">
        <v>2494</v>
      </c>
      <c r="Y1583" s="100" t="s">
        <v>2155</v>
      </c>
      <c r="Z1583" s="22" t="str">
        <f t="shared" si="335"/>
        <v/>
      </c>
      <c r="AA1583" s="22" t="str">
        <f t="shared" si="336"/>
        <v/>
      </c>
      <c r="AB1583" s="1">
        <f t="shared" si="337"/>
        <v>1545</v>
      </c>
      <c r="AC1583" t="str">
        <f t="shared" si="338"/>
        <v>ITM_STOMIN</v>
      </c>
      <c r="AD1583" s="125" t="str">
        <f>IF(ISNA(VLOOKUP(AA1583,'XEQM Shortlist'!J:J,1,0)),"//","")</f>
        <v/>
      </c>
      <c r="AF1583" s="88" t="str">
        <f t="shared" si="339"/>
        <v/>
      </c>
      <c r="AG1583" t="b">
        <f t="shared" si="340"/>
        <v>1</v>
      </c>
    </row>
    <row r="1584" spans="1:33">
      <c r="A1584" s="45">
        <f t="shared" si="333"/>
        <v>1584</v>
      </c>
      <c r="B1584" s="44">
        <f t="shared" si="341"/>
        <v>1546</v>
      </c>
      <c r="C1584" s="48" t="s">
        <v>4728</v>
      </c>
      <c r="D1584" s="48" t="s">
        <v>2683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1347</v>
      </c>
      <c r="K1584" s="54" t="s">
        <v>3817</v>
      </c>
      <c r="L1584" s="52" t="s">
        <v>4614</v>
      </c>
      <c r="M1584" s="52" t="s">
        <v>4674</v>
      </c>
      <c r="N1584" s="52" t="s">
        <v>2155</v>
      </c>
      <c r="O1584" s="52"/>
      <c r="P1584" s="254" t="s">
        <v>1732</v>
      </c>
      <c r="Q1584" s="13"/>
      <c r="R1584"/>
      <c r="S1584" t="str">
        <f t="shared" si="342"/>
        <v/>
      </c>
      <c r="T1584" s="41" t="str">
        <f>IF(ISNA(VLOOKUP(P1584,'NEW XEQM.c'!E:F,2,0)),"--","PRESENT")</f>
        <v>--</v>
      </c>
      <c r="U1584"/>
      <c r="V1584">
        <f t="shared" si="334"/>
        <v>374</v>
      </c>
      <c r="W1584" s="75" t="s">
        <v>2155</v>
      </c>
      <c r="X1584" s="54" t="s">
        <v>2155</v>
      </c>
      <c r="Y1584" s="54" t="s">
        <v>2155</v>
      </c>
      <c r="Z1584" s="22" t="str">
        <f t="shared" si="335"/>
        <v>"PGMINT"</v>
      </c>
      <c r="AA1584" s="22" t="str">
        <f t="shared" si="336"/>
        <v>PGMINT</v>
      </c>
      <c r="AB1584" s="1">
        <f t="shared" si="337"/>
        <v>1546</v>
      </c>
      <c r="AC1584" t="str">
        <f t="shared" si="338"/>
        <v>ITM_PGMINT</v>
      </c>
      <c r="AD1584" s="125" t="str">
        <f>IF(ISNA(VLOOKUP(AA1584,'XEQM Shortlist'!J:J,1,0)),"//","")</f>
        <v>//</v>
      </c>
      <c r="AF1584" s="88" t="str">
        <f t="shared" si="339"/>
        <v>PGMINT</v>
      </c>
      <c r="AG1584" t="b">
        <f t="shared" si="340"/>
        <v>1</v>
      </c>
    </row>
    <row r="1585" spans="1:33">
      <c r="A1585" s="45">
        <f t="shared" si="333"/>
        <v>1585</v>
      </c>
      <c r="B1585" s="44">
        <f t="shared" si="341"/>
        <v>1547</v>
      </c>
      <c r="C1585" s="48" t="s">
        <v>4506</v>
      </c>
      <c r="D1585" s="48" t="s">
        <v>4566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1347</v>
      </c>
      <c r="K1585" s="54" t="s">
        <v>3817</v>
      </c>
      <c r="L1585" s="52" t="s">
        <v>4614</v>
      </c>
      <c r="M1585" s="52" t="s">
        <v>4674</v>
      </c>
      <c r="N1585" s="52" t="s">
        <v>2155</v>
      </c>
      <c r="O1585" s="52"/>
      <c r="P1585" s="254" t="s">
        <v>1733</v>
      </c>
      <c r="Q1585" s="13"/>
      <c r="R1585"/>
      <c r="S1585" t="str">
        <f t="shared" si="342"/>
        <v/>
      </c>
      <c r="T1585" s="41" t="str">
        <f>IF(ISNA(VLOOKUP(P1585,'NEW XEQM.c'!E:F,2,0)),"--","PRESENT")</f>
        <v>--</v>
      </c>
      <c r="U1585"/>
      <c r="V1585">
        <f t="shared" si="334"/>
        <v>375</v>
      </c>
      <c r="W1585" s="75" t="s">
        <v>2155</v>
      </c>
      <c r="X1585" s="54" t="s">
        <v>2155</v>
      </c>
      <c r="Y1585" s="54" t="s">
        <v>2155</v>
      </c>
      <c r="Z1585" s="22" t="str">
        <f t="shared" si="335"/>
        <v>"PGMSLV"</v>
      </c>
      <c r="AA1585" s="22" t="str">
        <f t="shared" si="336"/>
        <v>PGMSLV</v>
      </c>
      <c r="AB1585" s="1">
        <f t="shared" si="337"/>
        <v>1547</v>
      </c>
      <c r="AC1585" t="str">
        <f t="shared" si="338"/>
        <v>ITM_PGMSLV</v>
      </c>
      <c r="AD1585" s="125" t="str">
        <f>IF(ISNA(VLOOKUP(AA1585,'XEQM Shortlist'!J:J,1,0)),"//","")</f>
        <v>//</v>
      </c>
      <c r="AF1585" s="88" t="str">
        <f t="shared" si="339"/>
        <v>PGMSLV</v>
      </c>
      <c r="AG1585" t="b">
        <f t="shared" si="340"/>
        <v>1</v>
      </c>
    </row>
    <row r="1586" spans="1:33">
      <c r="A1586" s="45">
        <f t="shared" si="333"/>
        <v>1586</v>
      </c>
      <c r="B1586" s="44">
        <f t="shared" si="341"/>
        <v>1548</v>
      </c>
      <c r="C1586" s="48" t="s">
        <v>4846</v>
      </c>
      <c r="D1586" s="48" t="s">
        <v>7</v>
      </c>
      <c r="E1586" s="53" t="s">
        <v>1175</v>
      </c>
      <c r="F1586" s="53" t="s">
        <v>1175</v>
      </c>
      <c r="G1586" s="142">
        <v>0</v>
      </c>
      <c r="H1586" s="142">
        <v>0</v>
      </c>
      <c r="I1586" s="135" t="s">
        <v>3</v>
      </c>
      <c r="J1586" s="53" t="s">
        <v>1347</v>
      </c>
      <c r="K1586" s="54" t="s">
        <v>3817</v>
      </c>
      <c r="L1586" s="52" t="s">
        <v>4614</v>
      </c>
      <c r="M1586" s="52" t="s">
        <v>4670</v>
      </c>
      <c r="N1586" s="52" t="s">
        <v>2155</v>
      </c>
      <c r="O1586" s="52"/>
      <c r="P1586" s="254" t="s">
        <v>1734</v>
      </c>
      <c r="Q1586" s="13"/>
      <c r="R1586"/>
      <c r="S1586" t="str">
        <f t="shared" si="342"/>
        <v/>
      </c>
      <c r="T1586" s="41" t="str">
        <f>IF(ISNA(VLOOKUP(P1586,'NEW XEQM.c'!E:F,2,0)),"--","PRESENT")</f>
        <v>--</v>
      </c>
      <c r="U1586"/>
      <c r="V1586">
        <f t="shared" si="334"/>
        <v>376</v>
      </c>
      <c r="W1586" s="75" t="s">
        <v>2155</v>
      </c>
      <c r="X1586" s="54" t="s">
        <v>2155</v>
      </c>
      <c r="Y1586" s="54" t="s">
        <v>2155</v>
      </c>
      <c r="Z1586" s="22" t="str">
        <f t="shared" si="335"/>
        <v>"PIXEL"</v>
      </c>
      <c r="AA1586" s="22" t="str">
        <f t="shared" si="336"/>
        <v>PIXEL</v>
      </c>
      <c r="AB1586" s="1">
        <f t="shared" si="337"/>
        <v>1548</v>
      </c>
      <c r="AC1586" t="str">
        <f t="shared" si="338"/>
        <v>ITM_PIXEL</v>
      </c>
      <c r="AD1586" s="125" t="str">
        <f>IF(ISNA(VLOOKUP(AA1586,'XEQM Shortlist'!J:J,1,0)),"//","")</f>
        <v>//</v>
      </c>
      <c r="AF1586" s="88" t="str">
        <f t="shared" si="339"/>
        <v>PIXEL</v>
      </c>
      <c r="AG1586" t="b">
        <f t="shared" si="340"/>
        <v>1</v>
      </c>
    </row>
    <row r="1587" spans="1:33" s="151" customFormat="1">
      <c r="A1587" s="45">
        <f t="shared" si="333"/>
        <v>1587</v>
      </c>
      <c r="B1587" s="44">
        <f t="shared" si="341"/>
        <v>1549</v>
      </c>
      <c r="C1587" s="147" t="s">
        <v>4266</v>
      </c>
      <c r="D1587" s="154" t="s">
        <v>4281</v>
      </c>
      <c r="E1587" s="153" t="s">
        <v>5394</v>
      </c>
      <c r="F1587" s="153" t="s">
        <v>5394</v>
      </c>
      <c r="G1587" s="148">
        <v>0</v>
      </c>
      <c r="H1587" s="148">
        <v>0</v>
      </c>
      <c r="I1587" s="149" t="s">
        <v>3</v>
      </c>
      <c r="J1587" s="149" t="s">
        <v>1347</v>
      </c>
      <c r="K1587" s="150" t="s">
        <v>3817</v>
      </c>
      <c r="L1587" s="151" t="s">
        <v>4614</v>
      </c>
      <c r="M1587" s="52" t="s">
        <v>4670</v>
      </c>
      <c r="N1587" s="52" t="s">
        <v>2155</v>
      </c>
      <c r="P1587" s="254" t="s">
        <v>1735</v>
      </c>
      <c r="Q1587" s="13"/>
      <c r="R1587"/>
      <c r="S1587" t="str">
        <f t="shared" si="342"/>
        <v/>
      </c>
      <c r="T1587" s="41" t="str">
        <f>IF(ISNA(VLOOKUP(P1587,'NEW XEQM.c'!E:F,2,0)),"--","PRESENT")</f>
        <v>PRESENT</v>
      </c>
      <c r="U1587"/>
      <c r="V1587">
        <f t="shared" si="334"/>
        <v>377</v>
      </c>
      <c r="W1587" s="146" t="s">
        <v>2571</v>
      </c>
      <c r="X1587" s="150" t="s">
        <v>2500</v>
      </c>
      <c r="Y1587" s="150" t="s">
        <v>2155</v>
      </c>
      <c r="Z1587" s="22" t="str">
        <f t="shared" si="335"/>
        <v>"SCATR"</v>
      </c>
      <c r="AA1587" s="22" t="str">
        <f t="shared" si="336"/>
        <v>SCATR</v>
      </c>
      <c r="AB1587" s="1">
        <f t="shared" si="337"/>
        <v>1549</v>
      </c>
      <c r="AC1587" t="str">
        <f t="shared" si="338"/>
        <v>ITM_PLOT</v>
      </c>
      <c r="AD1587" s="125" t="str">
        <f>IF(ISNA(VLOOKUP(AA1587,'XEQM Shortlist'!J:J,1,0)),"//","")</f>
        <v>//</v>
      </c>
      <c r="AE1587"/>
      <c r="AF1587" s="88" t="str">
        <f t="shared" si="339"/>
        <v>SCATR</v>
      </c>
      <c r="AG1587" t="b">
        <f t="shared" si="340"/>
        <v>1</v>
      </c>
    </row>
    <row r="1588" spans="1:33">
      <c r="A1588" s="45">
        <f t="shared" si="333"/>
        <v>1588</v>
      </c>
      <c r="B1588" s="44">
        <f t="shared" si="341"/>
        <v>1550</v>
      </c>
      <c r="C1588" s="48" t="s">
        <v>4184</v>
      </c>
      <c r="D1588" s="48" t="s">
        <v>7</v>
      </c>
      <c r="E1588" s="53" t="s">
        <v>1177</v>
      </c>
      <c r="F1588" s="53" t="s">
        <v>1177</v>
      </c>
      <c r="G1588" s="142">
        <v>0</v>
      </c>
      <c r="H1588" s="142">
        <v>0</v>
      </c>
      <c r="I1588" s="135" t="s">
        <v>3</v>
      </c>
      <c r="J1588" s="53" t="s">
        <v>1347</v>
      </c>
      <c r="K1588" s="54" t="s">
        <v>3817</v>
      </c>
      <c r="L1588" s="52" t="s">
        <v>4615</v>
      </c>
      <c r="M1588" s="52" t="s">
        <v>4670</v>
      </c>
      <c r="N1588" s="52" t="s">
        <v>2155</v>
      </c>
      <c r="O1588" s="52"/>
      <c r="P1588" s="254" t="s">
        <v>3888</v>
      </c>
      <c r="Q1588" s="13"/>
      <c r="R1588"/>
      <c r="S1588" t="str">
        <f t="shared" si="342"/>
        <v/>
      </c>
      <c r="T1588" s="41" t="str">
        <f>IF(ISNA(VLOOKUP(P1588,'NEW XEQM.c'!E:F,2,0)),"--","PRESENT")</f>
        <v>--</v>
      </c>
      <c r="U1588"/>
      <c r="V1588">
        <f t="shared" si="334"/>
        <v>378</v>
      </c>
      <c r="W1588" s="75" t="s">
        <v>2155</v>
      </c>
      <c r="X1588" s="54" t="s">
        <v>2155</v>
      </c>
      <c r="Y1588" s="54" t="s">
        <v>2155</v>
      </c>
      <c r="Z1588" s="22" t="str">
        <f t="shared" si="335"/>
        <v>"P" STD_SUB_N</v>
      </c>
      <c r="AA1588" s="22" t="str">
        <f t="shared" si="336"/>
        <v>PN</v>
      </c>
      <c r="AB1588" s="1">
        <f t="shared" si="337"/>
        <v>1550</v>
      </c>
      <c r="AC1588" t="str">
        <f t="shared" si="338"/>
        <v>ITM_Pn</v>
      </c>
      <c r="AD1588" s="125" t="str">
        <f>IF(ISNA(VLOOKUP(AA1588,'XEQM Shortlist'!J:J,1,0)),"//","")</f>
        <v>//</v>
      </c>
      <c r="AF1588" s="88" t="str">
        <f t="shared" si="339"/>
        <v>PN</v>
      </c>
      <c r="AG1588" t="b">
        <f t="shared" si="340"/>
        <v>1</v>
      </c>
    </row>
    <row r="1589" spans="1:33">
      <c r="A1589" s="45">
        <f t="shared" si="333"/>
        <v>1589</v>
      </c>
      <c r="B1589" s="44">
        <f t="shared" si="341"/>
        <v>1551</v>
      </c>
      <c r="C1589" s="48" t="s">
        <v>4847</v>
      </c>
      <c r="D1589" s="48" t="s">
        <v>7</v>
      </c>
      <c r="E1589" s="53" t="s">
        <v>1178</v>
      </c>
      <c r="F1589" s="53" t="s">
        <v>1178</v>
      </c>
      <c r="G1589" s="142">
        <v>0</v>
      </c>
      <c r="H1589" s="142">
        <v>0</v>
      </c>
      <c r="I1589" s="135" t="s">
        <v>3</v>
      </c>
      <c r="J1589" s="53" t="s">
        <v>1347</v>
      </c>
      <c r="K1589" s="54" t="s">
        <v>3817</v>
      </c>
      <c r="L1589" s="52" t="s">
        <v>4614</v>
      </c>
      <c r="M1589" s="52" t="s">
        <v>4670</v>
      </c>
      <c r="N1589" s="52" t="s">
        <v>2155</v>
      </c>
      <c r="O1589" s="52"/>
      <c r="P1589" s="254" t="s">
        <v>1736</v>
      </c>
      <c r="Q1589" s="13"/>
      <c r="R1589"/>
      <c r="S1589" t="str">
        <f t="shared" si="342"/>
        <v/>
      </c>
      <c r="T1589" s="41" t="str">
        <f>IF(ISNA(VLOOKUP(P1589,'NEW XEQM.c'!E:F,2,0)),"--","PRESENT")</f>
        <v>--</v>
      </c>
      <c r="U1589"/>
      <c r="V1589">
        <f t="shared" si="334"/>
        <v>379</v>
      </c>
      <c r="W1589" s="75" t="s">
        <v>2155</v>
      </c>
      <c r="X1589" s="54" t="s">
        <v>2155</v>
      </c>
      <c r="Y1589" s="54" t="s">
        <v>2155</v>
      </c>
      <c r="Z1589" s="22" t="str">
        <f t="shared" si="335"/>
        <v>"POINT"</v>
      </c>
      <c r="AA1589" s="22" t="str">
        <f t="shared" si="336"/>
        <v>POINT</v>
      </c>
      <c r="AB1589" s="1">
        <f t="shared" si="337"/>
        <v>1551</v>
      </c>
      <c r="AC1589" t="str">
        <f t="shared" si="338"/>
        <v>ITM_POINT</v>
      </c>
      <c r="AD1589" s="125" t="str">
        <f>IF(ISNA(VLOOKUP(AA1589,'XEQM Shortlist'!J:J,1,0)),"//","")</f>
        <v>//</v>
      </c>
      <c r="AF1589" s="88" t="str">
        <f t="shared" si="339"/>
        <v>POINT</v>
      </c>
      <c r="AG1589" t="b">
        <f t="shared" si="340"/>
        <v>1</v>
      </c>
    </row>
    <row r="1590" spans="1:33">
      <c r="A1590" s="45">
        <f t="shared" si="333"/>
        <v>1590</v>
      </c>
      <c r="B1590" s="44">
        <f t="shared" si="341"/>
        <v>1552</v>
      </c>
      <c r="C1590" s="48" t="s">
        <v>3493</v>
      </c>
      <c r="D1590" s="48" t="s">
        <v>2486</v>
      </c>
      <c r="E1590" s="53" t="s">
        <v>2487</v>
      </c>
      <c r="F1590" s="53" t="s">
        <v>2487</v>
      </c>
      <c r="G1590" s="142">
        <v>0</v>
      </c>
      <c r="H1590" s="142">
        <v>0</v>
      </c>
      <c r="I1590" s="135" t="s">
        <v>3</v>
      </c>
      <c r="J1590" s="53" t="s">
        <v>1347</v>
      </c>
      <c r="K1590" s="54" t="s">
        <v>3817</v>
      </c>
      <c r="L1590" s="52" t="s">
        <v>4614</v>
      </c>
      <c r="M1590" s="52" t="s">
        <v>4672</v>
      </c>
      <c r="N1590" s="52" t="s">
        <v>2155</v>
      </c>
      <c r="O1590" s="52"/>
      <c r="P1590" s="254" t="s">
        <v>2488</v>
      </c>
      <c r="Q1590" s="13"/>
      <c r="R1590"/>
      <c r="S1590" t="str">
        <f t="shared" si="342"/>
        <v/>
      </c>
      <c r="T1590" s="41" t="str">
        <f>IF(ISNA(VLOOKUP(P1590,'NEW XEQM.c'!E:F,2,0)),"--","PRESENT")</f>
        <v>--</v>
      </c>
      <c r="U1590"/>
      <c r="V1590">
        <f t="shared" si="334"/>
        <v>380</v>
      </c>
      <c r="W1590" s="75" t="s">
        <v>2155</v>
      </c>
      <c r="X1590" s="54" t="s">
        <v>2155</v>
      </c>
      <c r="Y1590" s="54" t="s">
        <v>2155</v>
      </c>
      <c r="Z1590" s="22" t="str">
        <f t="shared" si="335"/>
        <v>"LOADV"</v>
      </c>
      <c r="AA1590" s="22" t="str">
        <f t="shared" si="336"/>
        <v>LOADV</v>
      </c>
      <c r="AB1590" s="1">
        <f t="shared" si="337"/>
        <v>1552</v>
      </c>
      <c r="AC1590" t="str">
        <f t="shared" si="338"/>
        <v>ITM_LOADV</v>
      </c>
      <c r="AD1590" s="125" t="str">
        <f>IF(ISNA(VLOOKUP(AA1590,'XEQM Shortlist'!J:J,1,0)),"//","")</f>
        <v>//</v>
      </c>
      <c r="AF1590" s="88" t="str">
        <f t="shared" si="339"/>
        <v>LOADV</v>
      </c>
      <c r="AG1590" t="b">
        <f t="shared" si="340"/>
        <v>1</v>
      </c>
    </row>
    <row r="1591" spans="1:33">
      <c r="A1591" s="45">
        <f t="shared" si="333"/>
        <v>1591</v>
      </c>
      <c r="B1591" s="44">
        <f t="shared" si="341"/>
        <v>1553</v>
      </c>
      <c r="C1591" s="48" t="s">
        <v>4660</v>
      </c>
      <c r="D1591" s="48" t="s">
        <v>3880</v>
      </c>
      <c r="E1591" s="109" t="s">
        <v>1181</v>
      </c>
      <c r="F1591" s="109" t="s">
        <v>1181</v>
      </c>
      <c r="G1591" s="121">
        <v>0</v>
      </c>
      <c r="H1591" s="121">
        <v>0</v>
      </c>
      <c r="I1591" s="135" t="s">
        <v>3</v>
      </c>
      <c r="J1591" s="53" t="s">
        <v>1347</v>
      </c>
      <c r="K1591" s="54" t="s">
        <v>3817</v>
      </c>
      <c r="L1591" s="52" t="s">
        <v>4614</v>
      </c>
      <c r="M1591" s="52" t="s">
        <v>4670</v>
      </c>
      <c r="N1591" s="52" t="s">
        <v>2155</v>
      </c>
      <c r="O1591" s="52"/>
      <c r="P1591" s="254" t="s">
        <v>1743</v>
      </c>
      <c r="Q1591" s="13"/>
      <c r="R1591"/>
      <c r="S1591" t="str">
        <f t="shared" si="342"/>
        <v/>
      </c>
      <c r="T1591" s="41" t="str">
        <f>IF(ISNA(VLOOKUP(P1591,'NEW XEQM.c'!E:F,2,0)),"--","PRESENT")</f>
        <v>--</v>
      </c>
      <c r="U1591"/>
      <c r="V1591">
        <f t="shared" si="334"/>
        <v>381</v>
      </c>
      <c r="W1591" s="75" t="s">
        <v>2155</v>
      </c>
      <c r="X1591" s="54" t="s">
        <v>2155</v>
      </c>
      <c r="Y1591" s="54" t="s">
        <v>2155</v>
      </c>
      <c r="Z1591" s="22" t="str">
        <f t="shared" si="335"/>
        <v>"POPLR"</v>
      </c>
      <c r="AA1591" s="22" t="str">
        <f t="shared" si="336"/>
        <v>POPLR</v>
      </c>
      <c r="AB1591" s="1">
        <f t="shared" si="337"/>
        <v>1553</v>
      </c>
      <c r="AC1591" t="str">
        <f t="shared" si="338"/>
        <v>ITM_POPLR</v>
      </c>
      <c r="AD1591" s="125" t="str">
        <f>IF(ISNA(VLOOKUP(AA1591,'XEQM Shortlist'!J:J,1,0)),"//","")</f>
        <v>//</v>
      </c>
      <c r="AF1591" s="88" t="str">
        <f t="shared" si="339"/>
        <v>POPLR</v>
      </c>
      <c r="AG1591" t="b">
        <f t="shared" si="340"/>
        <v>1</v>
      </c>
    </row>
    <row r="1592" spans="1:33">
      <c r="A1592" s="45">
        <f t="shared" si="333"/>
        <v>1592</v>
      </c>
      <c r="B1592" s="44">
        <f t="shared" si="341"/>
        <v>1554</v>
      </c>
      <c r="C1592" s="48" t="s">
        <v>4703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1347</v>
      </c>
      <c r="K1592" s="54" t="s">
        <v>3817</v>
      </c>
      <c r="L1592" s="52" t="s">
        <v>4614</v>
      </c>
      <c r="M1592" s="52" t="s">
        <v>4670</v>
      </c>
      <c r="N1592" s="52" t="s">
        <v>2155</v>
      </c>
      <c r="O1592" s="52"/>
      <c r="P1592" s="254" t="s">
        <v>1745</v>
      </c>
      <c r="Q1592" s="13"/>
      <c r="R1592"/>
      <c r="S1592" t="str">
        <f t="shared" si="342"/>
        <v/>
      </c>
      <c r="T1592" s="41" t="str">
        <f>IF(ISNA(VLOOKUP(P1592,'NEW XEQM.c'!E:F,2,0)),"--","PRESENT")</f>
        <v>--</v>
      </c>
      <c r="U1592"/>
      <c r="V1592">
        <f t="shared" si="334"/>
        <v>382</v>
      </c>
      <c r="W1592" s="75" t="s">
        <v>2155</v>
      </c>
      <c r="X1592" s="54" t="s">
        <v>2155</v>
      </c>
      <c r="Y1592" s="54" t="s">
        <v>2155</v>
      </c>
      <c r="Z1592" s="22" t="str">
        <f t="shared" si="335"/>
        <v>"PRCL"</v>
      </c>
      <c r="AA1592" s="22" t="str">
        <f t="shared" si="336"/>
        <v>PRCL</v>
      </c>
      <c r="AB1592" s="1">
        <f t="shared" si="337"/>
        <v>1554</v>
      </c>
      <c r="AC1592" t="str">
        <f t="shared" si="338"/>
        <v>ITM_PRCL</v>
      </c>
      <c r="AD1592" s="125" t="str">
        <f>IF(ISNA(VLOOKUP(AA1592,'XEQM Shortlist'!J:J,1,0)),"//","")</f>
        <v>//</v>
      </c>
      <c r="AF1592" s="88" t="str">
        <f t="shared" si="339"/>
        <v>PRCL</v>
      </c>
      <c r="AG1592" t="b">
        <f t="shared" si="340"/>
        <v>1</v>
      </c>
    </row>
    <row r="1593" spans="1:33">
      <c r="A1593" s="45">
        <f t="shared" si="333"/>
        <v>1593</v>
      </c>
      <c r="B1593" s="44">
        <f t="shared" si="341"/>
        <v>1555</v>
      </c>
      <c r="C1593" s="48" t="s">
        <v>4704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1347</v>
      </c>
      <c r="K1593" s="54" t="s">
        <v>3817</v>
      </c>
      <c r="L1593" s="52" t="s">
        <v>4614</v>
      </c>
      <c r="M1593" s="52" t="s">
        <v>4672</v>
      </c>
      <c r="N1593" s="52" t="s">
        <v>2155</v>
      </c>
      <c r="O1593" s="52"/>
      <c r="P1593" s="254" t="s">
        <v>1750</v>
      </c>
      <c r="Q1593" s="13"/>
      <c r="R1593"/>
      <c r="S1593" t="str">
        <f t="shared" si="342"/>
        <v/>
      </c>
      <c r="T1593" s="41" t="str">
        <f>IF(ISNA(VLOOKUP(P1593,'NEW XEQM.c'!E:F,2,0)),"--","PRESENT")</f>
        <v>--</v>
      </c>
      <c r="U1593"/>
      <c r="V1593">
        <f t="shared" si="334"/>
        <v>383</v>
      </c>
      <c r="W1593" s="75" t="s">
        <v>2155</v>
      </c>
      <c r="X1593" s="54" t="s">
        <v>2155</v>
      </c>
      <c r="Y1593" s="54" t="s">
        <v>2155</v>
      </c>
      <c r="Z1593" s="22" t="str">
        <f t="shared" si="335"/>
        <v>"PSTO"</v>
      </c>
      <c r="AA1593" s="22" t="str">
        <f t="shared" si="336"/>
        <v>PSTO</v>
      </c>
      <c r="AB1593" s="1">
        <f t="shared" si="337"/>
        <v>1555</v>
      </c>
      <c r="AC1593" t="str">
        <f t="shared" si="338"/>
        <v>ITM_PSTO</v>
      </c>
      <c r="AD1593" s="125" t="str">
        <f>IF(ISNA(VLOOKUP(AA1593,'XEQM Shortlist'!J:J,1,0)),"//","")</f>
        <v>//</v>
      </c>
      <c r="AF1593" s="88" t="str">
        <f t="shared" si="339"/>
        <v>PSTO</v>
      </c>
      <c r="AG1593" t="b">
        <f t="shared" si="340"/>
        <v>1</v>
      </c>
    </row>
    <row r="1594" spans="1:33">
      <c r="A1594" s="45">
        <f t="shared" si="333"/>
        <v>1594</v>
      </c>
      <c r="B1594" s="44">
        <f t="shared" si="341"/>
        <v>1556</v>
      </c>
      <c r="C1594" s="48" t="s">
        <v>4696</v>
      </c>
      <c r="D1594" s="48" t="s">
        <v>2195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1347</v>
      </c>
      <c r="K1594" s="54" t="s">
        <v>4430</v>
      </c>
      <c r="L1594" s="52" t="s">
        <v>4614</v>
      </c>
      <c r="M1594" s="52" t="s">
        <v>4675</v>
      </c>
      <c r="N1594" s="52" t="s">
        <v>2155</v>
      </c>
      <c r="O1594" s="52"/>
      <c r="P1594" s="254" t="s">
        <v>1751</v>
      </c>
      <c r="Q1594" s="13"/>
      <c r="R1594"/>
      <c r="S1594" t="str">
        <f t="shared" si="342"/>
        <v/>
      </c>
      <c r="T1594" s="41" t="str">
        <f>IF(ISNA(VLOOKUP(P1594,'NEW XEQM.c'!E:F,2,0)),"--","PRESENT")</f>
        <v>--</v>
      </c>
      <c r="U1594"/>
      <c r="V1594">
        <f t="shared" si="334"/>
        <v>384</v>
      </c>
      <c r="W1594" s="75" t="s">
        <v>2155</v>
      </c>
      <c r="X1594" s="54" t="s">
        <v>2155</v>
      </c>
      <c r="Y1594" s="54" t="s">
        <v>2155</v>
      </c>
      <c r="Z1594" s="22" t="str">
        <f t="shared" si="335"/>
        <v>"PUTK"</v>
      </c>
      <c r="AA1594" s="22" t="str">
        <f t="shared" si="336"/>
        <v>PUTK</v>
      </c>
      <c r="AB1594" s="1">
        <f t="shared" si="337"/>
        <v>1556</v>
      </c>
      <c r="AC1594" t="str">
        <f t="shared" si="338"/>
        <v>ITM_PUTK</v>
      </c>
      <c r="AD1594" s="125" t="str">
        <f>IF(ISNA(VLOOKUP(AA1594,'XEQM Shortlist'!J:J,1,0)),"//","")</f>
        <v>//</v>
      </c>
      <c r="AF1594" s="88" t="str">
        <f t="shared" si="339"/>
        <v>PUTK</v>
      </c>
      <c r="AG1594" t="b">
        <f t="shared" si="340"/>
        <v>1</v>
      </c>
    </row>
    <row r="1595" spans="1:33">
      <c r="A1595" s="45">
        <f t="shared" si="333"/>
        <v>1595</v>
      </c>
      <c r="B1595" s="44">
        <f t="shared" si="341"/>
        <v>1557</v>
      </c>
      <c r="C1595" s="48" t="s">
        <v>3475</v>
      </c>
      <c r="D1595" s="48" t="s">
        <v>4268</v>
      </c>
      <c r="E1595" s="53" t="s">
        <v>1184</v>
      </c>
      <c r="F1595" s="53" t="s">
        <v>1184</v>
      </c>
      <c r="G1595" s="142">
        <v>0</v>
      </c>
      <c r="H1595" s="142">
        <v>0</v>
      </c>
      <c r="I1595" s="135" t="s">
        <v>3</v>
      </c>
      <c r="J1595" s="53" t="s">
        <v>1347</v>
      </c>
      <c r="K1595" s="54" t="s">
        <v>3817</v>
      </c>
      <c r="L1595" s="52" t="s">
        <v>4614</v>
      </c>
      <c r="M1595" s="52" t="s">
        <v>4670</v>
      </c>
      <c r="N1595" s="52" t="s">
        <v>2155</v>
      </c>
      <c r="O1595" s="52"/>
      <c r="P1595" s="254" t="s">
        <v>1755</v>
      </c>
      <c r="Q1595" s="13"/>
      <c r="R1595"/>
      <c r="S1595" t="str">
        <f t="shared" si="342"/>
        <v/>
      </c>
      <c r="T1595" s="41" t="str">
        <f>IF(ISNA(VLOOKUP(P1595,'NEW XEQM.c'!E:F,2,0)),"--","PRESENT")</f>
        <v>PRESENT</v>
      </c>
      <c r="U1595"/>
      <c r="V1595">
        <f t="shared" si="334"/>
        <v>385</v>
      </c>
      <c r="W1595" s="75" t="s">
        <v>2552</v>
      </c>
      <c r="X1595" s="54" t="s">
        <v>2500</v>
      </c>
      <c r="Y1595" s="54" t="s">
        <v>2155</v>
      </c>
      <c r="Z1595" s="22" t="str">
        <f t="shared" si="335"/>
        <v>"RAD"</v>
      </c>
      <c r="AA1595" s="22" t="str">
        <f t="shared" si="336"/>
        <v>RAD</v>
      </c>
      <c r="AB1595" s="1">
        <f t="shared" si="337"/>
        <v>1557</v>
      </c>
      <c r="AC1595" t="str">
        <f t="shared" si="338"/>
        <v>ITM_RAD</v>
      </c>
      <c r="AD1595" s="125" t="str">
        <f>IF(ISNA(VLOOKUP(AA1595,'XEQM Shortlist'!J:J,1,0)),"//","")</f>
        <v/>
      </c>
      <c r="AF1595" s="88" t="str">
        <f t="shared" si="339"/>
        <v>RAD</v>
      </c>
      <c r="AG1595" t="b">
        <f t="shared" si="340"/>
        <v>1</v>
      </c>
    </row>
    <row r="1596" spans="1:33">
      <c r="A1596" s="2">
        <f t="shared" si="333"/>
        <v>1596</v>
      </c>
      <c r="B1596" s="44">
        <f t="shared" si="341"/>
        <v>1558</v>
      </c>
      <c r="C1596" s="94" t="s">
        <v>3642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1347</v>
      </c>
      <c r="K1596" s="96" t="s">
        <v>3656</v>
      </c>
      <c r="L1596" t="s">
        <v>4614</v>
      </c>
      <c r="M1596" t="s">
        <v>4672</v>
      </c>
      <c r="N1596" t="s">
        <v>2155</v>
      </c>
      <c r="P1596" s="254" t="str">
        <f>"ITM_"&amp;IF(B1596&lt;10,"000",IF(B1596&lt;100,"00",IF(B1596&lt;1000,"0","")))&amp;$B1596</f>
        <v>ITM_1558</v>
      </c>
      <c r="Q1596" s="13"/>
      <c r="R1596"/>
      <c r="S1596" t="str">
        <f t="shared" si="342"/>
        <v/>
      </c>
      <c r="T1596" t="str">
        <f>IF(ISNA(VLOOKUP(P1596,'NEW XEQM.c'!E:F,2,0)),"--","PRESENT")</f>
        <v>--</v>
      </c>
      <c r="U1596"/>
      <c r="V1596">
        <f t="shared" si="334"/>
        <v>385</v>
      </c>
      <c r="W1596" s="2" t="s">
        <v>2155</v>
      </c>
      <c r="X1596" s="96" t="s">
        <v>2155</v>
      </c>
      <c r="Y1596" s="96" t="s">
        <v>2155</v>
      </c>
      <c r="Z1596" s="22" t="str">
        <f t="shared" si="335"/>
        <v/>
      </c>
      <c r="AA1596" s="22" t="str">
        <f t="shared" si="336"/>
        <v/>
      </c>
      <c r="AB1596" s="1">
        <f t="shared" si="337"/>
        <v>1558</v>
      </c>
      <c r="AC1596" t="str">
        <f t="shared" si="338"/>
        <v>ITM_1558</v>
      </c>
      <c r="AD1596" s="96" t="str">
        <f>IF(ISNA(VLOOKUP(AA1596,'XEQM Shortlist'!J:J,1,0)),"//","")</f>
        <v/>
      </c>
      <c r="AF1596" s="2" t="str">
        <f t="shared" si="339"/>
        <v/>
      </c>
      <c r="AG1596" t="b">
        <f t="shared" si="340"/>
        <v>1</v>
      </c>
    </row>
    <row r="1597" spans="1:33">
      <c r="A1597" s="45">
        <f t="shared" ref="A1597:A1660" si="343">IF(B1597=INT(B1597),ROW(),"")</f>
        <v>1597</v>
      </c>
      <c r="B1597" s="44">
        <f t="shared" si="341"/>
        <v>1559</v>
      </c>
      <c r="C1597" s="48" t="s">
        <v>3500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1347</v>
      </c>
      <c r="K1597" s="54" t="s">
        <v>3817</v>
      </c>
      <c r="L1597" s="52" t="s">
        <v>4614</v>
      </c>
      <c r="M1597" s="52" t="s">
        <v>4670</v>
      </c>
      <c r="N1597" s="52" t="s">
        <v>2155</v>
      </c>
      <c r="O1597" s="52"/>
      <c r="P1597" s="254" t="s">
        <v>1757</v>
      </c>
      <c r="Q1597" s="13"/>
      <c r="R1597"/>
      <c r="S1597" t="str">
        <f t="shared" si="342"/>
        <v/>
      </c>
      <c r="T1597" s="41" t="str">
        <f>IF(ISNA(VLOOKUP(P1597,'NEW XEQM.c'!E:F,2,0)),"--","PRESENT")</f>
        <v>PRESENT</v>
      </c>
      <c r="U1597"/>
      <c r="V1597">
        <f t="shared" ref="V1597:V1660" si="344">IF(AA1597&lt;&gt;"",V1596+1,V1596)</f>
        <v>386</v>
      </c>
      <c r="W1597" s="75" t="s">
        <v>2553</v>
      </c>
      <c r="X1597" s="54" t="s">
        <v>2155</v>
      </c>
      <c r="Y1597" s="54" t="s">
        <v>2155</v>
      </c>
      <c r="Z1597" s="22" t="str">
        <f t="shared" ref="Z1597:Z1660" si="345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46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47">B1597</f>
        <v>1559</v>
      </c>
      <c r="AC1597" t="str">
        <f t="shared" ref="AC1597:AC1660" si="348">P1597</f>
        <v>ITM_RAN</v>
      </c>
      <c r="AD1597" s="125" t="str">
        <f>IF(ISNA(VLOOKUP(AA1597,'XEQM Shortlist'!J:J,1,0)),"//","")</f>
        <v/>
      </c>
      <c r="AF1597" s="88" t="str">
        <f t="shared" ref="AF1597:AF1660" si="349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50">AA1597=AF1597</f>
        <v>1</v>
      </c>
    </row>
    <row r="1598" spans="1:33">
      <c r="A1598" s="45">
        <f t="shared" si="343"/>
        <v>1598</v>
      </c>
      <c r="B1598" s="44">
        <f t="shared" si="341"/>
        <v>1560</v>
      </c>
      <c r="C1598" s="48" t="s">
        <v>3644</v>
      </c>
      <c r="D1598" s="48" t="s">
        <v>2684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1347</v>
      </c>
      <c r="K1598" s="54" t="s">
        <v>3656</v>
      </c>
      <c r="L1598" s="52" t="s">
        <v>4614</v>
      </c>
      <c r="M1598" s="253" t="s">
        <v>4670</v>
      </c>
      <c r="N1598" s="52" t="s">
        <v>2155</v>
      </c>
      <c r="O1598" s="52" t="s">
        <v>263</v>
      </c>
      <c r="P1598" s="254" t="s">
        <v>1758</v>
      </c>
      <c r="Q1598" s="13"/>
      <c r="R1598"/>
      <c r="S1598" t="str">
        <f t="shared" si="342"/>
        <v/>
      </c>
      <c r="T1598" s="41" t="str">
        <f>IF(ISNA(VLOOKUP(P1598,'NEW XEQM.c'!E:F,2,0)),"--","PRESENT")</f>
        <v>--</v>
      </c>
      <c r="U1598"/>
      <c r="V1598">
        <f t="shared" si="344"/>
        <v>387</v>
      </c>
      <c r="W1598" s="75" t="s">
        <v>2155</v>
      </c>
      <c r="X1598" s="54" t="s">
        <v>2155</v>
      </c>
      <c r="Y1598" s="54" t="s">
        <v>2155</v>
      </c>
      <c r="Z1598" s="22" t="str">
        <f t="shared" si="345"/>
        <v>"REGS"</v>
      </c>
      <c r="AA1598" s="22" t="str">
        <f t="shared" si="346"/>
        <v>REGS</v>
      </c>
      <c r="AB1598" s="1">
        <f t="shared" si="347"/>
        <v>1560</v>
      </c>
      <c r="AC1598" t="str">
        <f t="shared" si="348"/>
        <v>ITM_RBR</v>
      </c>
      <c r="AD1598" s="125" t="str">
        <f>IF(ISNA(VLOOKUP(AA1598,'XEQM Shortlist'!J:J,1,0)),"//","")</f>
        <v>//</v>
      </c>
      <c r="AF1598" s="88" t="str">
        <f t="shared" si="349"/>
        <v>REGS</v>
      </c>
      <c r="AG1598" t="b">
        <f t="shared" si="350"/>
        <v>1</v>
      </c>
    </row>
    <row r="1599" spans="1:33">
      <c r="A1599" s="45">
        <f t="shared" si="343"/>
        <v>1599</v>
      </c>
      <c r="B1599" s="44">
        <f t="shared" si="341"/>
        <v>1561</v>
      </c>
      <c r="C1599" s="48" t="s">
        <v>3501</v>
      </c>
      <c r="D1599" s="48" t="s">
        <v>2195</v>
      </c>
      <c r="E1599" s="53" t="s">
        <v>1187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1347</v>
      </c>
      <c r="K1599" s="54" t="s">
        <v>3817</v>
      </c>
      <c r="L1599" s="52" t="s">
        <v>4614</v>
      </c>
      <c r="M1599" s="52" t="s">
        <v>4675</v>
      </c>
      <c r="N1599" s="52" t="s">
        <v>2155</v>
      </c>
      <c r="O1599" s="48"/>
      <c r="P1599" s="254" t="s">
        <v>1760</v>
      </c>
      <c r="Q1599" s="13"/>
      <c r="R1599"/>
      <c r="S1599" t="str">
        <f t="shared" si="342"/>
        <v>NOT EQUAL</v>
      </c>
      <c r="T1599" s="41" t="str">
        <f>IF(ISNA(VLOOKUP(P1599,'NEW XEQM.c'!E:F,2,0)),"--","PRESENT")</f>
        <v>--</v>
      </c>
      <c r="U1599"/>
      <c r="V1599">
        <f t="shared" si="344"/>
        <v>388</v>
      </c>
      <c r="W1599" s="75" t="s">
        <v>2155</v>
      </c>
      <c r="X1599" s="54" t="s">
        <v>2155</v>
      </c>
      <c r="Y1599" s="54" t="s">
        <v>2155</v>
      </c>
      <c r="Z1599" s="22" t="str">
        <f t="shared" si="345"/>
        <v>"RCLCFG"</v>
      </c>
      <c r="AA1599" s="22" t="str">
        <f t="shared" si="346"/>
        <v>RCLCFG</v>
      </c>
      <c r="AB1599" s="1">
        <f t="shared" si="347"/>
        <v>1561</v>
      </c>
      <c r="AC1599" t="str">
        <f t="shared" si="348"/>
        <v>ITM_RCLCFG</v>
      </c>
      <c r="AD1599" s="125" t="str">
        <f>IF(ISNA(VLOOKUP(AA1599,'XEQM Shortlist'!J:J,1,0)),"//","")</f>
        <v>//</v>
      </c>
      <c r="AF1599" s="88" t="str">
        <f t="shared" si="349"/>
        <v>RCLCFG</v>
      </c>
      <c r="AG1599" t="b">
        <f t="shared" si="350"/>
        <v>1</v>
      </c>
    </row>
    <row r="1600" spans="1:33">
      <c r="A1600" s="45">
        <f t="shared" si="343"/>
        <v>1600</v>
      </c>
      <c r="B1600" s="44">
        <f t="shared" si="341"/>
        <v>1562</v>
      </c>
      <c r="C1600" s="48" t="s">
        <v>3502</v>
      </c>
      <c r="D1600" s="48" t="s">
        <v>7</v>
      </c>
      <c r="E1600" s="53" t="s">
        <v>1188</v>
      </c>
      <c r="F1600" s="53" t="s">
        <v>1188</v>
      </c>
      <c r="G1600" s="142">
        <v>0</v>
      </c>
      <c r="H1600" s="142">
        <v>0</v>
      </c>
      <c r="I1600" s="135" t="s">
        <v>3</v>
      </c>
      <c r="J1600" s="53" t="s">
        <v>1347</v>
      </c>
      <c r="K1600" s="54" t="s">
        <v>3817</v>
      </c>
      <c r="L1600" s="52" t="s">
        <v>4614</v>
      </c>
      <c r="M1600" s="52" t="s">
        <v>4670</v>
      </c>
      <c r="N1600" s="52" t="s">
        <v>2155</v>
      </c>
      <c r="O1600" s="52"/>
      <c r="P1600" s="254" t="s">
        <v>1761</v>
      </c>
      <c r="Q1600" s="13"/>
      <c r="R1600"/>
      <c r="S1600" t="str">
        <f t="shared" si="342"/>
        <v/>
      </c>
      <c r="T1600" s="41" t="str">
        <f>IF(ISNA(VLOOKUP(P1600,'NEW XEQM.c'!E:F,2,0)),"--","PRESENT")</f>
        <v>PRESENT</v>
      </c>
      <c r="U1600"/>
      <c r="V1600">
        <f t="shared" si="344"/>
        <v>389</v>
      </c>
      <c r="W1600" s="75" t="s">
        <v>2568</v>
      </c>
      <c r="X1600" s="54" t="s">
        <v>2155</v>
      </c>
      <c r="Y1600" s="54" t="s">
        <v>2155</v>
      </c>
      <c r="Z1600" s="22" t="str">
        <f t="shared" si="345"/>
        <v>"RCLEL"</v>
      </c>
      <c r="AA1600" s="22" t="str">
        <f t="shared" si="346"/>
        <v>RCLEL</v>
      </c>
      <c r="AB1600" s="1">
        <f t="shared" si="347"/>
        <v>1562</v>
      </c>
      <c r="AC1600" t="str">
        <f t="shared" si="348"/>
        <v>ITM_RCLEL</v>
      </c>
      <c r="AD1600" s="125" t="str">
        <f>IF(ISNA(VLOOKUP(AA1600,'XEQM Shortlist'!J:J,1,0)),"//","")</f>
        <v>//</v>
      </c>
      <c r="AF1600" s="88" t="str">
        <f t="shared" si="349"/>
        <v>RCLEL</v>
      </c>
      <c r="AG1600" t="b">
        <f t="shared" si="350"/>
        <v>1</v>
      </c>
    </row>
    <row r="1601" spans="1:33">
      <c r="A1601" s="45">
        <f t="shared" si="343"/>
        <v>1601</v>
      </c>
      <c r="B1601" s="44">
        <f t="shared" si="341"/>
        <v>1563</v>
      </c>
      <c r="C1601" s="48" t="s">
        <v>3503</v>
      </c>
      <c r="D1601" s="48" t="s">
        <v>7</v>
      </c>
      <c r="E1601" s="53" t="s">
        <v>1189</v>
      </c>
      <c r="F1601" s="53" t="s">
        <v>1189</v>
      </c>
      <c r="G1601" s="142">
        <v>0</v>
      </c>
      <c r="H1601" s="142">
        <v>0</v>
      </c>
      <c r="I1601" s="135" t="s">
        <v>3</v>
      </c>
      <c r="J1601" s="53" t="s">
        <v>1347</v>
      </c>
      <c r="K1601" s="54" t="s">
        <v>3817</v>
      </c>
      <c r="L1601" s="52" t="s">
        <v>4614</v>
      </c>
      <c r="M1601" s="52" t="s">
        <v>4670</v>
      </c>
      <c r="N1601" s="52" t="s">
        <v>2155</v>
      </c>
      <c r="O1601" s="52"/>
      <c r="P1601" s="254" t="s">
        <v>1762</v>
      </c>
      <c r="Q1601" s="13"/>
      <c r="R1601"/>
      <c r="S1601" t="str">
        <f t="shared" si="342"/>
        <v/>
      </c>
      <c r="T1601" s="41" t="str">
        <f>IF(ISNA(VLOOKUP(P1601,'NEW XEQM.c'!E:F,2,0)),"--","PRESENT")</f>
        <v>--</v>
      </c>
      <c r="U1601"/>
      <c r="V1601">
        <f t="shared" si="344"/>
        <v>390</v>
      </c>
      <c r="W1601" s="75" t="s">
        <v>2568</v>
      </c>
      <c r="X1601" s="54" t="s">
        <v>2155</v>
      </c>
      <c r="Y1601" s="54" t="s">
        <v>2155</v>
      </c>
      <c r="Z1601" s="22" t="str">
        <f t="shared" si="345"/>
        <v>"RCLIJ"</v>
      </c>
      <c r="AA1601" s="22" t="str">
        <f t="shared" si="346"/>
        <v>RCLIJ</v>
      </c>
      <c r="AB1601" s="1">
        <f t="shared" si="347"/>
        <v>1563</v>
      </c>
      <c r="AC1601" t="str">
        <f t="shared" si="348"/>
        <v>ITM_RCLIJ</v>
      </c>
      <c r="AD1601" s="125" t="str">
        <f>IF(ISNA(VLOOKUP(AA1601,'XEQM Shortlist'!J:J,1,0)),"//","")</f>
        <v>//</v>
      </c>
      <c r="AF1601" s="88" t="str">
        <f t="shared" si="349"/>
        <v>RCLIJ</v>
      </c>
      <c r="AG1601" t="b">
        <f t="shared" si="350"/>
        <v>1</v>
      </c>
    </row>
    <row r="1602" spans="1:33">
      <c r="A1602" s="45">
        <f t="shared" si="343"/>
        <v>1602</v>
      </c>
      <c r="B1602" s="44">
        <f t="shared" si="341"/>
        <v>1564</v>
      </c>
      <c r="C1602" s="48" t="s">
        <v>3504</v>
      </c>
      <c r="D1602" s="48" t="s">
        <v>2195</v>
      </c>
      <c r="E1602" s="53" t="s">
        <v>1190</v>
      </c>
      <c r="F1602" s="53" t="s">
        <v>1190</v>
      </c>
      <c r="G1602" s="142">
        <v>0</v>
      </c>
      <c r="H1602" s="142">
        <v>99</v>
      </c>
      <c r="I1602" s="135" t="s">
        <v>3</v>
      </c>
      <c r="J1602" s="53" t="s">
        <v>1347</v>
      </c>
      <c r="K1602" s="54" t="s">
        <v>3817</v>
      </c>
      <c r="L1602" s="52" t="s">
        <v>4614</v>
      </c>
      <c r="M1602" s="52" t="s">
        <v>4675</v>
      </c>
      <c r="N1602" s="52" t="s">
        <v>2155</v>
      </c>
      <c r="O1602" s="52"/>
      <c r="P1602" s="254" t="s">
        <v>1763</v>
      </c>
      <c r="Q1602" s="13"/>
      <c r="R1602"/>
      <c r="S1602" t="str">
        <f t="shared" si="342"/>
        <v/>
      </c>
      <c r="T1602" s="41" t="str">
        <f>IF(ISNA(VLOOKUP(P1602,'NEW XEQM.c'!E:F,2,0)),"--","PRESENT")</f>
        <v>--</v>
      </c>
      <c r="U1602"/>
      <c r="V1602">
        <f t="shared" si="344"/>
        <v>391</v>
      </c>
      <c r="W1602" s="75" t="s">
        <v>2568</v>
      </c>
      <c r="X1602" s="54" t="s">
        <v>2155</v>
      </c>
      <c r="Y1602" s="54" t="s">
        <v>2155</v>
      </c>
      <c r="Z1602" s="22" t="str">
        <f t="shared" si="345"/>
        <v>"RCLS"</v>
      </c>
      <c r="AA1602" s="22" t="str">
        <f t="shared" si="346"/>
        <v>RCLS</v>
      </c>
      <c r="AB1602" s="1">
        <f t="shared" si="347"/>
        <v>1564</v>
      </c>
      <c r="AC1602" t="str">
        <f t="shared" si="348"/>
        <v>ITM_RCLS</v>
      </c>
      <c r="AD1602" s="125" t="str">
        <f>IF(ISNA(VLOOKUP(AA1602,'XEQM Shortlist'!J:J,1,0)),"//","")</f>
        <v>//</v>
      </c>
      <c r="AF1602" s="88" t="str">
        <f t="shared" si="349"/>
        <v>RCLS</v>
      </c>
      <c r="AG1602" t="b">
        <f t="shared" si="350"/>
        <v>1</v>
      </c>
    </row>
    <row r="1603" spans="1:33">
      <c r="A1603" s="45">
        <f t="shared" si="343"/>
        <v>1603</v>
      </c>
      <c r="B1603" s="44">
        <f t="shared" si="341"/>
        <v>1565</v>
      </c>
      <c r="C1603" s="48" t="s">
        <v>4127</v>
      </c>
      <c r="D1603" s="48" t="s">
        <v>12</v>
      </c>
      <c r="E1603" s="53" t="s">
        <v>1193</v>
      </c>
      <c r="F1603" s="53" t="s">
        <v>1193</v>
      </c>
      <c r="G1603" s="142">
        <v>0</v>
      </c>
      <c r="H1603" s="145">
        <v>99</v>
      </c>
      <c r="I1603" s="135" t="s">
        <v>3</v>
      </c>
      <c r="J1603" s="53" t="s">
        <v>1347</v>
      </c>
      <c r="K1603" s="54" t="s">
        <v>3817</v>
      </c>
      <c r="L1603" s="52" t="s">
        <v>4614</v>
      </c>
      <c r="M1603" s="52" t="s">
        <v>4671</v>
      </c>
      <c r="N1603" s="52" t="s">
        <v>2155</v>
      </c>
      <c r="O1603" s="52"/>
      <c r="P1603" s="254" t="s">
        <v>1767</v>
      </c>
      <c r="Q1603" s="13"/>
      <c r="R1603"/>
      <c r="S1603" t="str">
        <f t="shared" si="342"/>
        <v/>
      </c>
      <c r="T1603" s="41" t="str">
        <f>IF(ISNA(VLOOKUP(P1603,'NEW XEQM.c'!E:F,2,0)),"--","PRESENT")</f>
        <v>--</v>
      </c>
      <c r="U1603"/>
      <c r="V1603">
        <f t="shared" si="344"/>
        <v>392</v>
      </c>
      <c r="W1603" s="75" t="s">
        <v>2155</v>
      </c>
      <c r="X1603" s="54" t="s">
        <v>2155</v>
      </c>
      <c r="Y1603" s="54" t="s">
        <v>2155</v>
      </c>
      <c r="Z1603" s="22" t="str">
        <f t="shared" si="345"/>
        <v>"RDP"</v>
      </c>
      <c r="AA1603" s="22" t="str">
        <f t="shared" si="346"/>
        <v>RDP</v>
      </c>
      <c r="AB1603" s="1">
        <f t="shared" si="347"/>
        <v>1565</v>
      </c>
      <c r="AC1603" t="str">
        <f t="shared" si="348"/>
        <v>ITM_RDP</v>
      </c>
      <c r="AD1603" s="125" t="str">
        <f>IF(ISNA(VLOOKUP(AA1603,'XEQM Shortlist'!J:J,1,0)),"//","")</f>
        <v>//</v>
      </c>
      <c r="AF1603" s="88" t="str">
        <f t="shared" si="349"/>
        <v>RDP</v>
      </c>
      <c r="AG1603" t="b">
        <f t="shared" si="350"/>
        <v>1</v>
      </c>
    </row>
    <row r="1604" spans="1:33">
      <c r="A1604" s="45">
        <f t="shared" si="343"/>
        <v>1604</v>
      </c>
      <c r="B1604" s="44">
        <f t="shared" ref="B1604:B1667" si="351">IF(AND(MID(C1604,2,1)&lt;&gt;"/",MID(C1604,1,1)="/"),INT(B1603)+1,B1603+0.01)</f>
        <v>1566</v>
      </c>
      <c r="C1604" s="48" t="s">
        <v>3505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1347</v>
      </c>
      <c r="K1604" s="54" t="s">
        <v>3817</v>
      </c>
      <c r="L1604" s="52" t="s">
        <v>4614</v>
      </c>
      <c r="M1604" s="52" t="s">
        <v>4670</v>
      </c>
      <c r="N1604" s="52" t="s">
        <v>2155</v>
      </c>
      <c r="O1604" s="52"/>
      <c r="P1604" s="254" t="s">
        <v>1771</v>
      </c>
      <c r="Q1604" s="13"/>
      <c r="R1604"/>
      <c r="S1604" t="str">
        <f t="shared" si="342"/>
        <v/>
      </c>
      <c r="T1604" s="41" t="str">
        <f>IF(ISNA(VLOOKUP(P1604,'NEW XEQM.c'!E:F,2,0)),"--","PRESENT")</f>
        <v>PRESENT</v>
      </c>
      <c r="U1604"/>
      <c r="V1604">
        <f t="shared" si="344"/>
        <v>393</v>
      </c>
      <c r="W1604" s="75" t="s">
        <v>2557</v>
      </c>
      <c r="X1604" s="54" t="s">
        <v>2155</v>
      </c>
      <c r="Y1604" s="54" t="s">
        <v>2155</v>
      </c>
      <c r="Z1604" s="22" t="str">
        <f t="shared" si="345"/>
        <v>"RE"</v>
      </c>
      <c r="AA1604" s="22" t="str">
        <f t="shared" si="346"/>
        <v>RE</v>
      </c>
      <c r="AB1604" s="1">
        <f t="shared" si="347"/>
        <v>1566</v>
      </c>
      <c r="AC1604" t="str">
        <f t="shared" si="348"/>
        <v>ITM_RE</v>
      </c>
      <c r="AD1604" s="125" t="str">
        <f>IF(ISNA(VLOOKUP(AA1604,'XEQM Shortlist'!J:J,1,0)),"//","")</f>
        <v/>
      </c>
      <c r="AF1604" s="88" t="str">
        <f t="shared" si="349"/>
        <v>RE</v>
      </c>
      <c r="AG1604" t="b">
        <f t="shared" si="350"/>
        <v>1</v>
      </c>
    </row>
    <row r="1605" spans="1:33">
      <c r="A1605" s="45">
        <f t="shared" si="343"/>
        <v>1605</v>
      </c>
      <c r="B1605" s="44">
        <f t="shared" si="351"/>
        <v>1567</v>
      </c>
      <c r="C1605" s="48" t="s">
        <v>3642</v>
      </c>
      <c r="D1605" s="48" t="s">
        <v>7</v>
      </c>
      <c r="E1605" s="53" t="s">
        <v>4752</v>
      </c>
      <c r="F1605" s="53" t="s">
        <v>4752</v>
      </c>
      <c r="G1605" s="142">
        <v>0</v>
      </c>
      <c r="H1605" s="142">
        <v>0</v>
      </c>
      <c r="I1605" s="135" t="s">
        <v>3</v>
      </c>
      <c r="J1605" s="53" t="s">
        <v>1347</v>
      </c>
      <c r="K1605" s="54" t="s">
        <v>3817</v>
      </c>
      <c r="L1605" s="52" t="s">
        <v>4614</v>
      </c>
      <c r="M1605" s="52" t="s">
        <v>4670</v>
      </c>
      <c r="N1605" s="52" t="s">
        <v>2155</v>
      </c>
      <c r="O1605" s="52"/>
      <c r="P1605" s="254" t="s">
        <v>4746</v>
      </c>
      <c r="Q1605" s="13"/>
      <c r="R1605"/>
      <c r="S1605" t="str">
        <f t="shared" si="342"/>
        <v/>
      </c>
      <c r="T1605" s="41" t="str">
        <f>IF(ISNA(VLOOKUP(P1605,'NEW XEQM.c'!E:F,2,0)),"--","PRESENT")</f>
        <v>--</v>
      </c>
      <c r="U1605"/>
      <c r="V1605">
        <f t="shared" si="344"/>
        <v>394</v>
      </c>
      <c r="W1605" s="75" t="s">
        <v>2155</v>
      </c>
      <c r="X1605" s="54" t="s">
        <v>2155</v>
      </c>
      <c r="Y1605" s="54" t="s">
        <v>2155</v>
      </c>
      <c r="Z1605" s="22" t="str">
        <f t="shared" si="345"/>
        <v>"READP"</v>
      </c>
      <c r="AA1605" s="22" t="str">
        <f t="shared" si="346"/>
        <v>READP</v>
      </c>
      <c r="AB1605" s="1">
        <f t="shared" si="347"/>
        <v>1567</v>
      </c>
      <c r="AC1605" t="str">
        <f t="shared" si="348"/>
        <v>ITM_READP</v>
      </c>
      <c r="AD1605" s="125" t="str">
        <f>IF(ISNA(VLOOKUP(AA1605,'XEQM Shortlist'!J:J,1,0)),"//","")</f>
        <v>//</v>
      </c>
      <c r="AF1605" s="88" t="str">
        <f t="shared" si="349"/>
        <v>READP</v>
      </c>
      <c r="AG1605" t="b">
        <f t="shared" si="350"/>
        <v>1</v>
      </c>
    </row>
    <row r="1606" spans="1:33">
      <c r="A1606" s="45">
        <f t="shared" si="343"/>
        <v>1606</v>
      </c>
      <c r="B1606" s="44">
        <f t="shared" si="351"/>
        <v>1568</v>
      </c>
      <c r="C1606" s="48" t="s">
        <v>3506</v>
      </c>
      <c r="D1606" s="48" t="s">
        <v>48</v>
      </c>
      <c r="E1606" s="53" t="s">
        <v>1196</v>
      </c>
      <c r="F1606" s="53" t="s">
        <v>1196</v>
      </c>
      <c r="G1606" s="142">
        <v>0</v>
      </c>
      <c r="H1606" s="142">
        <v>0</v>
      </c>
      <c r="I1606" s="135" t="s">
        <v>3</v>
      </c>
      <c r="J1606" s="53" t="s">
        <v>1347</v>
      </c>
      <c r="K1606" s="54" t="s">
        <v>4430</v>
      </c>
      <c r="L1606" s="52" t="s">
        <v>4614</v>
      </c>
      <c r="M1606" s="52" t="s">
        <v>4672</v>
      </c>
      <c r="N1606" s="52" t="s">
        <v>2155</v>
      </c>
      <c r="O1606" s="52"/>
      <c r="P1606" s="254" t="s">
        <v>1775</v>
      </c>
      <c r="Q1606" s="13"/>
      <c r="R1606"/>
      <c r="S1606" t="str">
        <f t="shared" si="342"/>
        <v/>
      </c>
      <c r="T1606" s="41" t="str">
        <f>IF(ISNA(VLOOKUP(P1606,'NEW XEQM.c'!E:F,2,0)),"--","PRESENT")</f>
        <v>--</v>
      </c>
      <c r="U1606"/>
      <c r="V1606">
        <f t="shared" si="344"/>
        <v>395</v>
      </c>
      <c r="W1606" s="75" t="s">
        <v>2155</v>
      </c>
      <c r="X1606" s="54" t="s">
        <v>2155</v>
      </c>
      <c r="Y1606" s="54" t="s">
        <v>2155</v>
      </c>
      <c r="Z1606" s="22" t="str">
        <f t="shared" si="345"/>
        <v>"RESET"</v>
      </c>
      <c r="AA1606" s="22" t="str">
        <f t="shared" si="346"/>
        <v>RESET</v>
      </c>
      <c r="AB1606" s="1">
        <f t="shared" si="347"/>
        <v>1568</v>
      </c>
      <c r="AC1606" t="str">
        <f t="shared" si="348"/>
        <v>ITM_RESET</v>
      </c>
      <c r="AD1606" s="125" t="str">
        <f>IF(ISNA(VLOOKUP(AA1606,'XEQM Shortlist'!J:J,1,0)),"//","")</f>
        <v>//</v>
      </c>
      <c r="AF1606" s="88" t="str">
        <f t="shared" si="349"/>
        <v>RESET</v>
      </c>
      <c r="AG1606" t="b">
        <f t="shared" si="350"/>
        <v>1</v>
      </c>
    </row>
    <row r="1607" spans="1:33">
      <c r="A1607" s="45">
        <f t="shared" si="343"/>
        <v>1607</v>
      </c>
      <c r="B1607" s="44">
        <f t="shared" si="351"/>
        <v>1569</v>
      </c>
      <c r="C1607" s="48" t="s">
        <v>3507</v>
      </c>
      <c r="D1607" s="48" t="s">
        <v>7</v>
      </c>
      <c r="E1607" s="53" t="s">
        <v>1197</v>
      </c>
      <c r="F1607" s="53" t="s">
        <v>1197</v>
      </c>
      <c r="G1607" s="142">
        <v>0</v>
      </c>
      <c r="H1607" s="142">
        <v>0</v>
      </c>
      <c r="I1607" s="135" t="s">
        <v>3</v>
      </c>
      <c r="J1607" s="53" t="s">
        <v>1347</v>
      </c>
      <c r="K1607" s="54" t="s">
        <v>3817</v>
      </c>
      <c r="L1607" s="52" t="s">
        <v>4614</v>
      </c>
      <c r="M1607" s="52" t="s">
        <v>4670</v>
      </c>
      <c r="N1607" s="52" t="s">
        <v>2155</v>
      </c>
      <c r="O1607" s="52"/>
      <c r="P1607" s="254" t="s">
        <v>1776</v>
      </c>
      <c r="Q1607" s="13"/>
      <c r="R1607"/>
      <c r="S1607" t="str">
        <f t="shared" si="342"/>
        <v/>
      </c>
      <c r="T1607" s="41" t="str">
        <f>IF(ISNA(VLOOKUP(P1607,'NEW XEQM.c'!E:F,2,0)),"--","PRESENT")</f>
        <v>--</v>
      </c>
      <c r="U1607"/>
      <c r="V1607">
        <f t="shared" si="344"/>
        <v>396</v>
      </c>
      <c r="W1607" s="75" t="s">
        <v>2557</v>
      </c>
      <c r="X1607" s="54" t="s">
        <v>2155</v>
      </c>
      <c r="Y1607" s="54" t="s">
        <v>2155</v>
      </c>
      <c r="Z1607" s="22" t="str">
        <f t="shared" si="345"/>
        <v>"RE" STD_RIGHT_ARROW "CX"</v>
      </c>
      <c r="AA1607" s="22" t="str">
        <f t="shared" si="346"/>
        <v>RE&gt;CX</v>
      </c>
      <c r="AB1607" s="1">
        <f t="shared" si="347"/>
        <v>1569</v>
      </c>
      <c r="AC1607" t="str">
        <f t="shared" si="348"/>
        <v>ITM_REtoCX</v>
      </c>
      <c r="AD1607" s="125" t="str">
        <f>IF(ISNA(VLOOKUP(AA1607,'XEQM Shortlist'!J:J,1,0)),"//","")</f>
        <v>//</v>
      </c>
      <c r="AF1607" s="88" t="str">
        <f t="shared" si="349"/>
        <v>RE&gt;CX</v>
      </c>
      <c r="AG1607" t="b">
        <f t="shared" si="350"/>
        <v>1</v>
      </c>
    </row>
    <row r="1608" spans="1:33">
      <c r="A1608" s="45">
        <f t="shared" si="343"/>
        <v>1608</v>
      </c>
      <c r="B1608" s="44">
        <f t="shared" si="351"/>
        <v>1570</v>
      </c>
      <c r="C1608" s="48" t="s">
        <v>3508</v>
      </c>
      <c r="D1608" s="48" t="s">
        <v>7</v>
      </c>
      <c r="E1608" s="53" t="s">
        <v>1198</v>
      </c>
      <c r="F1608" s="53" t="s">
        <v>1198</v>
      </c>
      <c r="G1608" s="142">
        <v>0</v>
      </c>
      <c r="H1608" s="142">
        <v>0</v>
      </c>
      <c r="I1608" s="135" t="s">
        <v>3</v>
      </c>
      <c r="J1608" s="53" t="s">
        <v>1347</v>
      </c>
      <c r="K1608" s="54" t="s">
        <v>3817</v>
      </c>
      <c r="L1608" s="52" t="s">
        <v>4614</v>
      </c>
      <c r="M1608" s="52" t="s">
        <v>4670</v>
      </c>
      <c r="N1608" s="52" t="s">
        <v>2155</v>
      </c>
      <c r="O1608" s="52"/>
      <c r="P1608" s="254" t="s">
        <v>1777</v>
      </c>
      <c r="Q1608" s="13"/>
      <c r="R1608"/>
      <c r="S1608" t="str">
        <f t="shared" si="342"/>
        <v/>
      </c>
      <c r="T1608" s="41" t="str">
        <f>IF(ISNA(VLOOKUP(P1608,'NEW XEQM.c'!E:F,2,0)),"--","PRESENT")</f>
        <v>PRESENT</v>
      </c>
      <c r="U1608"/>
      <c r="V1608">
        <f t="shared" si="344"/>
        <v>397</v>
      </c>
      <c r="W1608" s="75" t="s">
        <v>2557</v>
      </c>
      <c r="X1608" s="54" t="s">
        <v>2155</v>
      </c>
      <c r="Y1608" s="54" t="s">
        <v>2155</v>
      </c>
      <c r="Z1608" s="22" t="str">
        <f t="shared" si="345"/>
        <v>"RE" STD_LEFT_RIGHT_ARROWS "IM"</v>
      </c>
      <c r="AA1608" s="22" t="str">
        <f t="shared" si="346"/>
        <v>RE&lt;&gt;IM</v>
      </c>
      <c r="AB1608" s="1">
        <f t="shared" si="347"/>
        <v>1570</v>
      </c>
      <c r="AC1608" t="str">
        <f t="shared" si="348"/>
        <v>ITM_REexIM</v>
      </c>
      <c r="AD1608" s="125" t="str">
        <f>IF(ISNA(VLOOKUP(AA1608,'XEQM Shortlist'!J:J,1,0)),"//","")</f>
        <v/>
      </c>
      <c r="AF1608" s="88" t="str">
        <f t="shared" si="349"/>
        <v>RE&lt;&gt;IM</v>
      </c>
      <c r="AG1608" t="b">
        <f t="shared" si="350"/>
        <v>1</v>
      </c>
    </row>
    <row r="1609" spans="1:33">
      <c r="A1609" s="45">
        <f t="shared" ref="A1609" si="352">IF(B1609=INT(B1609),ROW(),"")</f>
        <v>1609</v>
      </c>
      <c r="B1609" s="44">
        <f t="shared" ref="B1609" si="353">IF(AND(MID(C1609,2,1)&lt;&gt;"/",MID(C1609,1,1)="/"),INT(B1608)+1,B1608+0.01)</f>
        <v>1571</v>
      </c>
      <c r="C1609" s="294" t="s">
        <v>5455</v>
      </c>
      <c r="D1609" s="48" t="s">
        <v>5741</v>
      </c>
      <c r="E1609" s="53" t="s">
        <v>5736</v>
      </c>
      <c r="F1609" s="53" t="s">
        <v>5737</v>
      </c>
      <c r="G1609" s="142">
        <v>0</v>
      </c>
      <c r="H1609" s="142">
        <v>0</v>
      </c>
      <c r="I1609" s="135" t="s">
        <v>3</v>
      </c>
      <c r="J1609" s="53" t="s">
        <v>1347</v>
      </c>
      <c r="K1609" s="54" t="s">
        <v>3817</v>
      </c>
      <c r="L1609" s="52" t="s">
        <v>4614</v>
      </c>
      <c r="M1609" s="52" t="s">
        <v>4670</v>
      </c>
      <c r="N1609" s="52" t="s">
        <v>2155</v>
      </c>
      <c r="O1609" s="52"/>
      <c r="P1609" s="254" t="s">
        <v>5740</v>
      </c>
      <c r="Q1609" s="13"/>
      <c r="R1609"/>
      <c r="S1609" t="str">
        <f t="shared" si="342"/>
        <v>NOT EQUAL</v>
      </c>
      <c r="T1609" s="41" t="str">
        <f>IF(ISNA(VLOOKUP(P1609,'NEW XEQM.c'!E:F,2,0)),"--","PRESENT")</f>
        <v>--</v>
      </c>
      <c r="U1609"/>
      <c r="V1609">
        <f t="shared" ref="V1609" si="354">IF(AA1609&lt;&gt;"",V1608+1,V1608)</f>
        <v>398</v>
      </c>
      <c r="W1609" s="75" t="s">
        <v>2155</v>
      </c>
      <c r="X1609" s="54" t="s">
        <v>2155</v>
      </c>
      <c r="Y1609" s="54" t="s">
        <v>2155</v>
      </c>
      <c r="Z1609" s="22" t="str">
        <f t="shared" ref="Z1609" si="355">IF( OR(X1609="CNST", I1609="CAT_REGS"),IF(E1609=CHAR(34)&amp;CHAR(34),F1609,E1609),
IF(X1609="YES",UPPER(IF(E1609=CHAR(34)&amp;CHAR(34),F1609,E1609)),
IF(   AND(X1609&lt;&gt;"NO",I1609="CAT_FNCT",D1609&lt;&gt;"multiply", D1609&lt;&gt;"divide"),IF(J1609="SLS_ENABLED",   UPPER(IF(E1609=CHAR(34)&amp;CHAR(34),F1609,E1609)),""),"")))</f>
        <v>"SETUKOLD"</v>
      </c>
      <c r="AA1609" s="22" t="str">
        <f t="shared" ref="AA1609" si="356">IF(LEN(Y1609)&gt;0,Y1609,SUBSTITUTE(SUBSTITUTE(SUBSTITUTE(SUBSTITUTE(SUBSTITUTE(SUBSTITUTE(SUBSTITUTE(SUBSTITUTE(SUBSTITUTE(SUBSTITUTE(SUBSTITUTE(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SETUKOLD</v>
      </c>
      <c r="AB1609" s="1">
        <f t="shared" ref="AB1609" si="357">B1609</f>
        <v>1571</v>
      </c>
      <c r="AC1609" t="str">
        <f t="shared" ref="AC1609" si="358">P1609</f>
        <v>ITM_SETUKOLD</v>
      </c>
      <c r="AD1609" s="125" t="str">
        <f>IF(ISNA(VLOOKUP(AA1609,'XEQM Shortlist'!J:J,1,0)),"//","")</f>
        <v>//</v>
      </c>
      <c r="AF1609" s="88" t="str">
        <f t="shared" ref="AF1609" si="359">IF(LEN(AA1609)=0,"",SUBSTITUTE(SUBSTITUTE(SUBSTITUTE(SUBSTITUTE(SUBSTITUTE(SUBSTITUTE(SUBSTITUTE(SUBSTITUTE(SUBSTITUTE(SUBSTITUTE(SUBSTITUTE(SUBSTITUTE(SUBSTITUTE(SUBSTITUTE(SUBSTITUTE(SUBSTITUTE(SUBSTITUTE(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SETUKOLD</v>
      </c>
      <c r="AG1609" t="b">
        <f t="shared" ref="AG1609" si="360">AA1609=AF1609</f>
        <v>1</v>
      </c>
    </row>
    <row r="1610" spans="1:33">
      <c r="A1610" s="45">
        <f t="shared" ref="A1610" si="361">IF(B1610=INT(B1610),ROW(),"")</f>
        <v>1610</v>
      </c>
      <c r="B1610" s="44">
        <f t="shared" ref="B1610" si="362">IF(AND(MID(C1610,2,1)&lt;&gt;"/",MID(C1610,1,1)="/"),INT(B1609)+1,B1609+0.01)</f>
        <v>1572</v>
      </c>
      <c r="C1610" s="294" t="s">
        <v>5455</v>
      </c>
      <c r="D1610" s="48" t="s">
        <v>5742</v>
      </c>
      <c r="E1610" s="53" t="s">
        <v>5738</v>
      </c>
      <c r="F1610" s="53" t="s">
        <v>5739</v>
      </c>
      <c r="G1610" s="142">
        <v>0</v>
      </c>
      <c r="H1610" s="142">
        <v>0</v>
      </c>
      <c r="I1610" s="135" t="s">
        <v>3</v>
      </c>
      <c r="J1610" s="53" t="s">
        <v>1347</v>
      </c>
      <c r="K1610" s="54" t="s">
        <v>3817</v>
      </c>
      <c r="L1610" s="52" t="s">
        <v>4614</v>
      </c>
      <c r="M1610" s="52" t="s">
        <v>4670</v>
      </c>
      <c r="N1610" s="52" t="s">
        <v>2155</v>
      </c>
      <c r="O1610" s="52"/>
      <c r="P1610" s="254" t="s">
        <v>5743</v>
      </c>
      <c r="Q1610" s="13"/>
      <c r="R1610"/>
      <c r="S1610" t="str">
        <f t="shared" ref="S1610" si="363">IF(E1610=F1610,"","NOT EQUAL")</f>
        <v>NOT EQUAL</v>
      </c>
      <c r="T1610" s="41" t="str">
        <f>IF(ISNA(VLOOKUP(P1610,'NEW XEQM.c'!E:F,2,0)),"--","PRESENT")</f>
        <v>--</v>
      </c>
      <c r="U1610"/>
      <c r="V1610">
        <f t="shared" ref="V1610" si="364">IF(AA1610&lt;&gt;"",V1609+1,V1609)</f>
        <v>399</v>
      </c>
      <c r="W1610" s="75" t="s">
        <v>2155</v>
      </c>
      <c r="X1610" s="54" t="s">
        <v>2155</v>
      </c>
      <c r="Y1610" s="54" t="s">
        <v>2155</v>
      </c>
      <c r="Z1610" s="22" t="str">
        <f t="shared" ref="Z1610" si="365">IF( OR(X1610="CNST", I1610="CAT_REGS"),IF(E1610=CHAR(34)&amp;CHAR(34),F1610,E1610),
IF(X1610="YES",UPPER(IF(E1610=CHAR(34)&amp;CHAR(34),F1610,E1610)),
IF(   AND(X1610&lt;&gt;"NO",I1610="CAT_FNCT",D1610&lt;&gt;"multiply", D1610&lt;&gt;"divide"),IF(J1610="SLS_ENABLED",   UPPER(IF(E1610=CHAR(34)&amp;CHAR(34),F1610,E1610)),""),"")))</f>
        <v>"SETCH"</v>
      </c>
      <c r="AA1610" s="22" t="str">
        <f t="shared" ref="AA1610" si="366">IF(LEN(Y1610)&gt;0,Y1610,SUBSTITUTE(SUBSTITUTE(SUBSTITUTE(SUBSTITUTE(SUBSTITUTE(SUBSTITUTE(SUBSTITUTE(SUBSTITUTE(SUBSTITUTE(SUBSTITUTE(SUBSTITUTE( (SUBSTITUTE( SUBSTITUTE( SUBSTITUTE( SUBSTITUTE(Z1610,"STD_SIGMA","SUM"),"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SETCH</v>
      </c>
      <c r="AB1610" s="1">
        <f t="shared" ref="AB1610" si="367">B1610</f>
        <v>1572</v>
      </c>
      <c r="AC1610" t="str">
        <f t="shared" ref="AC1610" si="368">P1610</f>
        <v>ITM_SETCH</v>
      </c>
      <c r="AD1610" s="125" t="str">
        <f>IF(ISNA(VLOOKUP(AA1610,'XEQM Shortlist'!J:J,1,0)),"//","")</f>
        <v>//</v>
      </c>
      <c r="AF1610" s="88" t="str">
        <f t="shared" ref="AF1610" si="369">IF(LEN(AA1610)=0,"",SUBSTITUTE(SUBSTITUTE(SUBSTITUTE(SUBSTITUTE(SUBSTITUTE(SUBSTITUTE(SUBSTITUTE(SUBSTITUTE(SUBSTITUTE(SUBSTITUTE(SUBSTITUTE(SUBSTITUTE(SUBSTITUTE(SUBSTITUTE(SUBSTITUTE(SUBSTITUTE(SUBSTITUTE( (SUBSTITUTE( SUBSTITUTE( SUBSTITUTE( SUBSTITUTE(Z1610,"STD_SIGMA","SUM"),"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SETCH</v>
      </c>
      <c r="AG1610" t="b">
        <f t="shared" ref="AG1610" si="370">AA1610=AF1610</f>
        <v>1</v>
      </c>
    </row>
    <row r="1611" spans="1:33" s="17" customFormat="1">
      <c r="A1611" s="45">
        <f t="shared" si="343"/>
        <v>1611</v>
      </c>
      <c r="B1611" s="44">
        <f t="shared" si="351"/>
        <v>1573</v>
      </c>
      <c r="C1611" s="162" t="s">
        <v>4404</v>
      </c>
      <c r="D1611" s="162" t="s">
        <v>12</v>
      </c>
      <c r="E1611" s="163" t="s">
        <v>4405</v>
      </c>
      <c r="F1611" s="163" t="s">
        <v>4405</v>
      </c>
      <c r="G1611" s="271">
        <v>0</v>
      </c>
      <c r="H1611" s="271" t="s">
        <v>5259</v>
      </c>
      <c r="I1611" s="135" t="s">
        <v>3</v>
      </c>
      <c r="J1611" s="53" t="s">
        <v>1347</v>
      </c>
      <c r="K1611" s="54" t="s">
        <v>3817</v>
      </c>
      <c r="L1611" s="52" t="s">
        <v>4614</v>
      </c>
      <c r="M1611" s="52" t="s">
        <v>4671</v>
      </c>
      <c r="N1611" s="52" t="s">
        <v>2155</v>
      </c>
      <c r="O1611" s="164"/>
      <c r="P1611" s="254" t="s">
        <v>4403</v>
      </c>
      <c r="Q1611" s="13"/>
      <c r="R1611" s="164"/>
      <c r="S1611" s="164" t="str">
        <f t="shared" si="342"/>
        <v/>
      </c>
      <c r="T1611" s="41" t="str">
        <f>IF(ISNA(VLOOKUP(P1611,'NEW XEQM.c'!E:F,2,0)),"--","PRESENT")</f>
        <v>--</v>
      </c>
      <c r="U1611" s="164"/>
      <c r="V1611">
        <f t="shared" si="344"/>
        <v>400</v>
      </c>
      <c r="W1611" s="161" t="s">
        <v>2155</v>
      </c>
      <c r="X1611" s="166" t="s">
        <v>2155</v>
      </c>
      <c r="Y1611" s="166" t="s">
        <v>2155</v>
      </c>
      <c r="Z1611" s="22" t="str">
        <f t="shared" si="345"/>
        <v>"DSP"</v>
      </c>
      <c r="AA1611" s="22" t="str">
        <f t="shared" si="346"/>
        <v>DSP</v>
      </c>
      <c r="AB1611" s="1">
        <f t="shared" si="347"/>
        <v>1573</v>
      </c>
      <c r="AC1611" t="str">
        <f t="shared" si="348"/>
        <v>ITM_DSP</v>
      </c>
      <c r="AD1611" s="125" t="str">
        <f>IF(ISNA(VLOOKUP(AA1611,'XEQM Shortlist'!J:J,1,0)),"//","")</f>
        <v>//</v>
      </c>
      <c r="AF1611" s="88" t="str">
        <f t="shared" si="349"/>
        <v>DSP</v>
      </c>
      <c r="AG1611" t="b">
        <f t="shared" si="350"/>
        <v>1</v>
      </c>
    </row>
    <row r="1612" spans="1:33">
      <c r="A1612" s="45">
        <f t="shared" si="343"/>
        <v>1612</v>
      </c>
      <c r="B1612" s="44">
        <f t="shared" si="351"/>
        <v>1574</v>
      </c>
      <c r="C1612" s="48" t="s">
        <v>4385</v>
      </c>
      <c r="D1612" s="48" t="s">
        <v>7</v>
      </c>
      <c r="E1612" s="53" t="s">
        <v>1201</v>
      </c>
      <c r="F1612" s="53" t="s">
        <v>1201</v>
      </c>
      <c r="G1612" s="142">
        <v>0</v>
      </c>
      <c r="H1612" s="142">
        <v>0</v>
      </c>
      <c r="I1612" s="135" t="s">
        <v>3</v>
      </c>
      <c r="J1612" s="53" t="s">
        <v>1347</v>
      </c>
      <c r="K1612" s="54" t="s">
        <v>3817</v>
      </c>
      <c r="L1612" s="52" t="s">
        <v>4614</v>
      </c>
      <c r="M1612" s="52" t="s">
        <v>4670</v>
      </c>
      <c r="N1612" s="52" t="s">
        <v>2155</v>
      </c>
      <c r="O1612" s="52"/>
      <c r="P1612" s="254" t="s">
        <v>1786</v>
      </c>
      <c r="Q1612" s="13"/>
      <c r="R1612"/>
      <c r="S1612" t="str">
        <f t="shared" si="342"/>
        <v/>
      </c>
      <c r="T1612" s="41" t="str">
        <f>IF(ISNA(VLOOKUP(P1612,'NEW XEQM.c'!E:F,2,0)),"--","PRESENT")</f>
        <v>--</v>
      </c>
      <c r="U1612"/>
      <c r="V1612">
        <f t="shared" si="344"/>
        <v>401</v>
      </c>
      <c r="W1612" s="75" t="s">
        <v>2155</v>
      </c>
      <c r="X1612" s="54" t="s">
        <v>2155</v>
      </c>
      <c r="Y1612" s="54" t="s">
        <v>2155</v>
      </c>
      <c r="Z1612" s="22" t="str">
        <f t="shared" si="345"/>
        <v>"RNORM"</v>
      </c>
      <c r="AA1612" s="22" t="str">
        <f t="shared" si="346"/>
        <v>RNORM</v>
      </c>
      <c r="AB1612" s="1">
        <f t="shared" si="347"/>
        <v>1574</v>
      </c>
      <c r="AC1612" t="str">
        <f t="shared" si="348"/>
        <v>ITM_RNORM</v>
      </c>
      <c r="AD1612" s="125" t="str">
        <f>IF(ISNA(VLOOKUP(AA1612,'XEQM Shortlist'!J:J,1,0)),"//","")</f>
        <v>//</v>
      </c>
      <c r="AF1612" s="88" t="str">
        <f t="shared" si="349"/>
        <v>RNORM</v>
      </c>
      <c r="AG1612" t="b">
        <f t="shared" si="350"/>
        <v>1</v>
      </c>
    </row>
    <row r="1613" spans="1:33" s="101" customFormat="1">
      <c r="A1613" s="45">
        <f t="shared" si="343"/>
        <v>1613</v>
      </c>
      <c r="B1613" s="44">
        <f t="shared" si="351"/>
        <v>1575</v>
      </c>
      <c r="C1613" s="98" t="s">
        <v>3337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1347</v>
      </c>
      <c r="K1613" s="100" t="s">
        <v>3817</v>
      </c>
      <c r="L1613" s="101" t="s">
        <v>4614</v>
      </c>
      <c r="M1613" s="52" t="s">
        <v>4670</v>
      </c>
      <c r="N1613" s="52" t="s">
        <v>2155</v>
      </c>
      <c r="P1613" s="254" t="s">
        <v>1502</v>
      </c>
      <c r="Q1613" s="13"/>
      <c r="R1613"/>
      <c r="S1613" t="str">
        <f t="shared" si="342"/>
        <v/>
      </c>
      <c r="T1613" s="41" t="str">
        <f>IF(ISNA(VLOOKUP(P1613,'NEW XEQM.c'!E:F,2,0)),"--","PRESENT")</f>
        <v>PRESENT</v>
      </c>
      <c r="U1613"/>
      <c r="V1613">
        <f t="shared" si="344"/>
        <v>402</v>
      </c>
      <c r="W1613" s="97" t="s">
        <v>2553</v>
      </c>
      <c r="X1613" s="100" t="s">
        <v>2155</v>
      </c>
      <c r="Y1613" s="100" t="s">
        <v>2155</v>
      </c>
      <c r="Z1613" s="22" t="str">
        <f t="shared" si="345"/>
        <v>"E" STD_SUP_X "-1"</v>
      </c>
      <c r="AA1613" s="22" t="str">
        <f t="shared" si="346"/>
        <v>E^X-1</v>
      </c>
      <c r="AB1613" s="1">
        <f t="shared" si="347"/>
        <v>1575</v>
      </c>
      <c r="AC1613" t="str">
        <f t="shared" si="348"/>
        <v>ITM_EX1</v>
      </c>
      <c r="AD1613" s="125" t="str">
        <f>IF(ISNA(VLOOKUP(AA1613,'XEQM Shortlist'!J:J,1,0)),"//","")</f>
        <v/>
      </c>
      <c r="AE1613"/>
      <c r="AF1613" s="88" t="str">
        <f t="shared" si="349"/>
        <v>E^X-1</v>
      </c>
      <c r="AG1613" t="b">
        <f t="shared" si="350"/>
        <v>1</v>
      </c>
    </row>
    <row r="1614" spans="1:33">
      <c r="A1614" s="2">
        <f t="shared" ref="A1614" si="371">IF(B1614=INT(B1614),ROW(),"")</f>
        <v>1614</v>
      </c>
      <c r="B1614" s="44">
        <f t="shared" si="351"/>
        <v>1576</v>
      </c>
      <c r="C1614" s="94" t="s">
        <v>3642</v>
      </c>
      <c r="D1614" s="94" t="s">
        <v>7</v>
      </c>
      <c r="E1614" s="178" t="str">
        <f t="shared" ref="E1614" si="372">CHAR(34)&amp;IF(B1614&lt;10,"000",IF(B1614&lt;100,"00",IF(B1614&lt;1000,"0","")))&amp;$B1614&amp;CHAR(34)</f>
        <v>"1576"</v>
      </c>
      <c r="F1614" s="178" t="str">
        <f t="shared" ref="F1614" si="373">E1614</f>
        <v>"1576"</v>
      </c>
      <c r="G1614" s="179">
        <v>0</v>
      </c>
      <c r="H1614" s="179">
        <v>0</v>
      </c>
      <c r="I1614" s="178" t="s">
        <v>28</v>
      </c>
      <c r="J1614" s="178" t="s">
        <v>1348</v>
      </c>
      <c r="K1614" s="96" t="s">
        <v>3656</v>
      </c>
      <c r="L1614" t="s">
        <v>4614</v>
      </c>
      <c r="M1614" t="s">
        <v>4672</v>
      </c>
      <c r="P1614" s="254" t="str">
        <f t="shared" ref="P1614" si="374">"MNU_"&amp;IF(B1614&lt;10,"000",IF(B1614&lt;100,"00",IF(B1614&lt;1000,"0","")))&amp;$B1614</f>
        <v>MNU_1576</v>
      </c>
      <c r="Q1614" s="13"/>
      <c r="R1614"/>
      <c r="S1614" t="str">
        <f t="shared" si="342"/>
        <v/>
      </c>
      <c r="T1614" t="str">
        <f>IF(ISNA(VLOOKUP(P1614,'NEW XEQM.c'!E:F,2,0)),"--","PRESENT")</f>
        <v>--</v>
      </c>
      <c r="U1614"/>
      <c r="V1614">
        <f t="shared" ref="V1614" si="375">IF(AA1614&lt;&gt;"",V1613+1,V1613)</f>
        <v>402</v>
      </c>
      <c r="W1614" s="2" t="s">
        <v>2155</v>
      </c>
      <c r="X1614" s="96" t="s">
        <v>2155</v>
      </c>
      <c r="Y1614" s="96" t="s">
        <v>2155</v>
      </c>
      <c r="Z1614" s="22" t="str">
        <f t="shared" ref="Z1614" si="376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77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78">B1614</f>
        <v>1576</v>
      </c>
      <c r="AC1614" t="str">
        <f t="shared" ref="AC1614" si="379">P1614</f>
        <v>MNU_1576</v>
      </c>
      <c r="AD1614" s="96" t="str">
        <f>IF(ISNA(VLOOKUP(AA1614,'XEQM Shortlist'!J:J,1,0)),"//","")</f>
        <v/>
      </c>
      <c r="AF1614" s="2" t="str">
        <f t="shared" ref="AF1614" si="380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81">AA1614=AF1614</f>
        <v>1</v>
      </c>
    </row>
    <row r="1615" spans="1:33">
      <c r="A1615" s="45">
        <f t="shared" si="343"/>
        <v>1615</v>
      </c>
      <c r="B1615" s="44">
        <f t="shared" si="351"/>
        <v>1577</v>
      </c>
      <c r="C1615" s="49" t="s">
        <v>4129</v>
      </c>
      <c r="D1615" s="48" t="s">
        <v>12</v>
      </c>
      <c r="E1615" s="53" t="s">
        <v>1204</v>
      </c>
      <c r="F1615" s="53" t="s">
        <v>1204</v>
      </c>
      <c r="G1615" s="142">
        <v>1</v>
      </c>
      <c r="H1615" s="145">
        <v>34</v>
      </c>
      <c r="I1615" s="135" t="s">
        <v>3</v>
      </c>
      <c r="J1615" s="53" t="s">
        <v>1347</v>
      </c>
      <c r="K1615" s="54" t="s">
        <v>3817</v>
      </c>
      <c r="L1615" s="52" t="s">
        <v>4614</v>
      </c>
      <c r="M1615" s="52" t="s">
        <v>4671</v>
      </c>
      <c r="N1615" s="52" t="s">
        <v>2155</v>
      </c>
      <c r="O1615" s="52"/>
      <c r="P1615" s="254" t="s">
        <v>1791</v>
      </c>
      <c r="Q1615" s="13"/>
      <c r="R1615"/>
      <c r="S1615" t="str">
        <f t="shared" si="342"/>
        <v/>
      </c>
      <c r="T1615" s="41" t="str">
        <f>IF(ISNA(VLOOKUP(P1615,'NEW XEQM.c'!E:F,2,0)),"--","PRESENT")</f>
        <v>--</v>
      </c>
      <c r="U1615"/>
      <c r="V1615">
        <f t="shared" si="344"/>
        <v>403</v>
      </c>
      <c r="W1615" s="75" t="s">
        <v>2155</v>
      </c>
      <c r="X1615" s="54" t="s">
        <v>2155</v>
      </c>
      <c r="Y1615" s="54" t="s">
        <v>2155</v>
      </c>
      <c r="Z1615" s="22" t="str">
        <f t="shared" si="345"/>
        <v>"RSD"</v>
      </c>
      <c r="AA1615" s="22" t="str">
        <f t="shared" si="346"/>
        <v>RSD</v>
      </c>
      <c r="AB1615" s="1">
        <f t="shared" si="347"/>
        <v>1577</v>
      </c>
      <c r="AC1615" t="str">
        <f t="shared" si="348"/>
        <v>ITM_RSD</v>
      </c>
      <c r="AD1615" s="125" t="str">
        <f>IF(ISNA(VLOOKUP(AA1615,'XEQM Shortlist'!J:J,1,0)),"//","")</f>
        <v>//</v>
      </c>
      <c r="AF1615" s="88" t="str">
        <f t="shared" si="349"/>
        <v>RSD</v>
      </c>
      <c r="AG1615" t="b">
        <f t="shared" si="350"/>
        <v>1</v>
      </c>
    </row>
    <row r="1616" spans="1:33">
      <c r="A1616" s="45">
        <f t="shared" si="343"/>
        <v>1616</v>
      </c>
      <c r="B1616" s="44">
        <f t="shared" si="351"/>
        <v>1578</v>
      </c>
      <c r="C1616" s="48" t="s">
        <v>4386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1347</v>
      </c>
      <c r="K1616" s="54" t="s">
        <v>3817</v>
      </c>
      <c r="L1616" s="52" t="s">
        <v>4614</v>
      </c>
      <c r="M1616" s="52" t="s">
        <v>4670</v>
      </c>
      <c r="N1616" s="52" t="s">
        <v>2155</v>
      </c>
      <c r="O1616" s="52"/>
      <c r="P1616" s="254" t="s">
        <v>1792</v>
      </c>
      <c r="Q1616" s="13"/>
      <c r="R1616"/>
      <c r="S1616" t="str">
        <f t="shared" si="342"/>
        <v/>
      </c>
      <c r="T1616" s="41" t="str">
        <f>IF(ISNA(VLOOKUP(P1616,'NEW XEQM.c'!E:F,2,0)),"--","PRESENT")</f>
        <v>--</v>
      </c>
      <c r="U1616"/>
      <c r="V1616">
        <f t="shared" si="344"/>
        <v>404</v>
      </c>
      <c r="W1616" s="75" t="s">
        <v>2155</v>
      </c>
      <c r="X1616" s="54" t="s">
        <v>2155</v>
      </c>
      <c r="Y1616" s="54" t="s">
        <v>2155</v>
      </c>
      <c r="Z1616" s="22" t="str">
        <f t="shared" si="345"/>
        <v>"RSUM"</v>
      </c>
      <c r="AA1616" s="22" t="str">
        <f t="shared" si="346"/>
        <v>RSUM</v>
      </c>
      <c r="AB1616" s="1">
        <f t="shared" si="347"/>
        <v>1578</v>
      </c>
      <c r="AC1616" t="str">
        <f t="shared" si="348"/>
        <v>ITM_RSUM</v>
      </c>
      <c r="AD1616" s="125" t="str">
        <f>IF(ISNA(VLOOKUP(AA1616,'XEQM Shortlist'!J:J,1,0)),"//","")</f>
        <v>//</v>
      </c>
      <c r="AF1616" s="88" t="str">
        <f t="shared" si="349"/>
        <v>RSUM</v>
      </c>
      <c r="AG1616" t="b">
        <f t="shared" si="350"/>
        <v>1</v>
      </c>
    </row>
    <row r="1617" spans="1:33">
      <c r="A1617" s="45">
        <f t="shared" si="343"/>
        <v>1617</v>
      </c>
      <c r="B1617" s="44">
        <f t="shared" si="351"/>
        <v>1579</v>
      </c>
      <c r="C1617" s="48" t="s">
        <v>4654</v>
      </c>
      <c r="D1617" s="48" t="s">
        <v>3950</v>
      </c>
      <c r="E1617" s="53" t="s">
        <v>1206</v>
      </c>
      <c r="F1617" s="53" t="s">
        <v>1206</v>
      </c>
      <c r="G1617" s="142">
        <v>0</v>
      </c>
      <c r="H1617" s="142">
        <v>0</v>
      </c>
      <c r="I1617" s="135" t="s">
        <v>3</v>
      </c>
      <c r="J1617" s="53" t="s">
        <v>1348</v>
      </c>
      <c r="K1617" s="54" t="s">
        <v>3656</v>
      </c>
      <c r="L1617" s="52" t="s">
        <v>4614</v>
      </c>
      <c r="M1617" s="52" t="s">
        <v>4670</v>
      </c>
      <c r="N1617" s="52" t="s">
        <v>2155</v>
      </c>
      <c r="O1617" s="52"/>
      <c r="P1617" s="254" t="s">
        <v>1794</v>
      </c>
      <c r="Q1617" s="13"/>
      <c r="R1617"/>
      <c r="S1617" t="str">
        <f t="shared" si="342"/>
        <v/>
      </c>
      <c r="T1617" s="41" t="str">
        <f>IF(ISNA(VLOOKUP(P1617,'NEW XEQM.c'!E:F,2,0)),"--","PRESENT")</f>
        <v>--</v>
      </c>
      <c r="U1617"/>
      <c r="V1617">
        <f t="shared" si="344"/>
        <v>404</v>
      </c>
      <c r="W1617" s="75" t="s">
        <v>2155</v>
      </c>
      <c r="X1617" s="54" t="s">
        <v>2494</v>
      </c>
      <c r="Y1617" s="54" t="s">
        <v>2155</v>
      </c>
      <c r="Z1617" s="22" t="str">
        <f t="shared" si="345"/>
        <v/>
      </c>
      <c r="AA1617" s="22" t="str">
        <f t="shared" si="346"/>
        <v/>
      </c>
      <c r="AB1617" s="1">
        <f t="shared" si="347"/>
        <v>1579</v>
      </c>
      <c r="AC1617" t="str">
        <f t="shared" si="348"/>
        <v>ITM_RTNP1</v>
      </c>
      <c r="AD1617" s="125" t="str">
        <f>IF(ISNA(VLOOKUP(AA1617,'XEQM Shortlist'!J:J,1,0)),"//","")</f>
        <v/>
      </c>
      <c r="AF1617" s="88" t="str">
        <f t="shared" si="349"/>
        <v/>
      </c>
      <c r="AG1617" t="b">
        <f t="shared" si="350"/>
        <v>1</v>
      </c>
    </row>
    <row r="1618" spans="1:33">
      <c r="A1618" s="45">
        <f t="shared" si="343"/>
        <v>1618</v>
      </c>
      <c r="B1618" s="44">
        <f t="shared" si="351"/>
        <v>1580</v>
      </c>
      <c r="C1618" s="48" t="s">
        <v>4483</v>
      </c>
      <c r="D1618" s="48" t="s">
        <v>7</v>
      </c>
      <c r="E1618" s="53" t="s">
        <v>1207</v>
      </c>
      <c r="F1618" s="53" t="s">
        <v>1207</v>
      </c>
      <c r="G1618" s="142">
        <v>0</v>
      </c>
      <c r="H1618" s="142">
        <v>0</v>
      </c>
      <c r="I1618" s="135" t="s">
        <v>3</v>
      </c>
      <c r="J1618" s="53" t="s">
        <v>1347</v>
      </c>
      <c r="K1618" s="54" t="s">
        <v>3817</v>
      </c>
      <c r="L1618" s="52" t="s">
        <v>4614</v>
      </c>
      <c r="M1618" s="52" t="s">
        <v>4670</v>
      </c>
      <c r="N1618" s="52" t="s">
        <v>2155</v>
      </c>
      <c r="O1618" s="52"/>
      <c r="P1618" s="254" t="s">
        <v>1795</v>
      </c>
      <c r="Q1618" s="13"/>
      <c r="R1618"/>
      <c r="S1618" t="str">
        <f t="shared" si="342"/>
        <v/>
      </c>
      <c r="T1618" s="41" t="str">
        <f>IF(ISNA(VLOOKUP(P1618,'NEW XEQM.c'!E:F,2,0)),"--","PRESENT")</f>
        <v>--</v>
      </c>
      <c r="U1618"/>
      <c r="V1618">
        <f t="shared" si="344"/>
        <v>405</v>
      </c>
      <c r="W1618" s="75" t="s">
        <v>2155</v>
      </c>
      <c r="X1618" s="54" t="s">
        <v>2155</v>
      </c>
      <c r="Y1618" s="54" t="s">
        <v>2155</v>
      </c>
      <c r="Z1618" s="22" t="str">
        <f t="shared" si="345"/>
        <v>"R-CLR"</v>
      </c>
      <c r="AA1618" s="22" t="str">
        <f t="shared" si="346"/>
        <v>R-CLR</v>
      </c>
      <c r="AB1618" s="1">
        <f t="shared" si="347"/>
        <v>1580</v>
      </c>
      <c r="AC1618" t="str">
        <f t="shared" si="348"/>
        <v>ITM_R_CLR</v>
      </c>
      <c r="AD1618" s="125" t="str">
        <f>IF(ISNA(VLOOKUP(AA1618,'XEQM Shortlist'!J:J,1,0)),"//","")</f>
        <v>//</v>
      </c>
      <c r="AF1618" s="88" t="str">
        <f t="shared" si="349"/>
        <v>R-CLR</v>
      </c>
      <c r="AG1618" t="b">
        <f t="shared" si="350"/>
        <v>1</v>
      </c>
    </row>
    <row r="1619" spans="1:33">
      <c r="A1619" s="45">
        <f t="shared" si="343"/>
        <v>1619</v>
      </c>
      <c r="B1619" s="44">
        <f t="shared" si="351"/>
        <v>1581</v>
      </c>
      <c r="C1619" s="48" t="s">
        <v>4484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1347</v>
      </c>
      <c r="K1619" s="54" t="s">
        <v>3817</v>
      </c>
      <c r="L1619" s="52" t="s">
        <v>4614</v>
      </c>
      <c r="M1619" s="52" t="s">
        <v>4670</v>
      </c>
      <c r="N1619" s="52" t="s">
        <v>2155</v>
      </c>
      <c r="O1619" s="52"/>
      <c r="P1619" s="254" t="s">
        <v>1796</v>
      </c>
      <c r="Q1619" s="13"/>
      <c r="R1619"/>
      <c r="S1619" t="str">
        <f t="shared" si="342"/>
        <v/>
      </c>
      <c r="T1619" s="41" t="str">
        <f>IF(ISNA(VLOOKUP(P1619,'NEW XEQM.c'!E:F,2,0)),"--","PRESENT")</f>
        <v>--</v>
      </c>
      <c r="U1619"/>
      <c r="V1619">
        <f t="shared" si="344"/>
        <v>406</v>
      </c>
      <c r="W1619" s="75" t="s">
        <v>2155</v>
      </c>
      <c r="X1619" s="54" t="s">
        <v>2155</v>
      </c>
      <c r="Y1619" s="54" t="s">
        <v>2155</v>
      </c>
      <c r="Z1619" s="22" t="str">
        <f t="shared" si="345"/>
        <v>"R-COPY"</v>
      </c>
      <c r="AA1619" s="22" t="str">
        <f t="shared" si="346"/>
        <v>R-COPY</v>
      </c>
      <c r="AB1619" s="1">
        <f t="shared" si="347"/>
        <v>1581</v>
      </c>
      <c r="AC1619" t="str">
        <f t="shared" si="348"/>
        <v>ITM_R_COPY</v>
      </c>
      <c r="AD1619" s="125" t="str">
        <f>IF(ISNA(VLOOKUP(AA1619,'XEQM Shortlist'!J:J,1,0)),"//","")</f>
        <v>//</v>
      </c>
      <c r="AF1619" s="88" t="str">
        <f t="shared" si="349"/>
        <v>R-COPY</v>
      </c>
      <c r="AG1619" t="b">
        <f t="shared" si="350"/>
        <v>1</v>
      </c>
    </row>
    <row r="1620" spans="1:33">
      <c r="A1620" s="45">
        <f t="shared" si="343"/>
        <v>1620</v>
      </c>
      <c r="B1620" s="44">
        <f t="shared" si="351"/>
        <v>1582</v>
      </c>
      <c r="C1620" s="48" t="s">
        <v>4485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1347</v>
      </c>
      <c r="K1620" s="54" t="s">
        <v>3817</v>
      </c>
      <c r="L1620" s="52" t="s">
        <v>4614</v>
      </c>
      <c r="M1620" s="52" t="s">
        <v>4670</v>
      </c>
      <c r="N1620" s="52" t="s">
        <v>2155</v>
      </c>
      <c r="O1620" s="52"/>
      <c r="P1620" s="254" t="s">
        <v>1797</v>
      </c>
      <c r="Q1620" s="13"/>
      <c r="R1620"/>
      <c r="S1620" t="str">
        <f t="shared" si="342"/>
        <v/>
      </c>
      <c r="T1620" s="41" t="str">
        <f>IF(ISNA(VLOOKUP(P1620,'NEW XEQM.c'!E:F,2,0)),"--","PRESENT")</f>
        <v>--</v>
      </c>
      <c r="U1620"/>
      <c r="V1620">
        <f t="shared" si="344"/>
        <v>407</v>
      </c>
      <c r="W1620" s="75" t="s">
        <v>2155</v>
      </c>
      <c r="X1620" s="54" t="s">
        <v>2155</v>
      </c>
      <c r="Y1620" s="54" t="s">
        <v>2155</v>
      </c>
      <c r="Z1620" s="22" t="str">
        <f t="shared" si="345"/>
        <v>"R-SORT"</v>
      </c>
      <c r="AA1620" s="22" t="str">
        <f t="shared" si="346"/>
        <v>R-SORT</v>
      </c>
      <c r="AB1620" s="1">
        <f t="shared" si="347"/>
        <v>1582</v>
      </c>
      <c r="AC1620" t="str">
        <f t="shared" si="348"/>
        <v>ITM_R_SORT</v>
      </c>
      <c r="AD1620" s="125" t="str">
        <f>IF(ISNA(VLOOKUP(AA1620,'XEQM Shortlist'!J:J,1,0)),"//","")</f>
        <v>//</v>
      </c>
      <c r="AF1620" s="88" t="str">
        <f t="shared" si="349"/>
        <v>R-SORT</v>
      </c>
      <c r="AG1620" t="b">
        <f t="shared" si="350"/>
        <v>1</v>
      </c>
    </row>
    <row r="1621" spans="1:33">
      <c r="A1621" s="45">
        <f t="shared" si="343"/>
        <v>1621</v>
      </c>
      <c r="B1621" s="44">
        <f t="shared" si="351"/>
        <v>1583</v>
      </c>
      <c r="C1621" s="48" t="s">
        <v>4486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1347</v>
      </c>
      <c r="K1621" s="54" t="s">
        <v>3817</v>
      </c>
      <c r="L1621" s="52" t="s">
        <v>4614</v>
      </c>
      <c r="M1621" s="52" t="s">
        <v>4670</v>
      </c>
      <c r="N1621" s="52" t="s">
        <v>2155</v>
      </c>
      <c r="O1621" s="52"/>
      <c r="P1621" s="254" t="s">
        <v>1798</v>
      </c>
      <c r="Q1621" s="13"/>
      <c r="R1621"/>
      <c r="S1621" t="str">
        <f t="shared" si="342"/>
        <v/>
      </c>
      <c r="T1621" s="41" t="str">
        <f>IF(ISNA(VLOOKUP(P1621,'NEW XEQM.c'!E:F,2,0)),"--","PRESENT")</f>
        <v>--</v>
      </c>
      <c r="U1621"/>
      <c r="V1621">
        <f t="shared" si="344"/>
        <v>408</v>
      </c>
      <c r="W1621" s="75" t="s">
        <v>2155</v>
      </c>
      <c r="X1621" s="54" t="s">
        <v>2155</v>
      </c>
      <c r="Y1621" s="54" t="s">
        <v>2155</v>
      </c>
      <c r="Z1621" s="22" t="str">
        <f t="shared" si="345"/>
        <v>"R-SWAP"</v>
      </c>
      <c r="AA1621" s="22" t="str">
        <f t="shared" si="346"/>
        <v>R-SWAP</v>
      </c>
      <c r="AB1621" s="1">
        <f t="shared" si="347"/>
        <v>1583</v>
      </c>
      <c r="AC1621" t="str">
        <f t="shared" si="348"/>
        <v>ITM_R_SWAP</v>
      </c>
      <c r="AD1621" s="125" t="str">
        <f>IF(ISNA(VLOOKUP(AA1621,'XEQM Shortlist'!J:J,1,0)),"//","")</f>
        <v>//</v>
      </c>
      <c r="AF1621" s="88" t="str">
        <f t="shared" si="349"/>
        <v>R-SWAP</v>
      </c>
      <c r="AG1621" t="b">
        <f t="shared" si="350"/>
        <v>1</v>
      </c>
    </row>
    <row r="1622" spans="1:33">
      <c r="A1622" s="45">
        <f t="shared" si="343"/>
        <v>1622</v>
      </c>
      <c r="B1622" s="44">
        <f t="shared" si="351"/>
        <v>1584</v>
      </c>
      <c r="C1622" s="48" t="s">
        <v>4449</v>
      </c>
      <c r="D1622" s="48" t="s">
        <v>7</v>
      </c>
      <c r="E1622" s="53" t="s">
        <v>4450</v>
      </c>
      <c r="F1622" s="53" t="s">
        <v>4450</v>
      </c>
      <c r="G1622" s="142">
        <v>0</v>
      </c>
      <c r="H1622" s="142">
        <v>0</v>
      </c>
      <c r="I1622" s="135" t="s">
        <v>3</v>
      </c>
      <c r="J1622" s="53" t="s">
        <v>1347</v>
      </c>
      <c r="K1622" s="54" t="s">
        <v>3817</v>
      </c>
      <c r="L1622" s="52" t="s">
        <v>4614</v>
      </c>
      <c r="M1622" s="52" t="s">
        <v>4670</v>
      </c>
      <c r="N1622" s="52" t="s">
        <v>2155</v>
      </c>
      <c r="O1622" s="52"/>
      <c r="P1622" s="254" t="s">
        <v>4474</v>
      </c>
      <c r="Q1622" s="13"/>
      <c r="R1622"/>
      <c r="S1622" t="str">
        <f t="shared" si="342"/>
        <v/>
      </c>
      <c r="T1622" s="41" t="str">
        <f>IF(ISNA(VLOOKUP(P1622,'NEW XEQM.c'!E:F,2,0)),"--","PRESENT")</f>
        <v>--</v>
      </c>
      <c r="U1622"/>
      <c r="V1622">
        <f t="shared" si="344"/>
        <v>409</v>
      </c>
      <c r="W1622" s="75" t="s">
        <v>2155</v>
      </c>
      <c r="X1622" s="54" t="s">
        <v>2155</v>
      </c>
      <c r="Y1622" s="54" t="s">
        <v>2155</v>
      </c>
      <c r="Z1622" s="22" t="str">
        <f t="shared" si="345"/>
        <v>STD_PSI "(U,M)"</v>
      </c>
      <c r="AA1622" s="22" t="str">
        <f t="shared" si="346"/>
        <v>PSI(U,M)</v>
      </c>
      <c r="AB1622" s="1">
        <f t="shared" si="347"/>
        <v>1584</v>
      </c>
      <c r="AC1622" t="str">
        <f t="shared" si="348"/>
        <v>ITM_am</v>
      </c>
      <c r="AD1622" s="125" t="str">
        <f>IF(ISNA(VLOOKUP(AA1622,'XEQM Shortlist'!J:J,1,0)),"//","")</f>
        <v>//</v>
      </c>
      <c r="AF1622" s="88" t="str">
        <f t="shared" si="349"/>
        <v>PSI(U,M)</v>
      </c>
      <c r="AG1622" t="b">
        <f t="shared" si="350"/>
        <v>1</v>
      </c>
    </row>
    <row r="1623" spans="1:33">
      <c r="A1623" s="45">
        <f t="shared" si="343"/>
        <v>1623</v>
      </c>
      <c r="B1623" s="44">
        <f t="shared" si="351"/>
        <v>1585</v>
      </c>
      <c r="C1623" s="48" t="s">
        <v>3511</v>
      </c>
      <c r="D1623" s="48" t="s">
        <v>7</v>
      </c>
      <c r="E1623" s="53" t="s">
        <v>497</v>
      </c>
      <c r="F1623" s="53" t="s">
        <v>497</v>
      </c>
      <c r="G1623" s="142">
        <v>0</v>
      </c>
      <c r="H1623" s="142">
        <v>0</v>
      </c>
      <c r="I1623" s="135" t="s">
        <v>3</v>
      </c>
      <c r="J1623" s="53" t="s">
        <v>1347</v>
      </c>
      <c r="K1623" s="54" t="s">
        <v>3817</v>
      </c>
      <c r="L1623" s="52" t="s">
        <v>4614</v>
      </c>
      <c r="M1623" s="52" t="s">
        <v>4670</v>
      </c>
      <c r="N1623" s="52" t="s">
        <v>2155</v>
      </c>
      <c r="O1623" s="52"/>
      <c r="P1623" s="254" t="s">
        <v>3280</v>
      </c>
      <c r="Q1623" s="13"/>
      <c r="R1623"/>
      <c r="S1623" t="str">
        <f t="shared" si="342"/>
        <v/>
      </c>
      <c r="T1623" s="41" t="str">
        <f>IF(ISNA(VLOOKUP(P1623,'NEW XEQM.c'!E:F,2,0)),"--","PRESENT")</f>
        <v>--</v>
      </c>
      <c r="U1623"/>
      <c r="V1623">
        <f t="shared" si="344"/>
        <v>410</v>
      </c>
      <c r="W1623" s="75"/>
      <c r="X1623" s="54"/>
      <c r="Y1623" s="54"/>
      <c r="Z1623" s="22" t="str">
        <f t="shared" si="345"/>
        <v>"S"</v>
      </c>
      <c r="AA1623" s="22" t="str">
        <f t="shared" si="346"/>
        <v>S</v>
      </c>
      <c r="AB1623" s="1">
        <f t="shared" si="347"/>
        <v>1585</v>
      </c>
      <c r="AC1623" t="str">
        <f t="shared" si="348"/>
        <v>ITM_STDDEVWEIGHTED</v>
      </c>
      <c r="AD1623" s="125" t="str">
        <f>IF(ISNA(VLOOKUP(AA1623,'XEQM Shortlist'!J:J,1,0)),"//","")</f>
        <v>//</v>
      </c>
      <c r="AF1623" s="88" t="str">
        <f t="shared" si="349"/>
        <v>S</v>
      </c>
      <c r="AG1623" t="b">
        <f t="shared" si="350"/>
        <v>1</v>
      </c>
    </row>
    <row r="1624" spans="1:33">
      <c r="A1624" s="45">
        <f t="shared" si="343"/>
        <v>1624</v>
      </c>
      <c r="B1624" s="44">
        <f t="shared" si="351"/>
        <v>1586</v>
      </c>
      <c r="C1624" s="48" t="s">
        <v>3512</v>
      </c>
      <c r="D1624" s="48" t="s">
        <v>5436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1347</v>
      </c>
      <c r="K1624" s="54" t="s">
        <v>3817</v>
      </c>
      <c r="L1624" s="52" t="s">
        <v>4614</v>
      </c>
      <c r="M1624" s="52" t="s">
        <v>4672</v>
      </c>
      <c r="N1624" s="52" t="s">
        <v>2155</v>
      </c>
      <c r="O1624" s="52"/>
      <c r="P1624" s="254" t="s">
        <v>1806</v>
      </c>
      <c r="Q1624" s="13"/>
      <c r="R1624"/>
      <c r="S1624" t="str">
        <f t="shared" si="342"/>
        <v/>
      </c>
      <c r="T1624" s="41" t="str">
        <f>IF(ISNA(VLOOKUP(P1624,'NEW XEQM.c'!E:F,2,0)),"--","PRESENT")</f>
        <v>--</v>
      </c>
      <c r="U1624"/>
      <c r="V1624">
        <f t="shared" si="344"/>
        <v>411</v>
      </c>
      <c r="W1624" s="75" t="s">
        <v>2155</v>
      </c>
      <c r="X1624" s="54" t="s">
        <v>2155</v>
      </c>
      <c r="Y1624" s="54" t="s">
        <v>2155</v>
      </c>
      <c r="Z1624" s="22" t="str">
        <f t="shared" si="345"/>
        <v>"SAVE"</v>
      </c>
      <c r="AA1624" s="22" t="str">
        <f t="shared" si="346"/>
        <v>SAVE</v>
      </c>
      <c r="AB1624" s="1">
        <f t="shared" si="347"/>
        <v>1586</v>
      </c>
      <c r="AC1624" t="str">
        <f t="shared" si="348"/>
        <v>ITM_SAVE</v>
      </c>
      <c r="AD1624" s="125" t="str">
        <f>IF(ISNA(VLOOKUP(AA1624,'XEQM Shortlist'!J:J,1,0)),"//","")</f>
        <v>//</v>
      </c>
      <c r="AF1624" s="88" t="str">
        <f t="shared" si="349"/>
        <v>SAVE</v>
      </c>
      <c r="AG1624" t="b">
        <f t="shared" si="350"/>
        <v>1</v>
      </c>
    </row>
    <row r="1625" spans="1:33">
      <c r="A1625" s="45">
        <f t="shared" si="343"/>
        <v>1625</v>
      </c>
      <c r="B1625" s="44">
        <f t="shared" si="351"/>
        <v>1587</v>
      </c>
      <c r="C1625" s="48" t="s">
        <v>3513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5259</v>
      </c>
      <c r="I1625" s="135" t="s">
        <v>3</v>
      </c>
      <c r="J1625" s="53" t="s">
        <v>1347</v>
      </c>
      <c r="K1625" s="54" t="s">
        <v>3817</v>
      </c>
      <c r="L1625" s="52" t="s">
        <v>4614</v>
      </c>
      <c r="M1625" s="52" t="s">
        <v>4671</v>
      </c>
      <c r="N1625" s="52" t="s">
        <v>2155</v>
      </c>
      <c r="O1625" s="52"/>
      <c r="P1625" s="254" t="s">
        <v>1809</v>
      </c>
      <c r="Q1625" s="13"/>
      <c r="R1625"/>
      <c r="S1625" t="str">
        <f t="shared" si="342"/>
        <v/>
      </c>
      <c r="T1625" s="41" t="str">
        <f>IF(ISNA(VLOOKUP(P1625,'NEW XEQM.c'!E:F,2,0)),"--","PRESENT")</f>
        <v>PRESENT</v>
      </c>
      <c r="U1625"/>
      <c r="V1625">
        <f t="shared" si="344"/>
        <v>412</v>
      </c>
      <c r="W1625" s="75" t="s">
        <v>2567</v>
      </c>
      <c r="X1625" s="54" t="s">
        <v>2500</v>
      </c>
      <c r="Y1625" s="54" t="s">
        <v>2155</v>
      </c>
      <c r="Z1625" s="22" t="str">
        <f t="shared" si="345"/>
        <v>"SCI"</v>
      </c>
      <c r="AA1625" s="22" t="str">
        <f t="shared" si="346"/>
        <v>SCI</v>
      </c>
      <c r="AB1625" s="1">
        <f t="shared" si="347"/>
        <v>1587</v>
      </c>
      <c r="AC1625" t="str">
        <f t="shared" si="348"/>
        <v>ITM_SCI</v>
      </c>
      <c r="AD1625" s="125" t="str">
        <f>IF(ISNA(VLOOKUP(AA1625,'XEQM Shortlist'!J:J,1,0)),"//","")</f>
        <v/>
      </c>
      <c r="AF1625" s="88" t="str">
        <f t="shared" si="349"/>
        <v>SCI</v>
      </c>
      <c r="AG1625" t="b">
        <f t="shared" si="350"/>
        <v>1</v>
      </c>
    </row>
    <row r="1626" spans="1:33">
      <c r="A1626" s="45">
        <f t="shared" si="343"/>
        <v>1626</v>
      </c>
      <c r="B1626" s="44">
        <f t="shared" si="351"/>
        <v>1588</v>
      </c>
      <c r="C1626" s="48" t="s">
        <v>3514</v>
      </c>
      <c r="D1626" s="48" t="s">
        <v>7</v>
      </c>
      <c r="E1626" s="53" t="s">
        <v>298</v>
      </c>
      <c r="F1626" s="53" t="s">
        <v>298</v>
      </c>
      <c r="G1626" s="142">
        <v>0</v>
      </c>
      <c r="H1626" s="142">
        <v>0</v>
      </c>
      <c r="I1626" s="135" t="s">
        <v>3</v>
      </c>
      <c r="J1626" s="53" t="s">
        <v>1347</v>
      </c>
      <c r="K1626" s="54" t="s">
        <v>3817</v>
      </c>
      <c r="L1626" s="52" t="s">
        <v>4614</v>
      </c>
      <c r="M1626" s="52" t="s">
        <v>4670</v>
      </c>
      <c r="N1626" s="52" t="s">
        <v>2155</v>
      </c>
      <c r="O1626" s="52"/>
      <c r="P1626" s="254" t="s">
        <v>1811</v>
      </c>
      <c r="Q1626" s="13"/>
      <c r="R1626"/>
      <c r="S1626" t="str">
        <f t="shared" si="342"/>
        <v/>
      </c>
      <c r="T1626" s="41" t="str">
        <f>IF(ISNA(VLOOKUP(P1626,'NEW XEQM.c'!E:F,2,0)),"--","PRESENT")</f>
        <v>--</v>
      </c>
      <c r="U1626"/>
      <c r="V1626">
        <f t="shared" si="344"/>
        <v>413</v>
      </c>
      <c r="W1626" s="75" t="s">
        <v>2566</v>
      </c>
      <c r="X1626" s="54" t="s">
        <v>2155</v>
      </c>
      <c r="Y1626" s="54" t="s">
        <v>2155</v>
      </c>
      <c r="Z1626" s="22" t="str">
        <f t="shared" si="345"/>
        <v>"SDIGS?"</v>
      </c>
      <c r="AA1626" s="22" t="str">
        <f t="shared" si="346"/>
        <v>SDIGS?</v>
      </c>
      <c r="AB1626" s="1">
        <f t="shared" si="347"/>
        <v>1588</v>
      </c>
      <c r="AC1626" t="str">
        <f t="shared" si="348"/>
        <v>ITM_SDIGS</v>
      </c>
      <c r="AD1626" s="125" t="str">
        <f>IF(ISNA(VLOOKUP(AA1626,'XEQM Shortlist'!J:J,1,0)),"//","")</f>
        <v>//</v>
      </c>
      <c r="AF1626" s="88" t="str">
        <f t="shared" si="349"/>
        <v>SDIGS?</v>
      </c>
      <c r="AG1626" t="b">
        <f t="shared" si="350"/>
        <v>1</v>
      </c>
    </row>
    <row r="1627" spans="1:33">
      <c r="A1627" s="45">
        <f t="shared" si="343"/>
        <v>1627</v>
      </c>
      <c r="B1627" s="44">
        <f t="shared" si="351"/>
        <v>1589</v>
      </c>
      <c r="C1627" s="48" t="s">
        <v>3515</v>
      </c>
      <c r="D1627" s="48" t="s">
        <v>7</v>
      </c>
      <c r="E1627" s="53" t="s">
        <v>300</v>
      </c>
      <c r="F1627" s="53" t="s">
        <v>300</v>
      </c>
      <c r="G1627" s="142">
        <v>0</v>
      </c>
      <c r="H1627" s="142">
        <v>0</v>
      </c>
      <c r="I1627" s="135" t="s">
        <v>3</v>
      </c>
      <c r="J1627" s="53" t="s">
        <v>1347</v>
      </c>
      <c r="K1627" s="54" t="s">
        <v>3817</v>
      </c>
      <c r="L1627" s="52" t="s">
        <v>4614</v>
      </c>
      <c r="M1627" s="52" t="s">
        <v>4670</v>
      </c>
      <c r="N1627" s="52" t="s">
        <v>2155</v>
      </c>
      <c r="O1627" s="52"/>
      <c r="P1627" s="254" t="s">
        <v>1815</v>
      </c>
      <c r="Q1627" s="13"/>
      <c r="R1627"/>
      <c r="S1627" t="str">
        <f t="shared" si="342"/>
        <v/>
      </c>
      <c r="T1627" s="41" t="str">
        <f>IF(ISNA(VLOOKUP(P1627,'NEW XEQM.c'!E:F,2,0)),"--","PRESENT")</f>
        <v>PRESENT</v>
      </c>
      <c r="U1627"/>
      <c r="V1627">
        <f t="shared" si="344"/>
        <v>414</v>
      </c>
      <c r="W1627" s="75" t="s">
        <v>2553</v>
      </c>
      <c r="X1627" s="54" t="s">
        <v>2155</v>
      </c>
      <c r="Y1627" s="54" t="s">
        <v>2155</v>
      </c>
      <c r="Z1627" s="22" t="str">
        <f t="shared" si="345"/>
        <v>"SEED"</v>
      </c>
      <c r="AA1627" s="22" t="str">
        <f t="shared" si="346"/>
        <v>SEED</v>
      </c>
      <c r="AB1627" s="1">
        <f t="shared" si="347"/>
        <v>1589</v>
      </c>
      <c r="AC1627" t="str">
        <f t="shared" si="348"/>
        <v>ITM_SEED</v>
      </c>
      <c r="AD1627" s="125" t="str">
        <f>IF(ISNA(VLOOKUP(AA1627,'XEQM Shortlist'!J:J,1,0)),"//","")</f>
        <v>//</v>
      </c>
      <c r="AF1627" s="88" t="str">
        <f t="shared" si="349"/>
        <v>SEED</v>
      </c>
      <c r="AG1627" t="b">
        <f t="shared" si="350"/>
        <v>1</v>
      </c>
    </row>
    <row r="1628" spans="1:33">
      <c r="A1628" s="45">
        <f t="shared" si="343"/>
        <v>1628</v>
      </c>
      <c r="B1628" s="44">
        <f t="shared" si="351"/>
        <v>1590</v>
      </c>
      <c r="C1628" s="48" t="s">
        <v>3642</v>
      </c>
      <c r="D1628" s="48" t="s">
        <v>7</v>
      </c>
      <c r="E1628" s="53" t="s">
        <v>4753</v>
      </c>
      <c r="F1628" s="53" t="s">
        <v>4753</v>
      </c>
      <c r="G1628" s="142">
        <v>0</v>
      </c>
      <c r="H1628" s="142">
        <v>0</v>
      </c>
      <c r="I1628" s="135" t="s">
        <v>3</v>
      </c>
      <c r="J1628" s="53" t="s">
        <v>1347</v>
      </c>
      <c r="K1628" s="54" t="s">
        <v>3817</v>
      </c>
      <c r="L1628" s="52" t="s">
        <v>4614</v>
      </c>
      <c r="M1628" s="52" t="s">
        <v>4670</v>
      </c>
      <c r="N1628" s="52" t="s">
        <v>2155</v>
      </c>
      <c r="O1628" s="52"/>
      <c r="P1628" s="254" t="s">
        <v>4747</v>
      </c>
      <c r="Q1628" s="13"/>
      <c r="R1628"/>
      <c r="S1628" t="str">
        <f t="shared" si="342"/>
        <v/>
      </c>
      <c r="T1628" s="41" t="str">
        <f>IF(ISNA(VLOOKUP(P1628,'NEW XEQM.c'!E:F,2,0)),"--","PRESENT")</f>
        <v>--</v>
      </c>
      <c r="U1628"/>
      <c r="V1628">
        <f t="shared" si="344"/>
        <v>415</v>
      </c>
      <c r="W1628" s="75" t="s">
        <v>2155</v>
      </c>
      <c r="X1628" s="54" t="s">
        <v>2155</v>
      </c>
      <c r="Y1628" s="54" t="s">
        <v>2155</v>
      </c>
      <c r="Z1628" s="22" t="str">
        <f t="shared" si="345"/>
        <v>"WRITEP"</v>
      </c>
      <c r="AA1628" s="22" t="str">
        <f t="shared" si="346"/>
        <v>WRITEP</v>
      </c>
      <c r="AB1628" s="1">
        <f t="shared" si="347"/>
        <v>1590</v>
      </c>
      <c r="AC1628" t="str">
        <f t="shared" si="348"/>
        <v>ITM_WRITEP</v>
      </c>
      <c r="AD1628" s="125" t="str">
        <f>IF(ISNA(VLOOKUP(AA1628,'XEQM Shortlist'!J:J,1,0)),"//","")</f>
        <v>//</v>
      </c>
      <c r="AF1628" s="88" t="str">
        <f t="shared" si="349"/>
        <v>WRITEP</v>
      </c>
      <c r="AG1628" t="b">
        <f t="shared" si="350"/>
        <v>1</v>
      </c>
    </row>
    <row r="1629" spans="1:33">
      <c r="A1629" s="45">
        <f t="shared" si="343"/>
        <v>1629</v>
      </c>
      <c r="B1629" s="44">
        <f t="shared" si="351"/>
        <v>1591</v>
      </c>
      <c r="C1629" s="294" t="s">
        <v>5455</v>
      </c>
      <c r="D1629" s="48" t="s">
        <v>5456</v>
      </c>
      <c r="E1629" s="53" t="s">
        <v>1210</v>
      </c>
      <c r="F1629" s="53" t="s">
        <v>301</v>
      </c>
      <c r="G1629" s="142">
        <v>0</v>
      </c>
      <c r="H1629" s="142">
        <v>0</v>
      </c>
      <c r="I1629" s="135" t="s">
        <v>3</v>
      </c>
      <c r="J1629" s="53" t="s">
        <v>1347</v>
      </c>
      <c r="K1629" s="54" t="s">
        <v>3817</v>
      </c>
      <c r="L1629" s="52" t="s">
        <v>4614</v>
      </c>
      <c r="M1629" s="52" t="s">
        <v>4670</v>
      </c>
      <c r="N1629" s="52" t="s">
        <v>2155</v>
      </c>
      <c r="O1629" s="52"/>
      <c r="P1629" s="254" t="s">
        <v>1816</v>
      </c>
      <c r="Q1629" s="13"/>
      <c r="R1629"/>
      <c r="S1629" t="str">
        <f t="shared" si="342"/>
        <v>NOT EQUAL</v>
      </c>
      <c r="T1629" s="41" t="str">
        <f>IF(ISNA(VLOOKUP(P1629,'NEW XEQM.c'!E:F,2,0)),"--","PRESENT")</f>
        <v>--</v>
      </c>
      <c r="U1629"/>
      <c r="V1629">
        <f t="shared" si="344"/>
        <v>416</v>
      </c>
      <c r="W1629" s="75" t="s">
        <v>2155</v>
      </c>
      <c r="X1629" s="54" t="s">
        <v>2155</v>
      </c>
      <c r="Y1629" s="54" t="s">
        <v>2155</v>
      </c>
      <c r="Z1629" s="22" t="str">
        <f t="shared" si="345"/>
        <v>"SETCHN"</v>
      </c>
      <c r="AA1629" s="22" t="str">
        <f t="shared" si="346"/>
        <v>SETCHN</v>
      </c>
      <c r="AB1629" s="1">
        <f t="shared" si="347"/>
        <v>1591</v>
      </c>
      <c r="AC1629" t="str">
        <f t="shared" si="348"/>
        <v>ITM_SETCHN</v>
      </c>
      <c r="AD1629" s="125" t="str">
        <f>IF(ISNA(VLOOKUP(AA1629,'XEQM Shortlist'!J:J,1,0)),"//","")</f>
        <v>//</v>
      </c>
      <c r="AF1629" s="88" t="str">
        <f t="shared" si="349"/>
        <v>SETCHN</v>
      </c>
      <c r="AG1629" t="b">
        <f t="shared" si="350"/>
        <v>1</v>
      </c>
    </row>
    <row r="1630" spans="1:33">
      <c r="A1630" s="45">
        <f t="shared" si="343"/>
        <v>1630</v>
      </c>
      <c r="B1630" s="44">
        <f t="shared" si="351"/>
        <v>1592</v>
      </c>
      <c r="C1630" s="48" t="s">
        <v>4097</v>
      </c>
      <c r="D1630" s="48" t="s">
        <v>7</v>
      </c>
      <c r="E1630" s="53" t="s">
        <v>302</v>
      </c>
      <c r="F1630" s="53" t="s">
        <v>302</v>
      </c>
      <c r="G1630" s="142">
        <v>0</v>
      </c>
      <c r="H1630" s="142">
        <v>0</v>
      </c>
      <c r="I1630" s="135" t="s">
        <v>3</v>
      </c>
      <c r="J1630" s="53" t="s">
        <v>1347</v>
      </c>
      <c r="K1630" s="54" t="s">
        <v>3817</v>
      </c>
      <c r="L1630" s="52" t="s">
        <v>4614</v>
      </c>
      <c r="M1630" s="52" t="s">
        <v>4670</v>
      </c>
      <c r="N1630" s="52" t="s">
        <v>2155</v>
      </c>
      <c r="O1630" s="52"/>
      <c r="P1630" s="254" t="s">
        <v>1817</v>
      </c>
      <c r="Q1630" s="13"/>
      <c r="R1630"/>
      <c r="S1630" t="str">
        <f t="shared" si="342"/>
        <v/>
      </c>
      <c r="T1630" s="41" t="str">
        <f>IF(ISNA(VLOOKUP(P1630,'NEW XEQM.c'!E:F,2,0)),"--","PRESENT")</f>
        <v>--</v>
      </c>
      <c r="U1630"/>
      <c r="V1630">
        <f t="shared" si="344"/>
        <v>417</v>
      </c>
      <c r="W1630" s="75" t="s">
        <v>2155</v>
      </c>
      <c r="X1630" s="54" t="s">
        <v>2155</v>
      </c>
      <c r="Y1630" s="54" t="s">
        <v>2155</v>
      </c>
      <c r="Z1630" s="22" t="str">
        <f t="shared" si="345"/>
        <v>"SETDAT"</v>
      </c>
      <c r="AA1630" s="22" t="str">
        <f t="shared" si="346"/>
        <v>SETDAT</v>
      </c>
      <c r="AB1630" s="1">
        <f t="shared" si="347"/>
        <v>1592</v>
      </c>
      <c r="AC1630" t="str">
        <f t="shared" si="348"/>
        <v>ITM_SETDAT</v>
      </c>
      <c r="AD1630" s="125" t="str">
        <f>IF(ISNA(VLOOKUP(AA1630,'XEQM Shortlist'!J:J,1,0)),"//","")</f>
        <v>//</v>
      </c>
      <c r="AF1630" s="88" t="str">
        <f t="shared" si="349"/>
        <v>SETDAT</v>
      </c>
      <c r="AG1630" t="b">
        <f t="shared" si="350"/>
        <v>1</v>
      </c>
    </row>
    <row r="1631" spans="1:33">
      <c r="A1631" s="45">
        <f t="shared" si="343"/>
        <v>1631</v>
      </c>
      <c r="B1631" s="44">
        <f t="shared" si="351"/>
        <v>1593</v>
      </c>
      <c r="C1631" s="294" t="s">
        <v>5455</v>
      </c>
      <c r="D1631" s="48" t="s">
        <v>5457</v>
      </c>
      <c r="E1631" s="53" t="s">
        <v>1211</v>
      </c>
      <c r="F1631" s="53" t="s">
        <v>303</v>
      </c>
      <c r="G1631" s="142">
        <v>0</v>
      </c>
      <c r="H1631" s="142">
        <v>0</v>
      </c>
      <c r="I1631" s="135" t="s">
        <v>3</v>
      </c>
      <c r="J1631" s="53" t="s">
        <v>1347</v>
      </c>
      <c r="K1631" s="54" t="s">
        <v>3817</v>
      </c>
      <c r="L1631" s="52" t="s">
        <v>4614</v>
      </c>
      <c r="M1631" s="52" t="s">
        <v>4670</v>
      </c>
      <c r="N1631" s="52" t="s">
        <v>2155</v>
      </c>
      <c r="O1631" s="52"/>
      <c r="P1631" s="254" t="s">
        <v>1818</v>
      </c>
      <c r="Q1631" s="13"/>
      <c r="R1631"/>
      <c r="S1631" t="str">
        <f t="shared" si="342"/>
        <v>NOT EQUAL</v>
      </c>
      <c r="T1631" s="41" t="str">
        <f>IF(ISNA(VLOOKUP(P1631,'NEW XEQM.c'!E:F,2,0)),"--","PRESENT")</f>
        <v>--</v>
      </c>
      <c r="U1631"/>
      <c r="V1631">
        <f t="shared" si="344"/>
        <v>418</v>
      </c>
      <c r="W1631" s="75" t="s">
        <v>2155</v>
      </c>
      <c r="X1631" s="54" t="s">
        <v>2155</v>
      </c>
      <c r="Y1631" s="54" t="s">
        <v>2155</v>
      </c>
      <c r="Z1631" s="22" t="str">
        <f t="shared" si="345"/>
        <v>"SETEUR"</v>
      </c>
      <c r="AA1631" s="22" t="str">
        <f t="shared" si="346"/>
        <v>SETEUR</v>
      </c>
      <c r="AB1631" s="1">
        <f t="shared" si="347"/>
        <v>1593</v>
      </c>
      <c r="AC1631" t="str">
        <f t="shared" si="348"/>
        <v>ITM_SETEUR</v>
      </c>
      <c r="AD1631" s="125" t="str">
        <f>IF(ISNA(VLOOKUP(AA1631,'XEQM Shortlist'!J:J,1,0)),"//","")</f>
        <v>//</v>
      </c>
      <c r="AF1631" s="88" t="str">
        <f t="shared" si="349"/>
        <v>SETEUR</v>
      </c>
      <c r="AG1631" t="b">
        <f t="shared" si="350"/>
        <v>1</v>
      </c>
    </row>
    <row r="1632" spans="1:33">
      <c r="A1632" s="45">
        <f t="shared" si="343"/>
        <v>1632</v>
      </c>
      <c r="B1632" s="44">
        <f t="shared" si="351"/>
        <v>1594</v>
      </c>
      <c r="C1632" s="294" t="s">
        <v>5455</v>
      </c>
      <c r="D1632" s="48" t="s">
        <v>5458</v>
      </c>
      <c r="E1632" s="53" t="s">
        <v>1212</v>
      </c>
      <c r="F1632" s="53" t="s">
        <v>304</v>
      </c>
      <c r="G1632" s="142">
        <v>0</v>
      </c>
      <c r="H1632" s="142">
        <v>0</v>
      </c>
      <c r="I1632" s="135" t="s">
        <v>3</v>
      </c>
      <c r="J1632" s="53" t="s">
        <v>1347</v>
      </c>
      <c r="K1632" s="54" t="s">
        <v>3817</v>
      </c>
      <c r="L1632" s="52" t="s">
        <v>4614</v>
      </c>
      <c r="M1632" s="52" t="s">
        <v>4670</v>
      </c>
      <c r="N1632" s="52" t="s">
        <v>2155</v>
      </c>
      <c r="O1632" s="52"/>
      <c r="P1632" s="254" t="s">
        <v>1819</v>
      </c>
      <c r="Q1632" s="13"/>
      <c r="R1632"/>
      <c r="S1632" t="str">
        <f t="shared" si="342"/>
        <v>NOT EQUAL</v>
      </c>
      <c r="T1632" s="41" t="str">
        <f>IF(ISNA(VLOOKUP(P1632,'NEW XEQM.c'!E:F,2,0)),"--","PRESENT")</f>
        <v>--</v>
      </c>
      <c r="U1632"/>
      <c r="V1632">
        <f t="shared" si="344"/>
        <v>419</v>
      </c>
      <c r="W1632" s="75" t="s">
        <v>2155</v>
      </c>
      <c r="X1632" s="54" t="s">
        <v>2155</v>
      </c>
      <c r="Y1632" s="54" t="s">
        <v>2155</v>
      </c>
      <c r="Z1632" s="22" t="str">
        <f t="shared" si="345"/>
        <v>"SETIND"</v>
      </c>
      <c r="AA1632" s="22" t="str">
        <f t="shared" si="346"/>
        <v>SETIND</v>
      </c>
      <c r="AB1632" s="1">
        <f t="shared" si="347"/>
        <v>1594</v>
      </c>
      <c r="AC1632" t="str">
        <f t="shared" si="348"/>
        <v>ITM_SETIND</v>
      </c>
      <c r="AD1632" s="125" t="str">
        <f>IF(ISNA(VLOOKUP(AA1632,'XEQM Shortlist'!J:J,1,0)),"//","")</f>
        <v>//</v>
      </c>
      <c r="AF1632" s="88" t="str">
        <f t="shared" si="349"/>
        <v>SETIND</v>
      </c>
      <c r="AG1632" t="b">
        <f t="shared" si="350"/>
        <v>1</v>
      </c>
    </row>
    <row r="1633" spans="1:33">
      <c r="A1633" s="45">
        <f t="shared" si="343"/>
        <v>1633</v>
      </c>
      <c r="B1633" s="44">
        <f t="shared" si="351"/>
        <v>1595</v>
      </c>
      <c r="C1633" s="294" t="s">
        <v>5455</v>
      </c>
      <c r="D1633" s="48" t="s">
        <v>5459</v>
      </c>
      <c r="E1633" s="53" t="s">
        <v>1213</v>
      </c>
      <c r="F1633" s="53" t="s">
        <v>305</v>
      </c>
      <c r="G1633" s="142">
        <v>0</v>
      </c>
      <c r="H1633" s="142">
        <v>0</v>
      </c>
      <c r="I1633" s="135" t="s">
        <v>3</v>
      </c>
      <c r="J1633" s="53" t="s">
        <v>1347</v>
      </c>
      <c r="K1633" s="54" t="s">
        <v>3817</v>
      </c>
      <c r="L1633" s="52" t="s">
        <v>4614</v>
      </c>
      <c r="M1633" s="52" t="s">
        <v>4670</v>
      </c>
      <c r="N1633" s="52" t="s">
        <v>2155</v>
      </c>
      <c r="O1633" s="52"/>
      <c r="P1633" s="254" t="s">
        <v>1820</v>
      </c>
      <c r="Q1633" s="13"/>
      <c r="R1633"/>
      <c r="S1633" t="str">
        <f t="shared" si="342"/>
        <v>NOT EQUAL</v>
      </c>
      <c r="T1633" s="41" t="str">
        <f>IF(ISNA(VLOOKUP(P1633,'NEW XEQM.c'!E:F,2,0)),"--","PRESENT")</f>
        <v>--</v>
      </c>
      <c r="U1633"/>
      <c r="V1633">
        <f t="shared" si="344"/>
        <v>420</v>
      </c>
      <c r="W1633" s="75" t="s">
        <v>2155</v>
      </c>
      <c r="X1633" s="54" t="s">
        <v>2155</v>
      </c>
      <c r="Y1633" s="54" t="s">
        <v>2155</v>
      </c>
      <c r="Z1633" s="22" t="str">
        <f t="shared" si="345"/>
        <v>"SETJPN"</v>
      </c>
      <c r="AA1633" s="22" t="str">
        <f t="shared" si="346"/>
        <v>SETJPN</v>
      </c>
      <c r="AB1633" s="1">
        <f t="shared" si="347"/>
        <v>1595</v>
      </c>
      <c r="AC1633" t="str">
        <f t="shared" si="348"/>
        <v>ITM_SETJPN</v>
      </c>
      <c r="AD1633" s="125" t="str">
        <f>IF(ISNA(VLOOKUP(AA1633,'XEQM Shortlist'!J:J,1,0)),"//","")</f>
        <v>//</v>
      </c>
      <c r="AF1633" s="88" t="str">
        <f t="shared" si="349"/>
        <v>SETJPN</v>
      </c>
      <c r="AG1633" t="b">
        <f t="shared" si="350"/>
        <v>1</v>
      </c>
    </row>
    <row r="1634" spans="1:33">
      <c r="A1634" s="45">
        <f t="shared" ref="A1634" si="382">IF(B1634=INT(B1634),ROW(),"")</f>
        <v>1634</v>
      </c>
      <c r="B1634" s="44">
        <f t="shared" si="351"/>
        <v>1596</v>
      </c>
      <c r="C1634" s="294" t="s">
        <v>5455</v>
      </c>
      <c r="D1634" s="48" t="s">
        <v>5460</v>
      </c>
      <c r="E1634" s="53" t="s">
        <v>5466</v>
      </c>
      <c r="F1634" s="53" t="s">
        <v>5468</v>
      </c>
      <c r="G1634" s="142">
        <v>0</v>
      </c>
      <c r="H1634" s="142">
        <v>0</v>
      </c>
      <c r="I1634" s="135" t="s">
        <v>3</v>
      </c>
      <c r="J1634" s="53" t="s">
        <v>1347</v>
      </c>
      <c r="K1634" s="54" t="s">
        <v>3817</v>
      </c>
      <c r="L1634" s="52" t="s">
        <v>4614</v>
      </c>
      <c r="M1634" s="52" t="s">
        <v>4670</v>
      </c>
      <c r="N1634" s="52" t="s">
        <v>2155</v>
      </c>
      <c r="O1634" s="52"/>
      <c r="P1634" s="254" t="s">
        <v>5467</v>
      </c>
      <c r="Q1634" s="13"/>
      <c r="R1634"/>
      <c r="S1634" t="str">
        <f t="shared" ref="S1634" si="383">IF(E1634=F1634,"","NOT EQUAL")</f>
        <v>NOT EQUAL</v>
      </c>
      <c r="T1634" s="41" t="str">
        <f>IF(ISNA(VLOOKUP(P1634,'NEW XEQM.c'!E:F,2,0)),"--","PRESENT")</f>
        <v>--</v>
      </c>
      <c r="U1634"/>
      <c r="V1634">
        <f t="shared" ref="V1634" si="384">IF(AA1634&lt;&gt;"",V1633+1,V1633)</f>
        <v>421</v>
      </c>
      <c r="W1634" s="75" t="s">
        <v>2155</v>
      </c>
      <c r="X1634" s="54" t="s">
        <v>2155</v>
      </c>
      <c r="Y1634" s="54" t="s">
        <v>2155</v>
      </c>
      <c r="Z1634" s="22" t="str">
        <f t="shared" ref="Z1634" si="385">IF( OR(X1634="CNST", I1634="CAT_REGS"),IF(E1634=CHAR(34)&amp;CHAR(34),F1634,E1634),
IF(X1634="YES",UPPER(IF(E1634=CHAR(34)&amp;CHAR(34),F1634,E1634)),
IF(   AND(X1634&lt;&gt;"NO",I1634="CAT_FNCT",D1634&lt;&gt;"multiply", D1634&lt;&gt;"divide"),IF(J1634="SLS_ENABLED",   UPPER(IF(E1634=CHAR(34)&amp;CHAR(34),F1634,E1634)),""),"")))</f>
        <v>"SETDFLT"</v>
      </c>
      <c r="AA1634" s="22" t="str">
        <f t="shared" ref="AA1634" si="386">IF(LEN(Y1634)&gt;0,Y1634,SUBSTITUTE(SUBSTITUTE(SUBSTITUTE(SUBSTITUTE(SUBSTITUTE(SUBSTITUTE(SUBSTITUTE(SUBSTITUTE(SUBSTITUTE(SUBSTITUTE(SUBSTITUTE(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SETDFLT</v>
      </c>
      <c r="AB1634" s="1">
        <f t="shared" ref="AB1634" si="387">B1634</f>
        <v>1596</v>
      </c>
      <c r="AC1634" t="str">
        <f t="shared" ref="AC1634" si="388">P1634</f>
        <v>ITM_SETDFLT</v>
      </c>
      <c r="AD1634" s="125" t="str">
        <f>IF(ISNA(VLOOKUP(AA1634,'XEQM Shortlist'!J:J,1,0)),"//","")</f>
        <v>//</v>
      </c>
      <c r="AF1634" s="88" t="str">
        <f t="shared" ref="AF1634" si="389">IF(LEN(AA1634)=0,"",SUBSTITUTE(SUBSTITUTE(SUBSTITUTE(SUBSTITUTE(SUBSTITUTE(SUBSTITUTE(SUBSTITUTE(SUBSTITUTE(SUBSTITUTE(SUBSTITUTE(SUBSTITUTE(SUBSTITUTE(SUBSTITUTE(SUBSTITUTE(SUBSTITUTE(SUBSTITUTE(SUBSTITUTE(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SETDFLT</v>
      </c>
      <c r="AG1634" t="b">
        <f t="shared" ref="AG1634" si="390">AA1634=AF1634</f>
        <v>1</v>
      </c>
    </row>
    <row r="1635" spans="1:33">
      <c r="A1635" s="45">
        <f t="shared" si="343"/>
        <v>1635</v>
      </c>
      <c r="B1635" s="44">
        <f t="shared" si="351"/>
        <v>1597</v>
      </c>
      <c r="C1635" s="48" t="s">
        <v>4085</v>
      </c>
      <c r="D1635" s="48" t="s">
        <v>7</v>
      </c>
      <c r="E1635" s="53" t="s">
        <v>306</v>
      </c>
      <c r="F1635" s="53" t="s">
        <v>306</v>
      </c>
      <c r="G1635" s="142">
        <v>0</v>
      </c>
      <c r="H1635" s="142">
        <v>0</v>
      </c>
      <c r="I1635" s="135" t="s">
        <v>3</v>
      </c>
      <c r="J1635" s="53" t="s">
        <v>1347</v>
      </c>
      <c r="K1635" s="54" t="s">
        <v>3817</v>
      </c>
      <c r="L1635" s="52" t="s">
        <v>4614</v>
      </c>
      <c r="M1635" s="52" t="s">
        <v>4670</v>
      </c>
      <c r="N1635" s="52" t="s">
        <v>2155</v>
      </c>
      <c r="O1635" s="52"/>
      <c r="P1635" s="254" t="s">
        <v>1822</v>
      </c>
      <c r="Q1635" s="13"/>
      <c r="R1635"/>
      <c r="S1635" t="str">
        <f t="shared" ref="S1635:S1697" si="391">IF(E1635=F1635,"","NOT EQUAL")</f>
        <v/>
      </c>
      <c r="T1635" s="41" t="str">
        <f>IF(ISNA(VLOOKUP(P1635,'NEW XEQM.c'!E:F,2,0)),"--","PRESENT")</f>
        <v>--</v>
      </c>
      <c r="U1635"/>
      <c r="V1635">
        <f t="shared" si="344"/>
        <v>422</v>
      </c>
      <c r="W1635" s="75" t="s">
        <v>2155</v>
      </c>
      <c r="X1635" s="54" t="s">
        <v>2155</v>
      </c>
      <c r="Y1635" s="54" t="s">
        <v>2155</v>
      </c>
      <c r="Z1635" s="22" t="str">
        <f t="shared" si="345"/>
        <v>"SETTIM"</v>
      </c>
      <c r="AA1635" s="22" t="str">
        <f t="shared" si="346"/>
        <v>SETTIM</v>
      </c>
      <c r="AB1635" s="1">
        <f t="shared" si="347"/>
        <v>1597</v>
      </c>
      <c r="AC1635" t="str">
        <f t="shared" si="348"/>
        <v>ITM_SETTIM</v>
      </c>
      <c r="AD1635" s="125" t="str">
        <f>IF(ISNA(VLOOKUP(AA1635,'XEQM Shortlist'!J:J,1,0)),"//","")</f>
        <v>//</v>
      </c>
      <c r="AF1635" s="88" t="str">
        <f t="shared" si="349"/>
        <v>SETTIM</v>
      </c>
      <c r="AG1635" t="b">
        <f t="shared" si="350"/>
        <v>1</v>
      </c>
    </row>
    <row r="1636" spans="1:33">
      <c r="A1636" s="45">
        <f t="shared" si="343"/>
        <v>1636</v>
      </c>
      <c r="B1636" s="44">
        <f t="shared" si="351"/>
        <v>1598</v>
      </c>
      <c r="C1636" s="294" t="s">
        <v>5455</v>
      </c>
      <c r="D1636" s="48" t="s">
        <v>5461</v>
      </c>
      <c r="E1636" s="53" t="s">
        <v>1214</v>
      </c>
      <c r="F1636" s="53" t="s">
        <v>1215</v>
      </c>
      <c r="G1636" s="142">
        <v>0</v>
      </c>
      <c r="H1636" s="142">
        <v>0</v>
      </c>
      <c r="I1636" s="135" t="s">
        <v>3</v>
      </c>
      <c r="J1636" s="53" t="s">
        <v>1347</v>
      </c>
      <c r="K1636" s="54" t="s">
        <v>3817</v>
      </c>
      <c r="L1636" s="52" t="s">
        <v>4614</v>
      </c>
      <c r="M1636" s="52" t="s">
        <v>4670</v>
      </c>
      <c r="N1636" s="52" t="s">
        <v>2155</v>
      </c>
      <c r="O1636" s="52"/>
      <c r="P1636" s="254" t="s">
        <v>1823</v>
      </c>
      <c r="Q1636" s="13"/>
      <c r="R1636"/>
      <c r="S1636" t="str">
        <f t="shared" si="391"/>
        <v>NOT EQUAL</v>
      </c>
      <c r="T1636" s="41" t="str">
        <f>IF(ISNA(VLOOKUP(P1636,'NEW XEQM.c'!E:F,2,0)),"--","PRESENT")</f>
        <v>--</v>
      </c>
      <c r="U1636"/>
      <c r="V1636">
        <f t="shared" si="344"/>
        <v>423</v>
      </c>
      <c r="W1636" s="75" t="s">
        <v>2155</v>
      </c>
      <c r="X1636" s="54" t="s">
        <v>2155</v>
      </c>
      <c r="Y1636" s="54" t="s">
        <v>2155</v>
      </c>
      <c r="Z1636" s="22" t="str">
        <f t="shared" si="345"/>
        <v>"SETUK"</v>
      </c>
      <c r="AA1636" s="22" t="str">
        <f t="shared" si="346"/>
        <v>SETUK</v>
      </c>
      <c r="AB1636" s="1">
        <f t="shared" si="347"/>
        <v>1598</v>
      </c>
      <c r="AC1636" t="str">
        <f t="shared" si="348"/>
        <v>ITM_SETUK</v>
      </c>
      <c r="AD1636" s="125" t="str">
        <f>IF(ISNA(VLOOKUP(AA1636,'XEQM Shortlist'!J:J,1,0)),"//","")</f>
        <v>//</v>
      </c>
      <c r="AF1636" s="88" t="str">
        <f t="shared" si="349"/>
        <v>SETUK</v>
      </c>
      <c r="AG1636" t="b">
        <f t="shared" si="350"/>
        <v>1</v>
      </c>
    </row>
    <row r="1637" spans="1:33">
      <c r="A1637" s="45">
        <f t="shared" si="343"/>
        <v>1637</v>
      </c>
      <c r="B1637" s="44">
        <f t="shared" si="351"/>
        <v>1599</v>
      </c>
      <c r="C1637" s="294" t="s">
        <v>5455</v>
      </c>
      <c r="D1637" s="48" t="s">
        <v>5462</v>
      </c>
      <c r="E1637" s="53" t="s">
        <v>1216</v>
      </c>
      <c r="F1637" s="53" t="s">
        <v>307</v>
      </c>
      <c r="G1637" s="142">
        <v>0</v>
      </c>
      <c r="H1637" s="142">
        <v>0</v>
      </c>
      <c r="I1637" s="135" t="s">
        <v>3</v>
      </c>
      <c r="J1637" s="53" t="s">
        <v>1347</v>
      </c>
      <c r="K1637" s="54" t="s">
        <v>3817</v>
      </c>
      <c r="L1637" s="52" t="s">
        <v>4614</v>
      </c>
      <c r="M1637" s="52" t="s">
        <v>4670</v>
      </c>
      <c r="N1637" s="52" t="s">
        <v>2155</v>
      </c>
      <c r="O1637" s="52"/>
      <c r="P1637" s="254" t="s">
        <v>1824</v>
      </c>
      <c r="Q1637" s="13"/>
      <c r="R1637"/>
      <c r="S1637" t="str">
        <f t="shared" si="391"/>
        <v>NOT EQUAL</v>
      </c>
      <c r="T1637" s="41" t="str">
        <f>IF(ISNA(VLOOKUP(P1637,'NEW XEQM.c'!E:F,2,0)),"--","PRESENT")</f>
        <v>--</v>
      </c>
      <c r="U1637"/>
      <c r="V1637">
        <f t="shared" si="344"/>
        <v>424</v>
      </c>
      <c r="W1637" s="75" t="s">
        <v>2155</v>
      </c>
      <c r="X1637" s="54" t="s">
        <v>2155</v>
      </c>
      <c r="Y1637" s="54" t="s">
        <v>2155</v>
      </c>
      <c r="Z1637" s="22" t="str">
        <f t="shared" si="345"/>
        <v>"SETUSA"</v>
      </c>
      <c r="AA1637" s="22" t="str">
        <f t="shared" si="346"/>
        <v>SETUSA</v>
      </c>
      <c r="AB1637" s="1">
        <f t="shared" si="347"/>
        <v>1599</v>
      </c>
      <c r="AC1637" t="str">
        <f t="shared" si="348"/>
        <v>ITM_SETUSA</v>
      </c>
      <c r="AD1637" s="125" t="str">
        <f>IF(ISNA(VLOOKUP(AA1637,'XEQM Shortlist'!J:J,1,0)),"//","")</f>
        <v>//</v>
      </c>
      <c r="AF1637" s="88" t="str">
        <f t="shared" si="349"/>
        <v>SETUSA</v>
      </c>
      <c r="AG1637" t="b">
        <f t="shared" si="350"/>
        <v>1</v>
      </c>
    </row>
    <row r="1638" spans="1:33">
      <c r="A1638" s="45">
        <f t="shared" si="343"/>
        <v>1638</v>
      </c>
      <c r="B1638" s="44">
        <f t="shared" si="351"/>
        <v>1600</v>
      </c>
      <c r="C1638" s="48" t="s">
        <v>3516</v>
      </c>
      <c r="D1638" s="48" t="s">
        <v>7</v>
      </c>
      <c r="E1638" s="53" t="s">
        <v>311</v>
      </c>
      <c r="F1638" s="53" t="s">
        <v>311</v>
      </c>
      <c r="G1638" s="142">
        <v>0</v>
      </c>
      <c r="H1638" s="142">
        <v>0</v>
      </c>
      <c r="I1638" s="135" t="s">
        <v>3</v>
      </c>
      <c r="J1638" s="53" t="s">
        <v>1347</v>
      </c>
      <c r="K1638" s="54" t="s">
        <v>3817</v>
      </c>
      <c r="L1638" s="52" t="s">
        <v>4614</v>
      </c>
      <c r="M1638" s="52" t="s">
        <v>4670</v>
      </c>
      <c r="N1638" s="52" t="s">
        <v>2155</v>
      </c>
      <c r="O1638" s="52"/>
      <c r="P1638" s="254" t="s">
        <v>1828</v>
      </c>
      <c r="Q1638" s="13"/>
      <c r="R1638"/>
      <c r="S1638" t="str">
        <f t="shared" si="391"/>
        <v/>
      </c>
      <c r="T1638" s="41" t="str">
        <f>IF(ISNA(VLOOKUP(P1638,'NEW XEQM.c'!E:F,2,0)),"--","PRESENT")</f>
        <v>PRESENT</v>
      </c>
      <c r="U1638"/>
      <c r="V1638">
        <f t="shared" si="344"/>
        <v>425</v>
      </c>
      <c r="W1638" s="75" t="s">
        <v>2553</v>
      </c>
      <c r="X1638" s="54" t="s">
        <v>2155</v>
      </c>
      <c r="Y1638" s="54" t="s">
        <v>2155</v>
      </c>
      <c r="Z1638" s="22" t="str">
        <f t="shared" si="345"/>
        <v>"SIGN"</v>
      </c>
      <c r="AA1638" s="22" t="str">
        <f t="shared" si="346"/>
        <v>SIGN</v>
      </c>
      <c r="AB1638" s="1">
        <f t="shared" si="347"/>
        <v>1600</v>
      </c>
      <c r="AC1638" t="str">
        <f t="shared" si="348"/>
        <v>ITM_SIGN</v>
      </c>
      <c r="AD1638" s="125" t="str">
        <f>IF(ISNA(VLOOKUP(AA1638,'XEQM Shortlist'!J:J,1,0)),"//","")</f>
        <v>//</v>
      </c>
      <c r="AF1638" s="88" t="str">
        <f t="shared" si="349"/>
        <v>SIGN</v>
      </c>
      <c r="AG1638" t="b">
        <f t="shared" si="350"/>
        <v>1</v>
      </c>
    </row>
    <row r="1639" spans="1:33">
      <c r="A1639" s="45">
        <f t="shared" si="343"/>
        <v>1639</v>
      </c>
      <c r="B1639" s="44">
        <f t="shared" si="351"/>
        <v>1601</v>
      </c>
      <c r="C1639" s="48" t="s">
        <v>3458</v>
      </c>
      <c r="D1639" s="48" t="s">
        <v>969</v>
      </c>
      <c r="E1639" s="53" t="s">
        <v>312</v>
      </c>
      <c r="F1639" s="53" t="s">
        <v>312</v>
      </c>
      <c r="G1639" s="142">
        <v>0</v>
      </c>
      <c r="H1639" s="142">
        <v>0</v>
      </c>
      <c r="I1639" s="135" t="s">
        <v>3</v>
      </c>
      <c r="J1639" s="53" t="s">
        <v>1347</v>
      </c>
      <c r="K1639" s="54" t="s">
        <v>3817</v>
      </c>
      <c r="L1639" s="52" t="s">
        <v>4614</v>
      </c>
      <c r="M1639" s="52" t="s">
        <v>4670</v>
      </c>
      <c r="N1639" s="52" t="s">
        <v>2155</v>
      </c>
      <c r="O1639" s="52"/>
      <c r="P1639" s="254" t="s">
        <v>1829</v>
      </c>
      <c r="Q1639" s="13"/>
      <c r="R1639"/>
      <c r="S1639" t="str">
        <f t="shared" si="391"/>
        <v/>
      </c>
      <c r="T1639" s="41" t="str">
        <f>IF(ISNA(VLOOKUP(P1639,'NEW XEQM.c'!E:F,2,0)),"--","PRESENT")</f>
        <v>--</v>
      </c>
      <c r="U1639"/>
      <c r="V1639">
        <f t="shared" si="344"/>
        <v>426</v>
      </c>
      <c r="W1639" s="75" t="s">
        <v>2575</v>
      </c>
      <c r="X1639" s="54" t="s">
        <v>2500</v>
      </c>
      <c r="Y1639" s="54" t="s">
        <v>2155</v>
      </c>
      <c r="Z1639" s="22" t="str">
        <f t="shared" si="345"/>
        <v>"SIGNMT"</v>
      </c>
      <c r="AA1639" s="22" t="str">
        <f t="shared" si="346"/>
        <v>SIGNMT</v>
      </c>
      <c r="AB1639" s="1">
        <f t="shared" si="347"/>
        <v>1601</v>
      </c>
      <c r="AC1639" t="str">
        <f t="shared" si="348"/>
        <v>ITM_SIGNMT</v>
      </c>
      <c r="AD1639" s="125" t="str">
        <f>IF(ISNA(VLOOKUP(AA1639,'XEQM Shortlist'!J:J,1,0)),"//","")</f>
        <v>//</v>
      </c>
      <c r="AF1639" s="88" t="str">
        <f t="shared" si="349"/>
        <v>SIGNMT</v>
      </c>
      <c r="AG1639" t="b">
        <f t="shared" si="350"/>
        <v>1</v>
      </c>
    </row>
    <row r="1640" spans="1:33">
      <c r="A1640" s="45">
        <f t="shared" si="343"/>
        <v>1640</v>
      </c>
      <c r="B1640" s="44">
        <f t="shared" si="351"/>
        <v>1602</v>
      </c>
      <c r="C1640" s="94" t="s">
        <v>4387</v>
      </c>
      <c r="D1640" s="94" t="s">
        <v>12</v>
      </c>
      <c r="E1640" s="178" t="s">
        <v>2439</v>
      </c>
      <c r="F1640" s="178" t="s">
        <v>313</v>
      </c>
      <c r="G1640" s="179">
        <v>1</v>
      </c>
      <c r="H1640" s="179">
        <v>99</v>
      </c>
      <c r="I1640" s="135" t="s">
        <v>3</v>
      </c>
      <c r="J1640" s="53" t="s">
        <v>1347</v>
      </c>
      <c r="K1640" s="54" t="s">
        <v>3817</v>
      </c>
      <c r="L1640" s="52" t="s">
        <v>4614</v>
      </c>
      <c r="M1640" s="52" t="s">
        <v>4671</v>
      </c>
      <c r="N1640" s="52" t="s">
        <v>2155</v>
      </c>
      <c r="O1640" s="52"/>
      <c r="P1640" s="254" t="s">
        <v>2436</v>
      </c>
      <c r="Q1640" s="13"/>
      <c r="R1640"/>
      <c r="S1640" t="str">
        <f t="shared" si="391"/>
        <v>NOT EQUAL</v>
      </c>
      <c r="T1640" s="41" t="str">
        <f>IF(ISNA(VLOOKUP(P1640,'NEW XEQM.c'!E:F,2,0)),"--","PRESENT")</f>
        <v>--</v>
      </c>
      <c r="U1640"/>
      <c r="V1640">
        <f t="shared" si="344"/>
        <v>427</v>
      </c>
      <c r="W1640" s="75" t="s">
        <v>2155</v>
      </c>
      <c r="X1640" s="54" t="s">
        <v>2155</v>
      </c>
      <c r="Y1640" s="54" t="s">
        <v>2155</v>
      </c>
      <c r="Z1640" s="22" t="str">
        <f t="shared" si="345"/>
        <v>"SIM_EQ"</v>
      </c>
      <c r="AA1640" s="22" t="str">
        <f t="shared" si="346"/>
        <v>SIM_EQ</v>
      </c>
      <c r="AB1640" s="1">
        <f t="shared" si="347"/>
        <v>1602</v>
      </c>
      <c r="AC1640" t="str">
        <f t="shared" si="348"/>
        <v>ITM_SIM_EQ</v>
      </c>
      <c r="AD1640" s="125" t="str">
        <f>IF(ISNA(VLOOKUP(AA1640,'XEQM Shortlist'!J:J,1,0)),"//","")</f>
        <v>//</v>
      </c>
      <c r="AF1640" s="88" t="str">
        <f t="shared" si="349"/>
        <v>SIM_EQ</v>
      </c>
      <c r="AG1640" t="b">
        <f t="shared" si="350"/>
        <v>1</v>
      </c>
    </row>
    <row r="1641" spans="1:33">
      <c r="A1641" s="45">
        <f t="shared" si="343"/>
        <v>1641</v>
      </c>
      <c r="B1641" s="44">
        <f t="shared" si="351"/>
        <v>1603</v>
      </c>
      <c r="C1641" s="48" t="s">
        <v>4661</v>
      </c>
      <c r="D1641" s="48" t="s">
        <v>12</v>
      </c>
      <c r="E1641" s="53" t="s">
        <v>317</v>
      </c>
      <c r="F1641" s="53" t="s">
        <v>317</v>
      </c>
      <c r="G1641" s="142">
        <v>0</v>
      </c>
      <c r="H1641" s="142">
        <v>255</v>
      </c>
      <c r="I1641" s="135" t="s">
        <v>3</v>
      </c>
      <c r="J1641" s="53" t="s">
        <v>1347</v>
      </c>
      <c r="K1641" s="54" t="s">
        <v>3817</v>
      </c>
      <c r="L1641" s="52" t="s">
        <v>4614</v>
      </c>
      <c r="M1641" s="52" t="s">
        <v>4698</v>
      </c>
      <c r="N1641" s="52" t="s">
        <v>2155</v>
      </c>
      <c r="O1641" s="52"/>
      <c r="P1641" s="254" t="s">
        <v>1833</v>
      </c>
      <c r="Q1641" s="13"/>
      <c r="R1641"/>
      <c r="S1641" t="str">
        <f t="shared" si="391"/>
        <v/>
      </c>
      <c r="T1641" s="41" t="str">
        <f>IF(ISNA(VLOOKUP(P1641,'NEW XEQM.c'!E:F,2,0)),"--","PRESENT")</f>
        <v>--</v>
      </c>
      <c r="U1641"/>
      <c r="V1641">
        <f t="shared" si="344"/>
        <v>428</v>
      </c>
      <c r="W1641" s="75" t="s">
        <v>2155</v>
      </c>
      <c r="X1641" s="54" t="s">
        <v>2155</v>
      </c>
      <c r="Y1641" s="54" t="s">
        <v>2155</v>
      </c>
      <c r="Z1641" s="22" t="str">
        <f t="shared" si="345"/>
        <v>"SKIP"</v>
      </c>
      <c r="AA1641" s="22" t="str">
        <f t="shared" si="346"/>
        <v>SKIP</v>
      </c>
      <c r="AB1641" s="1">
        <f t="shared" si="347"/>
        <v>1603</v>
      </c>
      <c r="AC1641" t="str">
        <f t="shared" si="348"/>
        <v>ITM_SKIP</v>
      </c>
      <c r="AD1641" s="125" t="str">
        <f>IF(ISNA(VLOOKUP(AA1641,'XEQM Shortlist'!J:J,1,0)),"//","")</f>
        <v>//</v>
      </c>
      <c r="AF1641" s="88" t="str">
        <f t="shared" si="349"/>
        <v>SKIP</v>
      </c>
      <c r="AG1641" t="b">
        <f t="shared" si="350"/>
        <v>1</v>
      </c>
    </row>
    <row r="1642" spans="1:33">
      <c r="A1642" s="45">
        <f t="shared" si="343"/>
        <v>1642</v>
      </c>
      <c r="B1642" s="44">
        <f t="shared" si="351"/>
        <v>1604</v>
      </c>
      <c r="C1642" s="48" t="s">
        <v>3517</v>
      </c>
      <c r="D1642" s="48" t="s">
        <v>7</v>
      </c>
      <c r="E1642" s="53" t="s">
        <v>320</v>
      </c>
      <c r="F1642" s="53" t="s">
        <v>320</v>
      </c>
      <c r="G1642" s="142">
        <v>0</v>
      </c>
      <c r="H1642" s="142">
        <v>0</v>
      </c>
      <c r="I1642" s="135" t="s">
        <v>3</v>
      </c>
      <c r="J1642" s="53" t="s">
        <v>1347</v>
      </c>
      <c r="K1642" s="54" t="s">
        <v>3817</v>
      </c>
      <c r="L1642" s="52" t="s">
        <v>4614</v>
      </c>
      <c r="M1642" s="52" t="s">
        <v>4670</v>
      </c>
      <c r="N1642" s="52" t="s">
        <v>2155</v>
      </c>
      <c r="O1642" s="52"/>
      <c r="P1642" s="254" t="s">
        <v>1835</v>
      </c>
      <c r="Q1642" s="13"/>
      <c r="R1642"/>
      <c r="S1642" t="str">
        <f t="shared" si="391"/>
        <v/>
      </c>
      <c r="T1642" s="41" t="str">
        <f>IF(ISNA(VLOOKUP(P1642,'NEW XEQM.c'!E:F,2,0)),"--","PRESENT")</f>
        <v>--</v>
      </c>
      <c r="U1642"/>
      <c r="V1642">
        <f t="shared" si="344"/>
        <v>429</v>
      </c>
      <c r="W1642" s="75" t="s">
        <v>2155</v>
      </c>
      <c r="X1642" s="54" t="s">
        <v>2155</v>
      </c>
      <c r="Y1642" s="54" t="s">
        <v>2155</v>
      </c>
      <c r="Z1642" s="22" t="str">
        <f t="shared" si="345"/>
        <v>"SLVQ"</v>
      </c>
      <c r="AA1642" s="22" t="str">
        <f t="shared" si="346"/>
        <v>SLVQ</v>
      </c>
      <c r="AB1642" s="1">
        <f t="shared" si="347"/>
        <v>1604</v>
      </c>
      <c r="AC1642" t="str">
        <f t="shared" si="348"/>
        <v>ITM_SLVQ</v>
      </c>
      <c r="AD1642" s="125" t="str">
        <f>IF(ISNA(VLOOKUP(AA1642,'XEQM Shortlist'!J:J,1,0)),"//","")</f>
        <v>//</v>
      </c>
      <c r="AF1642" s="88" t="str">
        <f t="shared" si="349"/>
        <v>SLVQ</v>
      </c>
      <c r="AG1642" t="b">
        <f t="shared" si="350"/>
        <v>1</v>
      </c>
    </row>
    <row r="1643" spans="1:33">
      <c r="A1643" s="45">
        <f t="shared" si="343"/>
        <v>1643</v>
      </c>
      <c r="B1643" s="44">
        <f t="shared" si="351"/>
        <v>1605</v>
      </c>
      <c r="C1643" s="48" t="s">
        <v>3518</v>
      </c>
      <c r="D1643" s="48" t="s">
        <v>7</v>
      </c>
      <c r="E1643" s="53" t="s">
        <v>1218</v>
      </c>
      <c r="F1643" s="53" t="s">
        <v>1218</v>
      </c>
      <c r="G1643" s="142">
        <v>0</v>
      </c>
      <c r="H1643" s="142">
        <v>0</v>
      </c>
      <c r="I1643" s="135" t="s">
        <v>3</v>
      </c>
      <c r="J1643" s="53" t="s">
        <v>1347</v>
      </c>
      <c r="K1643" s="54" t="s">
        <v>3817</v>
      </c>
      <c r="L1643" s="52" t="s">
        <v>4614</v>
      </c>
      <c r="M1643" s="52" t="s">
        <v>4670</v>
      </c>
      <c r="N1643" s="52" t="s">
        <v>2155</v>
      </c>
      <c r="O1643" s="52"/>
      <c r="P1643" s="254" t="s">
        <v>1836</v>
      </c>
      <c r="Q1643" s="13"/>
      <c r="R1643"/>
      <c r="S1643" t="str">
        <f t="shared" si="391"/>
        <v/>
      </c>
      <c r="T1643" s="41" t="str">
        <f>IF(ISNA(VLOOKUP(P1643,'NEW XEQM.c'!E:F,2,0)),"--","PRESENT")</f>
        <v>--</v>
      </c>
      <c r="U1643"/>
      <c r="V1643">
        <f t="shared" si="344"/>
        <v>430</v>
      </c>
      <c r="W1643" s="75" t="s">
        <v>2155</v>
      </c>
      <c r="X1643" s="54" t="s">
        <v>2155</v>
      </c>
      <c r="Y1643" s="54" t="s">
        <v>2155</v>
      </c>
      <c r="Z1643" s="22" t="str">
        <f t="shared" si="345"/>
        <v>"S" STD_SUB_M</v>
      </c>
      <c r="AA1643" s="22" t="str">
        <f t="shared" si="346"/>
        <v>SM</v>
      </c>
      <c r="AB1643" s="1">
        <f t="shared" si="347"/>
        <v>1605</v>
      </c>
      <c r="AC1643" t="str">
        <f t="shared" si="348"/>
        <v>ITM_SM</v>
      </c>
      <c r="AD1643" s="125" t="str">
        <f>IF(ISNA(VLOOKUP(AA1643,'XEQM Shortlist'!J:J,1,0)),"//","")</f>
        <v>//</v>
      </c>
      <c r="AF1643" s="88" t="str">
        <f t="shared" si="349"/>
        <v>SM</v>
      </c>
      <c r="AG1643" t="b">
        <f t="shared" si="350"/>
        <v>1</v>
      </c>
    </row>
    <row r="1644" spans="1:33">
      <c r="A1644" s="45">
        <f t="shared" si="343"/>
        <v>1644</v>
      </c>
      <c r="B1644" s="44">
        <f t="shared" si="351"/>
        <v>1606</v>
      </c>
      <c r="C1644" s="48" t="s">
        <v>3519</v>
      </c>
      <c r="D1644" s="48" t="s">
        <v>7</v>
      </c>
      <c r="E1644" s="53" t="s">
        <v>2615</v>
      </c>
      <c r="F1644" s="53" t="s">
        <v>2615</v>
      </c>
      <c r="G1644" s="142">
        <v>0</v>
      </c>
      <c r="H1644" s="142">
        <v>0</v>
      </c>
      <c r="I1644" s="135" t="s">
        <v>3</v>
      </c>
      <c r="J1644" s="53" t="s">
        <v>1347</v>
      </c>
      <c r="K1644" s="54" t="s">
        <v>3817</v>
      </c>
      <c r="L1644" s="52" t="s">
        <v>4614</v>
      </c>
      <c r="M1644" s="52" t="s">
        <v>4670</v>
      </c>
      <c r="N1644" s="52" t="s">
        <v>2155</v>
      </c>
      <c r="O1644" s="52"/>
      <c r="P1644" s="254" t="s">
        <v>2616</v>
      </c>
      <c r="Q1644" s="13"/>
      <c r="R1644"/>
      <c r="S1644" t="str">
        <f t="shared" si="391"/>
        <v/>
      </c>
      <c r="T1644" s="41" t="str">
        <f>IF(ISNA(VLOOKUP(P1644,'NEW XEQM.c'!E:F,2,0)),"--","PRESENT")</f>
        <v>--</v>
      </c>
      <c r="U1644"/>
      <c r="V1644">
        <f t="shared" si="344"/>
        <v>431</v>
      </c>
      <c r="W1644" s="75" t="s">
        <v>2566</v>
      </c>
      <c r="X1644" s="54" t="s">
        <v>2155</v>
      </c>
      <c r="Y1644" s="54" t="s">
        <v>2155</v>
      </c>
      <c r="Z1644" s="22" t="str">
        <f t="shared" si="345"/>
        <v>"ISM?"</v>
      </c>
      <c r="AA1644" s="22" t="str">
        <f t="shared" si="346"/>
        <v>ISM?</v>
      </c>
      <c r="AB1644" s="1">
        <f t="shared" si="347"/>
        <v>1606</v>
      </c>
      <c r="AC1644" t="str">
        <f t="shared" si="348"/>
        <v>ITM_ISM</v>
      </c>
      <c r="AD1644" s="125" t="str">
        <f>IF(ISNA(VLOOKUP(AA1644,'XEQM Shortlist'!J:J,1,0)),"//","")</f>
        <v>//</v>
      </c>
      <c r="AF1644" s="88" t="str">
        <f t="shared" si="349"/>
        <v>ISM?</v>
      </c>
      <c r="AG1644" t="b">
        <f t="shared" si="350"/>
        <v>1</v>
      </c>
    </row>
    <row r="1645" spans="1:33">
      <c r="A1645" s="45">
        <f t="shared" si="343"/>
        <v>1645</v>
      </c>
      <c r="B1645" s="44">
        <f t="shared" si="351"/>
        <v>1607</v>
      </c>
      <c r="C1645" s="48" t="s">
        <v>3520</v>
      </c>
      <c r="D1645" s="48" t="s">
        <v>7</v>
      </c>
      <c r="E1645" s="53" t="s">
        <v>1219</v>
      </c>
      <c r="F1645" s="53" t="s">
        <v>1219</v>
      </c>
      <c r="G1645" s="142">
        <v>0</v>
      </c>
      <c r="H1645" s="142">
        <v>0</v>
      </c>
      <c r="I1645" s="135" t="s">
        <v>3</v>
      </c>
      <c r="J1645" s="53" t="s">
        <v>1347</v>
      </c>
      <c r="K1645" s="54" t="s">
        <v>3817</v>
      </c>
      <c r="L1645" s="52" t="s">
        <v>4614</v>
      </c>
      <c r="M1645" s="52" t="s">
        <v>4670</v>
      </c>
      <c r="N1645" s="52" t="s">
        <v>2155</v>
      </c>
      <c r="O1645" s="52"/>
      <c r="P1645" s="254" t="s">
        <v>1837</v>
      </c>
      <c r="Q1645" s="13"/>
      <c r="R1645"/>
      <c r="S1645" t="str">
        <f t="shared" si="391"/>
        <v/>
      </c>
      <c r="T1645" s="41" t="str">
        <f>IF(ISNA(VLOOKUP(P1645,'NEW XEQM.c'!E:F,2,0)),"--","PRESENT")</f>
        <v>--</v>
      </c>
      <c r="U1645"/>
      <c r="V1645">
        <f t="shared" si="344"/>
        <v>432</v>
      </c>
      <c r="W1645" s="75" t="s">
        <v>2155</v>
      </c>
      <c r="X1645" s="54" t="s">
        <v>2155</v>
      </c>
      <c r="Y1645" s="54" t="s">
        <v>2155</v>
      </c>
      <c r="Z1645" s="22" t="str">
        <f t="shared" si="345"/>
        <v>"S" STD_SUB_M STD_SUB_W</v>
      </c>
      <c r="AA1645" s="22" t="str">
        <f t="shared" si="346"/>
        <v>SMW</v>
      </c>
      <c r="AB1645" s="1">
        <f t="shared" si="347"/>
        <v>1607</v>
      </c>
      <c r="AC1645" t="str">
        <f t="shared" si="348"/>
        <v>ITM_SMW</v>
      </c>
      <c r="AD1645" s="125" t="str">
        <f>IF(ISNA(VLOOKUP(AA1645,'XEQM Shortlist'!J:J,1,0)),"//","")</f>
        <v>//</v>
      </c>
      <c r="AF1645" s="88" t="str">
        <f t="shared" si="349"/>
        <v>SMW</v>
      </c>
      <c r="AG1645" t="b">
        <f t="shared" si="350"/>
        <v>1</v>
      </c>
    </row>
    <row r="1646" spans="1:33">
      <c r="A1646" s="45">
        <f t="shared" si="343"/>
        <v>1646</v>
      </c>
      <c r="B1646" s="44">
        <f t="shared" si="351"/>
        <v>1608</v>
      </c>
      <c r="C1646" s="48" t="s">
        <v>4507</v>
      </c>
      <c r="D1646" s="48" t="s">
        <v>4566</v>
      </c>
      <c r="E1646" s="53" t="s">
        <v>1220</v>
      </c>
      <c r="F1646" s="53" t="s">
        <v>1220</v>
      </c>
      <c r="G1646" s="142">
        <v>0</v>
      </c>
      <c r="H1646" s="142">
        <v>99</v>
      </c>
      <c r="I1646" s="135" t="s">
        <v>3</v>
      </c>
      <c r="J1646" s="53" t="s">
        <v>1347</v>
      </c>
      <c r="K1646" s="54" t="s">
        <v>3656</v>
      </c>
      <c r="L1646" s="52" t="s">
        <v>4614</v>
      </c>
      <c r="M1646" s="52" t="s">
        <v>4675</v>
      </c>
      <c r="N1646" s="52" t="s">
        <v>2155</v>
      </c>
      <c r="O1646" s="52"/>
      <c r="P1646" s="254" t="s">
        <v>1838</v>
      </c>
      <c r="Q1646" s="13"/>
      <c r="R1646"/>
      <c r="S1646" t="str">
        <f t="shared" si="391"/>
        <v/>
      </c>
      <c r="T1646" s="41" t="str">
        <f>IF(ISNA(VLOOKUP(P1646,'NEW XEQM.c'!E:F,2,0)),"--","PRESENT")</f>
        <v>--</v>
      </c>
      <c r="U1646"/>
      <c r="V1646">
        <f t="shared" si="344"/>
        <v>433</v>
      </c>
      <c r="W1646" s="75" t="s">
        <v>2155</v>
      </c>
      <c r="X1646" s="54" t="s">
        <v>2155</v>
      </c>
      <c r="Y1646" s="54" t="s">
        <v>2155</v>
      </c>
      <c r="Z1646" s="22" t="str">
        <f t="shared" si="345"/>
        <v>"SOLVE"</v>
      </c>
      <c r="AA1646" s="22" t="str">
        <f t="shared" si="346"/>
        <v>SOLVE</v>
      </c>
      <c r="AB1646" s="1">
        <f t="shared" si="347"/>
        <v>1608</v>
      </c>
      <c r="AC1646" t="str">
        <f t="shared" si="348"/>
        <v>ITM_SOLVE</v>
      </c>
      <c r="AD1646" s="125" t="str">
        <f>IF(ISNA(VLOOKUP(AA1646,'XEQM Shortlist'!J:J,1,0)),"//","")</f>
        <v>//</v>
      </c>
      <c r="AF1646" s="88" t="str">
        <f t="shared" si="349"/>
        <v>SOLVE</v>
      </c>
      <c r="AG1646" t="b">
        <f t="shared" si="350"/>
        <v>1</v>
      </c>
    </row>
    <row r="1647" spans="1:33">
      <c r="A1647" s="45">
        <f t="shared" si="343"/>
        <v>1647</v>
      </c>
      <c r="B1647" s="44">
        <f t="shared" si="351"/>
        <v>1609</v>
      </c>
      <c r="C1647" s="48" t="s">
        <v>3521</v>
      </c>
      <c r="D1647" s="48" t="s">
        <v>7</v>
      </c>
      <c r="E1647" s="53" t="s">
        <v>324</v>
      </c>
      <c r="F1647" s="53" t="s">
        <v>324</v>
      </c>
      <c r="G1647" s="142">
        <v>0</v>
      </c>
      <c r="H1647" s="142">
        <v>0</v>
      </c>
      <c r="I1647" s="135" t="s">
        <v>3</v>
      </c>
      <c r="J1647" s="53" t="s">
        <v>1347</v>
      </c>
      <c r="K1647" s="54" t="s">
        <v>3817</v>
      </c>
      <c r="L1647" s="52" t="s">
        <v>4614</v>
      </c>
      <c r="M1647" s="52" t="s">
        <v>4670</v>
      </c>
      <c r="N1647" s="52" t="s">
        <v>2155</v>
      </c>
      <c r="O1647" s="52"/>
      <c r="P1647" s="254" t="s">
        <v>1842</v>
      </c>
      <c r="Q1647" s="13"/>
      <c r="R1647"/>
      <c r="S1647" t="str">
        <f t="shared" si="391"/>
        <v/>
      </c>
      <c r="T1647" s="41" t="str">
        <f>IF(ISNA(VLOOKUP(P1647,'NEW XEQM.c'!E:F,2,0)),"--","PRESENT")</f>
        <v>--</v>
      </c>
      <c r="U1647"/>
      <c r="V1647">
        <f t="shared" si="344"/>
        <v>434</v>
      </c>
      <c r="W1647" s="75" t="s">
        <v>2566</v>
      </c>
      <c r="X1647" s="54" t="s">
        <v>2155</v>
      </c>
      <c r="Y1647" s="54" t="s">
        <v>2155</v>
      </c>
      <c r="Z1647" s="22" t="str">
        <f t="shared" si="345"/>
        <v>"SSIZE?"</v>
      </c>
      <c r="AA1647" s="22" t="str">
        <f t="shared" si="346"/>
        <v>SSIZE?</v>
      </c>
      <c r="AB1647" s="1">
        <f t="shared" si="347"/>
        <v>1609</v>
      </c>
      <c r="AC1647" t="str">
        <f t="shared" si="348"/>
        <v>ITM_SSIZE</v>
      </c>
      <c r="AD1647" s="125" t="str">
        <f>IF(ISNA(VLOOKUP(AA1647,'XEQM Shortlist'!J:J,1,0)),"//","")</f>
        <v>//</v>
      </c>
      <c r="AF1647" s="88" t="str">
        <f t="shared" si="349"/>
        <v>SSIZE?</v>
      </c>
      <c r="AG1647" t="b">
        <f t="shared" si="350"/>
        <v>1</v>
      </c>
    </row>
    <row r="1648" spans="1:33">
      <c r="A1648" s="45">
        <f t="shared" si="343"/>
        <v>1648</v>
      </c>
      <c r="B1648" s="44">
        <f t="shared" si="351"/>
        <v>1610</v>
      </c>
      <c r="C1648" s="48" t="s">
        <v>3645</v>
      </c>
      <c r="D1648" s="126" t="s">
        <v>4098</v>
      </c>
      <c r="E1648" s="53" t="s">
        <v>2400</v>
      </c>
      <c r="F1648" s="53" t="s">
        <v>2400</v>
      </c>
      <c r="G1648" s="142">
        <v>0</v>
      </c>
      <c r="H1648" s="142">
        <v>0</v>
      </c>
      <c r="I1648" s="135" t="s">
        <v>3</v>
      </c>
      <c r="J1648" s="53" t="s">
        <v>1347</v>
      </c>
      <c r="K1648" s="54" t="s">
        <v>3656</v>
      </c>
      <c r="L1648" s="52" t="s">
        <v>4614</v>
      </c>
      <c r="M1648" s="52" t="s">
        <v>4672</v>
      </c>
      <c r="N1648" s="52" t="s">
        <v>2155</v>
      </c>
      <c r="O1648" s="52"/>
      <c r="P1648" s="254" t="s">
        <v>1844</v>
      </c>
      <c r="Q1648" s="13"/>
      <c r="R1648"/>
      <c r="S1648" t="str">
        <f t="shared" si="391"/>
        <v/>
      </c>
      <c r="T1648" s="41" t="str">
        <f>IF(ISNA(VLOOKUP(P1648,'NEW XEQM.c'!E:F,2,0)),"--","PRESENT")</f>
        <v>--</v>
      </c>
      <c r="U1648"/>
      <c r="V1648">
        <f t="shared" si="344"/>
        <v>435</v>
      </c>
      <c r="W1648" s="75" t="s">
        <v>2155</v>
      </c>
      <c r="X1648" s="54" t="s">
        <v>2155</v>
      </c>
      <c r="Y1648" s="54" t="s">
        <v>2155</v>
      </c>
      <c r="Z1648" s="22" t="str">
        <f t="shared" si="345"/>
        <v>"STATUS"</v>
      </c>
      <c r="AA1648" s="22" t="str">
        <f t="shared" si="346"/>
        <v>STATUS</v>
      </c>
      <c r="AB1648" s="1">
        <f t="shared" si="347"/>
        <v>1610</v>
      </c>
      <c r="AC1648" t="str">
        <f t="shared" si="348"/>
        <v>ITM_STATUS</v>
      </c>
      <c r="AD1648" s="125" t="str">
        <f>IF(ISNA(VLOOKUP(AA1648,'XEQM Shortlist'!J:J,1,0)),"//","")</f>
        <v>//</v>
      </c>
      <c r="AF1648" s="88" t="str">
        <f t="shared" si="349"/>
        <v>STATUS</v>
      </c>
      <c r="AG1648" t="b">
        <f t="shared" si="350"/>
        <v>1</v>
      </c>
    </row>
    <row r="1649" spans="1:33">
      <c r="A1649" s="45">
        <f t="shared" si="343"/>
        <v>1649</v>
      </c>
      <c r="B1649" s="44">
        <f t="shared" si="351"/>
        <v>1611</v>
      </c>
      <c r="C1649" s="48" t="s">
        <v>3522</v>
      </c>
      <c r="D1649" s="48" t="s">
        <v>2195</v>
      </c>
      <c r="E1649" s="53" t="s">
        <v>1224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1347</v>
      </c>
      <c r="K1649" s="54" t="s">
        <v>3817</v>
      </c>
      <c r="L1649" s="52" t="s">
        <v>4614</v>
      </c>
      <c r="M1649" s="52" t="s">
        <v>4675</v>
      </c>
      <c r="N1649" s="52" t="s">
        <v>2155</v>
      </c>
      <c r="O1649" s="52"/>
      <c r="P1649" s="254" t="s">
        <v>1847</v>
      </c>
      <c r="Q1649" s="13"/>
      <c r="R1649"/>
      <c r="S1649" t="str">
        <f t="shared" si="391"/>
        <v>NOT EQUAL</v>
      </c>
      <c r="T1649" s="41" t="str">
        <f>IF(ISNA(VLOOKUP(P1649,'NEW XEQM.c'!E:F,2,0)),"--","PRESENT")</f>
        <v>--</v>
      </c>
      <c r="U1649"/>
      <c r="V1649">
        <f t="shared" si="344"/>
        <v>436</v>
      </c>
      <c r="W1649" s="75" t="s">
        <v>2155</v>
      </c>
      <c r="X1649" s="54" t="s">
        <v>2155</v>
      </c>
      <c r="Y1649" s="54" t="s">
        <v>2155</v>
      </c>
      <c r="Z1649" s="22" t="str">
        <f t="shared" si="345"/>
        <v>"STOCFG"</v>
      </c>
      <c r="AA1649" s="22" t="str">
        <f t="shared" si="346"/>
        <v>STOCFG</v>
      </c>
      <c r="AB1649" s="1">
        <f t="shared" si="347"/>
        <v>1611</v>
      </c>
      <c r="AC1649" t="str">
        <f t="shared" si="348"/>
        <v>ITM_STOCFG</v>
      </c>
      <c r="AD1649" s="125" t="str">
        <f>IF(ISNA(VLOOKUP(AA1649,'XEQM Shortlist'!J:J,1,0)),"//","")</f>
        <v>//</v>
      </c>
      <c r="AF1649" s="88" t="str">
        <f t="shared" si="349"/>
        <v>STOCFG</v>
      </c>
      <c r="AG1649" t="b">
        <f t="shared" si="350"/>
        <v>1</v>
      </c>
    </row>
    <row r="1650" spans="1:33">
      <c r="A1650" s="45">
        <f t="shared" si="343"/>
        <v>1650</v>
      </c>
      <c r="B1650" s="44">
        <f t="shared" si="351"/>
        <v>1612</v>
      </c>
      <c r="C1650" s="48" t="s">
        <v>3523</v>
      </c>
      <c r="D1650" s="48" t="s">
        <v>7</v>
      </c>
      <c r="E1650" s="53" t="s">
        <v>1225</v>
      </c>
      <c r="F1650" s="53" t="s">
        <v>1225</v>
      </c>
      <c r="G1650" s="142">
        <v>0</v>
      </c>
      <c r="H1650" s="142">
        <v>0</v>
      </c>
      <c r="I1650" s="135" t="s">
        <v>3</v>
      </c>
      <c r="J1650" s="53" t="s">
        <v>1347</v>
      </c>
      <c r="K1650" s="54" t="s">
        <v>3817</v>
      </c>
      <c r="L1650" s="52" t="s">
        <v>4614</v>
      </c>
      <c r="M1650" s="52" t="s">
        <v>4670</v>
      </c>
      <c r="N1650" s="52" t="s">
        <v>2155</v>
      </c>
      <c r="O1650" s="52"/>
      <c r="P1650" s="254" t="s">
        <v>1848</v>
      </c>
      <c r="Q1650" s="13"/>
      <c r="R1650"/>
      <c r="S1650" t="str">
        <f t="shared" si="391"/>
        <v/>
      </c>
      <c r="T1650" s="41" t="str">
        <f>IF(ISNA(VLOOKUP(P1650,'NEW XEQM.c'!E:F,2,0)),"--","PRESENT")</f>
        <v>PRESENT</v>
      </c>
      <c r="U1650"/>
      <c r="V1650">
        <f t="shared" si="344"/>
        <v>437</v>
      </c>
      <c r="W1650" s="75" t="s">
        <v>2568</v>
      </c>
      <c r="X1650" s="54" t="s">
        <v>2155</v>
      </c>
      <c r="Y1650" s="54" t="s">
        <v>2155</v>
      </c>
      <c r="Z1650" s="22" t="str">
        <f t="shared" si="345"/>
        <v>"STOEL"</v>
      </c>
      <c r="AA1650" s="22" t="str">
        <f t="shared" si="346"/>
        <v>STOEL</v>
      </c>
      <c r="AB1650" s="1">
        <f t="shared" si="347"/>
        <v>1612</v>
      </c>
      <c r="AC1650" t="str">
        <f t="shared" si="348"/>
        <v>ITM_STOEL</v>
      </c>
      <c r="AD1650" s="125" t="str">
        <f>IF(ISNA(VLOOKUP(AA1650,'XEQM Shortlist'!J:J,1,0)),"//","")</f>
        <v/>
      </c>
      <c r="AF1650" s="88" t="str">
        <f t="shared" si="349"/>
        <v>STOEL</v>
      </c>
      <c r="AG1650" t="b">
        <f t="shared" si="350"/>
        <v>1</v>
      </c>
    </row>
    <row r="1651" spans="1:33">
      <c r="A1651" s="45">
        <f t="shared" si="343"/>
        <v>1651</v>
      </c>
      <c r="B1651" s="44">
        <f t="shared" si="351"/>
        <v>1613</v>
      </c>
      <c r="C1651" s="48" t="s">
        <v>3524</v>
      </c>
      <c r="D1651" s="48" t="s">
        <v>7</v>
      </c>
      <c r="E1651" s="53" t="s">
        <v>1226</v>
      </c>
      <c r="F1651" s="53" t="s">
        <v>1226</v>
      </c>
      <c r="G1651" s="142">
        <v>0</v>
      </c>
      <c r="H1651" s="142">
        <v>0</v>
      </c>
      <c r="I1651" s="135" t="s">
        <v>3</v>
      </c>
      <c r="J1651" s="53" t="s">
        <v>1347</v>
      </c>
      <c r="K1651" s="54" t="s">
        <v>3817</v>
      </c>
      <c r="L1651" s="52" t="s">
        <v>4614</v>
      </c>
      <c r="M1651" s="52" t="s">
        <v>4670</v>
      </c>
      <c r="N1651" s="52" t="s">
        <v>2155</v>
      </c>
      <c r="O1651" s="52"/>
      <c r="P1651" s="254" t="s">
        <v>1849</v>
      </c>
      <c r="Q1651" s="13"/>
      <c r="R1651"/>
      <c r="S1651" t="str">
        <f t="shared" si="391"/>
        <v/>
      </c>
      <c r="T1651" s="41" t="str">
        <f>IF(ISNA(VLOOKUP(P1651,'NEW XEQM.c'!E:F,2,0)),"--","PRESENT")</f>
        <v>PRESENT</v>
      </c>
      <c r="U1651"/>
      <c r="V1651">
        <f t="shared" si="344"/>
        <v>438</v>
      </c>
      <c r="W1651" s="78" t="s">
        <v>2568</v>
      </c>
      <c r="X1651" s="54" t="s">
        <v>2155</v>
      </c>
      <c r="Y1651" s="54" t="s">
        <v>2155</v>
      </c>
      <c r="Z1651" s="22" t="str">
        <f t="shared" si="345"/>
        <v>"STOIJ"</v>
      </c>
      <c r="AA1651" s="22" t="str">
        <f t="shared" si="346"/>
        <v>STOIJ</v>
      </c>
      <c r="AB1651" s="1">
        <f t="shared" si="347"/>
        <v>1613</v>
      </c>
      <c r="AC1651" t="str">
        <f t="shared" si="348"/>
        <v>ITM_STOIJ</v>
      </c>
      <c r="AD1651" s="125" t="str">
        <f>IF(ISNA(VLOOKUP(AA1651,'XEQM Shortlist'!J:J,1,0)),"//","")</f>
        <v/>
      </c>
      <c r="AF1651" s="88" t="str">
        <f t="shared" si="349"/>
        <v>STOIJ</v>
      </c>
      <c r="AG1651" t="b">
        <f t="shared" si="350"/>
        <v>1</v>
      </c>
    </row>
    <row r="1652" spans="1:33">
      <c r="A1652" s="45">
        <f t="shared" si="343"/>
        <v>1652</v>
      </c>
      <c r="B1652" s="44">
        <f t="shared" si="351"/>
        <v>1614</v>
      </c>
      <c r="C1652" s="48" t="s">
        <v>3341</v>
      </c>
      <c r="D1652" s="48" t="s">
        <v>7</v>
      </c>
      <c r="E1652" s="53" t="s">
        <v>1118</v>
      </c>
      <c r="F1652" s="53" t="s">
        <v>1118</v>
      </c>
      <c r="G1652" s="142">
        <v>0</v>
      </c>
      <c r="H1652" s="142">
        <v>0</v>
      </c>
      <c r="I1652" s="135" t="s">
        <v>3</v>
      </c>
      <c r="J1652" s="53" t="s">
        <v>1347</v>
      </c>
      <c r="K1652" s="54" t="s">
        <v>3817</v>
      </c>
      <c r="L1652" s="52" t="s">
        <v>4614</v>
      </c>
      <c r="M1652" s="52" t="s">
        <v>4670</v>
      </c>
      <c r="N1652" s="52" t="s">
        <v>2155</v>
      </c>
      <c r="O1652" s="52"/>
      <c r="P1652" s="254" t="s">
        <v>1622</v>
      </c>
      <c r="Q1652" s="13"/>
      <c r="R1652"/>
      <c r="S1652" t="str">
        <f t="shared" si="391"/>
        <v/>
      </c>
      <c r="T1652" s="41" t="str">
        <f>IF(ISNA(VLOOKUP(P1652,'NEW XEQM.c'!E:F,2,0)),"--","PRESENT")</f>
        <v>PRESENT</v>
      </c>
      <c r="U1652"/>
      <c r="V1652">
        <f t="shared" si="344"/>
        <v>439</v>
      </c>
      <c r="W1652" s="78" t="s">
        <v>2553</v>
      </c>
      <c r="X1652" s="54" t="s">
        <v>2155</v>
      </c>
      <c r="Y1652" s="54" t="s">
        <v>2155</v>
      </c>
      <c r="Z1652" s="22" t="str">
        <f t="shared" si="345"/>
        <v>"LN(1+X)"</v>
      </c>
      <c r="AA1652" s="22" t="str">
        <f t="shared" si="346"/>
        <v>LN(1+X)</v>
      </c>
      <c r="AB1652" s="1">
        <f t="shared" si="347"/>
        <v>1614</v>
      </c>
      <c r="AC1652" t="str">
        <f t="shared" si="348"/>
        <v>ITM_LN1X</v>
      </c>
      <c r="AD1652" s="125" t="str">
        <f>IF(ISNA(VLOOKUP(AA1652,'XEQM Shortlist'!J:J,1,0)),"//","")</f>
        <v/>
      </c>
      <c r="AF1652" s="88" t="str">
        <f t="shared" si="349"/>
        <v>LN(1+X)</v>
      </c>
      <c r="AG1652" t="b">
        <f t="shared" si="350"/>
        <v>1</v>
      </c>
    </row>
    <row r="1653" spans="1:33">
      <c r="A1653" s="45">
        <f t="shared" si="343"/>
        <v>1653</v>
      </c>
      <c r="B1653" s="44">
        <f t="shared" si="351"/>
        <v>1615</v>
      </c>
      <c r="C1653" s="48" t="s">
        <v>3525</v>
      </c>
      <c r="D1653" s="48" t="s">
        <v>2195</v>
      </c>
      <c r="E1653" s="53" t="s">
        <v>1228</v>
      </c>
      <c r="F1653" s="53" t="s">
        <v>1228</v>
      </c>
      <c r="G1653" s="142">
        <v>0</v>
      </c>
      <c r="H1653" s="142">
        <v>99</v>
      </c>
      <c r="I1653" s="135" t="s">
        <v>3</v>
      </c>
      <c r="J1653" s="53" t="s">
        <v>1347</v>
      </c>
      <c r="K1653" s="54" t="s">
        <v>3817</v>
      </c>
      <c r="L1653" s="52" t="s">
        <v>4614</v>
      </c>
      <c r="M1653" s="52" t="s">
        <v>4675</v>
      </c>
      <c r="N1653" s="52" t="s">
        <v>2155</v>
      </c>
      <c r="O1653" s="52"/>
      <c r="P1653" s="254" t="s">
        <v>1851</v>
      </c>
      <c r="Q1653" s="13"/>
      <c r="R1653"/>
      <c r="S1653" t="str">
        <f t="shared" si="391"/>
        <v/>
      </c>
      <c r="T1653" s="41" t="str">
        <f>IF(ISNA(VLOOKUP(P1653,'NEW XEQM.c'!E:F,2,0)),"--","PRESENT")</f>
        <v>--</v>
      </c>
      <c r="U1653"/>
      <c r="V1653">
        <f t="shared" si="344"/>
        <v>440</v>
      </c>
      <c r="W1653" s="75" t="s">
        <v>2568</v>
      </c>
      <c r="X1653" s="54" t="s">
        <v>2155</v>
      </c>
      <c r="Y1653" s="54" t="s">
        <v>2155</v>
      </c>
      <c r="Z1653" s="22" t="str">
        <f t="shared" si="345"/>
        <v>"STOS"</v>
      </c>
      <c r="AA1653" s="22" t="str">
        <f t="shared" si="346"/>
        <v>STOS</v>
      </c>
      <c r="AB1653" s="1">
        <f t="shared" si="347"/>
        <v>1615</v>
      </c>
      <c r="AC1653" t="str">
        <f t="shared" si="348"/>
        <v>ITM_STOS</v>
      </c>
      <c r="AD1653" s="125" t="str">
        <f>IF(ISNA(VLOOKUP(AA1653,'XEQM Shortlist'!J:J,1,0)),"//","")</f>
        <v>//</v>
      </c>
      <c r="AF1653" s="88" t="str">
        <f t="shared" si="349"/>
        <v>STOS</v>
      </c>
      <c r="AG1653" t="b">
        <f t="shared" si="350"/>
        <v>1</v>
      </c>
    </row>
    <row r="1654" spans="1:33">
      <c r="A1654" s="45">
        <f t="shared" si="343"/>
        <v>1654</v>
      </c>
      <c r="B1654" s="44">
        <f t="shared" si="351"/>
        <v>1616</v>
      </c>
      <c r="C1654" s="48" t="s">
        <v>3526</v>
      </c>
      <c r="D1654" s="48" t="s">
        <v>7</v>
      </c>
      <c r="E1654" s="53" t="s">
        <v>5106</v>
      </c>
      <c r="F1654" s="53" t="s">
        <v>5106</v>
      </c>
      <c r="G1654" s="142">
        <v>0</v>
      </c>
      <c r="H1654" s="142">
        <v>0</v>
      </c>
      <c r="I1654" s="135" t="s">
        <v>3</v>
      </c>
      <c r="J1654" s="53" t="s">
        <v>1347</v>
      </c>
      <c r="K1654" s="54" t="s">
        <v>3817</v>
      </c>
      <c r="L1654" s="52" t="s">
        <v>4614</v>
      </c>
      <c r="M1654" s="52" t="s">
        <v>4670</v>
      </c>
      <c r="N1654" s="52" t="s">
        <v>2155</v>
      </c>
      <c r="O1654" s="52"/>
      <c r="P1654" s="254" t="s">
        <v>1858</v>
      </c>
      <c r="Q1654" s="13"/>
      <c r="R1654"/>
      <c r="S1654" t="str">
        <f t="shared" si="391"/>
        <v/>
      </c>
      <c r="T1654" s="41" t="str">
        <f>IF(ISNA(VLOOKUP(P1654,'NEW XEQM.c'!E:F,2,0)),"--","PRESENT")</f>
        <v>PRESENT</v>
      </c>
      <c r="U1654"/>
      <c r="V1654">
        <f t="shared" si="344"/>
        <v>441</v>
      </c>
      <c r="W1654" s="78" t="s">
        <v>2558</v>
      </c>
      <c r="X1654" s="54" t="s">
        <v>2155</v>
      </c>
      <c r="Y1654" s="54" t="s">
        <v>2155</v>
      </c>
      <c r="Z1654" s="22" t="str">
        <f t="shared" si="345"/>
        <v>"X" STD_SUB_S STD_SUB_U STD_SUB_M</v>
      </c>
      <c r="AA1654" s="22" t="str">
        <f t="shared" si="346"/>
        <v>XSUM</v>
      </c>
      <c r="AB1654" s="1">
        <f t="shared" si="347"/>
        <v>1616</v>
      </c>
      <c r="AC1654" t="str">
        <f t="shared" si="348"/>
        <v>ITM_SUM</v>
      </c>
      <c r="AD1654" s="125" t="str">
        <f>IF(ISNA(VLOOKUP(AA1654,'XEQM Shortlist'!J:J,1,0)),"//","")</f>
        <v>//</v>
      </c>
      <c r="AF1654" s="88" t="str">
        <f t="shared" si="349"/>
        <v>XSUM</v>
      </c>
      <c r="AG1654" t="b">
        <f t="shared" si="350"/>
        <v>1</v>
      </c>
    </row>
    <row r="1655" spans="1:33">
      <c r="A1655" s="45">
        <f t="shared" si="343"/>
        <v>1655</v>
      </c>
      <c r="B1655" s="44">
        <f t="shared" si="351"/>
        <v>1617</v>
      </c>
      <c r="C1655" s="48" t="s">
        <v>3527</v>
      </c>
      <c r="D1655" s="48" t="s">
        <v>7</v>
      </c>
      <c r="E1655" s="53" t="s">
        <v>1234</v>
      </c>
      <c r="F1655" s="53" t="s">
        <v>1234</v>
      </c>
      <c r="G1655" s="142">
        <v>0</v>
      </c>
      <c r="H1655" s="142">
        <v>0</v>
      </c>
      <c r="I1655" s="135" t="s">
        <v>3</v>
      </c>
      <c r="J1655" s="53" t="s">
        <v>1347</v>
      </c>
      <c r="K1655" s="54" t="s">
        <v>3817</v>
      </c>
      <c r="L1655" s="52" t="s">
        <v>4614</v>
      </c>
      <c r="M1655" s="52" t="s">
        <v>4670</v>
      </c>
      <c r="N1655" s="52" t="s">
        <v>2155</v>
      </c>
      <c r="O1655" s="52"/>
      <c r="P1655" s="254" t="s">
        <v>1859</v>
      </c>
      <c r="Q1655" s="13"/>
      <c r="R1655"/>
      <c r="S1655" t="str">
        <f t="shared" si="391"/>
        <v/>
      </c>
      <c r="T1655" s="41" t="str">
        <f>IF(ISNA(VLOOKUP(P1655,'NEW XEQM.c'!E:F,2,0)),"--","PRESENT")</f>
        <v>--</v>
      </c>
      <c r="U1655"/>
      <c r="V1655">
        <f t="shared" si="344"/>
        <v>442</v>
      </c>
      <c r="W1655" s="75" t="s">
        <v>2155</v>
      </c>
      <c r="X1655" s="54" t="s">
        <v>2155</v>
      </c>
      <c r="Y1655" s="54" t="s">
        <v>2155</v>
      </c>
      <c r="Z1655" s="22" t="str">
        <f t="shared" si="345"/>
        <v>"S" STD_SUB_W</v>
      </c>
      <c r="AA1655" s="22" t="str">
        <f t="shared" si="346"/>
        <v>SW</v>
      </c>
      <c r="AB1655" s="1">
        <f t="shared" si="347"/>
        <v>1617</v>
      </c>
      <c r="AC1655" t="str">
        <f t="shared" si="348"/>
        <v>ITM_SW</v>
      </c>
      <c r="AD1655" s="125" t="str">
        <f>IF(ISNA(VLOOKUP(AA1655,'XEQM Shortlist'!J:J,1,0)),"//","")</f>
        <v>//</v>
      </c>
      <c r="AF1655" s="88" t="str">
        <f t="shared" si="349"/>
        <v>SW</v>
      </c>
      <c r="AG1655" t="b">
        <f t="shared" si="350"/>
        <v>1</v>
      </c>
    </row>
    <row r="1656" spans="1:33">
      <c r="A1656" s="45">
        <f t="shared" si="343"/>
        <v>1656</v>
      </c>
      <c r="B1656" s="44">
        <f t="shared" si="351"/>
        <v>1618</v>
      </c>
      <c r="C1656" s="48" t="s">
        <v>4274</v>
      </c>
      <c r="D1656" s="48" t="s">
        <v>7</v>
      </c>
      <c r="E1656" s="53" t="s">
        <v>1235</v>
      </c>
      <c r="F1656" s="53" t="s">
        <v>1235</v>
      </c>
      <c r="G1656" s="142">
        <v>0</v>
      </c>
      <c r="H1656" s="142">
        <v>0</v>
      </c>
      <c r="I1656" s="135" t="s">
        <v>3</v>
      </c>
      <c r="J1656" s="53" t="s">
        <v>1347</v>
      </c>
      <c r="K1656" s="54" t="s">
        <v>3817</v>
      </c>
      <c r="L1656" s="52" t="s">
        <v>4614</v>
      </c>
      <c r="M1656" s="52" t="s">
        <v>4670</v>
      </c>
      <c r="N1656" s="52" t="s">
        <v>2155</v>
      </c>
      <c r="O1656" s="52"/>
      <c r="P1656" s="254" t="s">
        <v>1860</v>
      </c>
      <c r="Q1656" s="13"/>
      <c r="R1656"/>
      <c r="S1656" t="str">
        <f t="shared" si="391"/>
        <v/>
      </c>
      <c r="T1656" s="41" t="str">
        <f>IF(ISNA(VLOOKUP(P1656,'NEW XEQM.c'!E:F,2,0)),"--","PRESENT")</f>
        <v>--</v>
      </c>
      <c r="U1656"/>
      <c r="V1656">
        <f t="shared" si="344"/>
        <v>443</v>
      </c>
      <c r="W1656" s="75" t="s">
        <v>2155</v>
      </c>
      <c r="X1656" s="54" t="s">
        <v>2155</v>
      </c>
      <c r="Y1656" s="54" t="s">
        <v>2155</v>
      </c>
      <c r="Z1656" s="22" t="str">
        <f t="shared" si="345"/>
        <v>"S" STD_SUB_X STD_SUB_Y</v>
      </c>
      <c r="AA1656" s="22" t="str">
        <f t="shared" si="346"/>
        <v>SXY</v>
      </c>
      <c r="AB1656" s="1">
        <f t="shared" si="347"/>
        <v>1618</v>
      </c>
      <c r="AC1656" t="str">
        <f t="shared" si="348"/>
        <v>ITM_SXY</v>
      </c>
      <c r="AD1656" s="125" t="str">
        <f>IF(ISNA(VLOOKUP(AA1656,'XEQM Shortlist'!J:J,1,0)),"//","")</f>
        <v>//</v>
      </c>
      <c r="AF1656" s="88" t="str">
        <f t="shared" si="349"/>
        <v>SXY</v>
      </c>
      <c r="AG1656" t="b">
        <f t="shared" si="350"/>
        <v>1</v>
      </c>
    </row>
    <row r="1657" spans="1:33">
      <c r="A1657" s="45">
        <f t="shared" si="343"/>
        <v>1657</v>
      </c>
      <c r="B1657" s="44">
        <f t="shared" si="351"/>
        <v>1619</v>
      </c>
      <c r="C1657" s="48" t="s">
        <v>4086</v>
      </c>
      <c r="D1657" s="48" t="s">
        <v>12</v>
      </c>
      <c r="E1657" s="53" t="s">
        <v>1237</v>
      </c>
      <c r="F1657" s="53" t="s">
        <v>1237</v>
      </c>
      <c r="G1657" s="142">
        <v>0</v>
      </c>
      <c r="H1657" s="155">
        <v>6</v>
      </c>
      <c r="I1657" s="135" t="s">
        <v>3</v>
      </c>
      <c r="J1657" s="53" t="s">
        <v>1347</v>
      </c>
      <c r="K1657" s="54" t="s">
        <v>3817</v>
      </c>
      <c r="L1657" s="52" t="s">
        <v>4614</v>
      </c>
      <c r="M1657" s="52" t="s">
        <v>4671</v>
      </c>
      <c r="N1657" s="52" t="s">
        <v>2155</v>
      </c>
      <c r="O1657" s="52"/>
      <c r="P1657" s="254" t="s">
        <v>1866</v>
      </c>
      <c r="Q1657" s="13"/>
      <c r="R1657"/>
      <c r="S1657" t="str">
        <f t="shared" si="391"/>
        <v/>
      </c>
      <c r="T1657" s="41" t="str">
        <f>IF(ISNA(VLOOKUP(P1657,'NEW XEQM.c'!E:F,2,0)),"--","PRESENT")</f>
        <v>--</v>
      </c>
      <c r="U1657"/>
      <c r="V1657">
        <f t="shared" si="344"/>
        <v>444</v>
      </c>
      <c r="W1657" s="75" t="s">
        <v>2155</v>
      </c>
      <c r="X1657" s="54" t="s">
        <v>2155</v>
      </c>
      <c r="Y1657" s="54" t="s">
        <v>2155</v>
      </c>
      <c r="Z1657" s="22" t="str">
        <f t="shared" si="345"/>
        <v>"TDISP"</v>
      </c>
      <c r="AA1657" s="22" t="str">
        <f t="shared" si="346"/>
        <v>TDISP</v>
      </c>
      <c r="AB1657" s="1">
        <f t="shared" si="347"/>
        <v>1619</v>
      </c>
      <c r="AC1657" t="str">
        <f t="shared" si="348"/>
        <v>ITM_TDISP</v>
      </c>
      <c r="AD1657" s="125" t="str">
        <f>IF(ISNA(VLOOKUP(AA1657,'XEQM Shortlist'!J:J,1,0)),"//","")</f>
        <v>//</v>
      </c>
      <c r="AF1657" s="88" t="str">
        <f t="shared" si="349"/>
        <v>TDISP</v>
      </c>
      <c r="AG1657" t="b">
        <f t="shared" si="350"/>
        <v>1</v>
      </c>
    </row>
    <row r="1658" spans="1:33">
      <c r="A1658" s="45">
        <f t="shared" si="343"/>
        <v>1658</v>
      </c>
      <c r="B1658" s="44">
        <f t="shared" si="351"/>
        <v>1620</v>
      </c>
      <c r="C1658" s="48" t="s">
        <v>3528</v>
      </c>
      <c r="D1658" s="48" t="s">
        <v>7</v>
      </c>
      <c r="E1658" s="53" t="s">
        <v>1238</v>
      </c>
      <c r="F1658" s="53" t="s">
        <v>1238</v>
      </c>
      <c r="G1658" s="142">
        <v>0</v>
      </c>
      <c r="H1658" s="142">
        <v>0</v>
      </c>
      <c r="I1658" s="135" t="s">
        <v>3</v>
      </c>
      <c r="J1658" s="53" t="s">
        <v>1347</v>
      </c>
      <c r="K1658" s="54" t="s">
        <v>3817</v>
      </c>
      <c r="L1658" s="52" t="s">
        <v>4614</v>
      </c>
      <c r="M1658" s="52" t="s">
        <v>4670</v>
      </c>
      <c r="N1658" s="52" t="s">
        <v>2155</v>
      </c>
      <c r="O1658" s="52"/>
      <c r="P1658" s="254" t="s">
        <v>1868</v>
      </c>
      <c r="Q1658" s="13"/>
      <c r="R1658"/>
      <c r="S1658" t="str">
        <f t="shared" si="391"/>
        <v/>
      </c>
      <c r="T1658" s="41" t="str">
        <f>IF(ISNA(VLOOKUP(P1658,'NEW XEQM.c'!E:F,2,0)),"--","PRESENT")</f>
        <v>PRESENT</v>
      </c>
      <c r="U1658"/>
      <c r="V1658">
        <f t="shared" si="344"/>
        <v>445</v>
      </c>
      <c r="W1658" s="75" t="s">
        <v>2572</v>
      </c>
      <c r="X1658" s="54" t="s">
        <v>2155</v>
      </c>
      <c r="Y1658" s="54" t="s">
        <v>2155</v>
      </c>
      <c r="Z1658" s="22" t="str">
        <f t="shared" si="345"/>
        <v>"TICKS"</v>
      </c>
      <c r="AA1658" s="22" t="str">
        <f t="shared" si="346"/>
        <v>TICKS</v>
      </c>
      <c r="AB1658" s="1">
        <f t="shared" si="347"/>
        <v>1620</v>
      </c>
      <c r="AC1658" t="str">
        <f t="shared" si="348"/>
        <v>ITM_TICKS</v>
      </c>
      <c r="AD1658" s="125" t="str">
        <f>IF(ISNA(VLOOKUP(AA1658,'XEQM Shortlist'!J:J,1,0)),"//","")</f>
        <v/>
      </c>
      <c r="AF1658" s="88" t="str">
        <f t="shared" si="349"/>
        <v>TICKS</v>
      </c>
      <c r="AG1658" t="b">
        <f t="shared" si="350"/>
        <v>1</v>
      </c>
    </row>
    <row r="1659" spans="1:33">
      <c r="A1659" s="45">
        <f t="shared" si="343"/>
        <v>1659</v>
      </c>
      <c r="B1659" s="44">
        <f t="shared" si="351"/>
        <v>1621</v>
      </c>
      <c r="C1659" s="48" t="s">
        <v>4087</v>
      </c>
      <c r="D1659" s="48" t="s">
        <v>7</v>
      </c>
      <c r="E1659" s="53" t="s">
        <v>343</v>
      </c>
      <c r="F1659" s="53" t="s">
        <v>343</v>
      </c>
      <c r="G1659" s="142">
        <v>0</v>
      </c>
      <c r="H1659" s="142">
        <v>0</v>
      </c>
      <c r="I1659" s="135" t="s">
        <v>3</v>
      </c>
      <c r="J1659" s="53" t="s">
        <v>1347</v>
      </c>
      <c r="K1659" s="54" t="s">
        <v>3817</v>
      </c>
      <c r="L1659" s="52" t="s">
        <v>4614</v>
      </c>
      <c r="M1659" s="52" t="s">
        <v>4670</v>
      </c>
      <c r="N1659" s="52" t="s">
        <v>2155</v>
      </c>
      <c r="O1659" s="52"/>
      <c r="P1659" s="254" t="s">
        <v>1869</v>
      </c>
      <c r="Q1659" s="13"/>
      <c r="R1659"/>
      <c r="S1659" t="str">
        <f t="shared" si="391"/>
        <v/>
      </c>
      <c r="T1659" s="41" t="str">
        <f>IF(ISNA(VLOOKUP(P1659,'NEW XEQM.c'!E:F,2,0)),"--","PRESENT")</f>
        <v>--</v>
      </c>
      <c r="U1659"/>
      <c r="V1659">
        <f t="shared" si="344"/>
        <v>446</v>
      </c>
      <c r="W1659" s="75" t="s">
        <v>2155</v>
      </c>
      <c r="X1659" s="54" t="s">
        <v>2155</v>
      </c>
      <c r="Y1659" s="54" t="s">
        <v>2155</v>
      </c>
      <c r="Z1659" s="22" t="str">
        <f t="shared" si="345"/>
        <v>"TIME"</v>
      </c>
      <c r="AA1659" s="22" t="str">
        <f t="shared" si="346"/>
        <v>TIME</v>
      </c>
      <c r="AB1659" s="1">
        <f t="shared" si="347"/>
        <v>1621</v>
      </c>
      <c r="AC1659" t="str">
        <f t="shared" si="348"/>
        <v>ITM_TIME</v>
      </c>
      <c r="AD1659" s="125" t="str">
        <f>IF(ISNA(VLOOKUP(AA1659,'XEQM Shortlist'!J:J,1,0)),"//","")</f>
        <v>//</v>
      </c>
      <c r="AF1659" s="88" t="str">
        <f t="shared" si="349"/>
        <v>TIME</v>
      </c>
      <c r="AG1659" t="b">
        <f t="shared" si="350"/>
        <v>1</v>
      </c>
    </row>
    <row r="1660" spans="1:33">
      <c r="A1660" s="45">
        <f t="shared" si="343"/>
        <v>1660</v>
      </c>
      <c r="B1660" s="44">
        <f t="shared" si="351"/>
        <v>1622</v>
      </c>
      <c r="C1660" s="48" t="s">
        <v>4629</v>
      </c>
      <c r="D1660" s="293" t="s">
        <v>2684</v>
      </c>
      <c r="E1660" s="53" t="s">
        <v>4738</v>
      </c>
      <c r="F1660" s="53" t="s">
        <v>4738</v>
      </c>
      <c r="G1660" s="142">
        <v>0</v>
      </c>
      <c r="H1660" s="142">
        <v>0</v>
      </c>
      <c r="I1660" s="135" t="s">
        <v>3</v>
      </c>
      <c r="J1660" s="53" t="s">
        <v>1347</v>
      </c>
      <c r="K1660" s="54" t="s">
        <v>3817</v>
      </c>
      <c r="L1660" s="52" t="s">
        <v>4614</v>
      </c>
      <c r="M1660" s="52" t="s">
        <v>4672</v>
      </c>
      <c r="N1660" s="52" t="s">
        <v>2155</v>
      </c>
      <c r="O1660" s="52"/>
      <c r="P1660" s="254" t="s">
        <v>1870</v>
      </c>
      <c r="Q1660" s="13"/>
      <c r="R1660"/>
      <c r="S1660" t="str">
        <f t="shared" si="391"/>
        <v/>
      </c>
      <c r="T1660" s="41" t="str">
        <f>IF(ISNA(VLOOKUP(P1660,'NEW XEQM.c'!E:F,2,0)),"--","PRESENT")</f>
        <v>--</v>
      </c>
      <c r="U1660"/>
      <c r="V1660">
        <f t="shared" si="344"/>
        <v>447</v>
      </c>
      <c r="W1660" s="75" t="s">
        <v>2155</v>
      </c>
      <c r="X1660" s="54" t="s">
        <v>2155</v>
      </c>
      <c r="Y1660" s="54" t="s">
        <v>2155</v>
      </c>
      <c r="Z1660" s="22" t="str">
        <f t="shared" si="345"/>
        <v>"STOPW"</v>
      </c>
      <c r="AA1660" s="22" t="str">
        <f t="shared" si="346"/>
        <v>STOPW</v>
      </c>
      <c r="AB1660" s="1">
        <f t="shared" si="347"/>
        <v>1622</v>
      </c>
      <c r="AC1660" t="str">
        <f t="shared" si="348"/>
        <v>ITM_TIMER</v>
      </c>
      <c r="AD1660" s="125" t="str">
        <f>IF(ISNA(VLOOKUP(AA1660,'XEQM Shortlist'!J:J,1,0)),"//","")</f>
        <v>//</v>
      </c>
      <c r="AF1660" s="88" t="str">
        <f t="shared" si="349"/>
        <v>STOPW</v>
      </c>
      <c r="AG1660" t="b">
        <f t="shared" si="350"/>
        <v>1</v>
      </c>
    </row>
    <row r="1661" spans="1:33">
      <c r="A1661" s="45">
        <f t="shared" ref="A1661:A1724" si="392">IF(B1661=INT(B1661),ROW(),"")</f>
        <v>1661</v>
      </c>
      <c r="B1661" s="44">
        <f t="shared" si="351"/>
        <v>1623</v>
      </c>
      <c r="C1661" s="48" t="s">
        <v>4185</v>
      </c>
      <c r="D1661" s="48" t="s">
        <v>7</v>
      </c>
      <c r="E1661" s="53" t="s">
        <v>1240</v>
      </c>
      <c r="F1661" s="53" t="s">
        <v>1240</v>
      </c>
      <c r="G1661" s="142">
        <v>0</v>
      </c>
      <c r="H1661" s="142">
        <v>0</v>
      </c>
      <c r="I1661" s="135" t="s">
        <v>3</v>
      </c>
      <c r="J1661" s="53" t="s">
        <v>1347</v>
      </c>
      <c r="K1661" s="54" t="s">
        <v>3817</v>
      </c>
      <c r="L1661" s="52" t="s">
        <v>4615</v>
      </c>
      <c r="M1661" s="52" t="s">
        <v>4670</v>
      </c>
      <c r="N1661" s="52" t="s">
        <v>2155</v>
      </c>
      <c r="O1661" s="52"/>
      <c r="P1661" s="254" t="s">
        <v>3889</v>
      </c>
      <c r="Q1661" s="13"/>
      <c r="R1661"/>
      <c r="S1661" t="str">
        <f t="shared" si="391"/>
        <v/>
      </c>
      <c r="T1661" s="41" t="str">
        <f>IF(ISNA(VLOOKUP(P1661,'NEW XEQM.c'!E:F,2,0)),"--","PRESENT")</f>
        <v>--</v>
      </c>
      <c r="U1661"/>
      <c r="V1661">
        <f t="shared" ref="V1661:V1724" si="393">IF(AA1661&lt;&gt;"",V1660+1,V1660)</f>
        <v>448</v>
      </c>
      <c r="W1661" s="75" t="s">
        <v>2155</v>
      </c>
      <c r="X1661" s="54" t="s">
        <v>2155</v>
      </c>
      <c r="Y1661" s="54" t="s">
        <v>2155</v>
      </c>
      <c r="Z1661" s="22" t="str">
        <f t="shared" ref="Z1661:Z1724" si="394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95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96">B1661</f>
        <v>1623</v>
      </c>
      <c r="AC1661" t="str">
        <f t="shared" ref="AC1661:AC1724" si="397">P1661</f>
        <v>ITM_Tn</v>
      </c>
      <c r="AD1661" s="125" t="str">
        <f>IF(ISNA(VLOOKUP(AA1661,'XEQM Shortlist'!J:J,1,0)),"//","")</f>
        <v>//</v>
      </c>
      <c r="AF1661" s="88" t="str">
        <f t="shared" ref="AF1661:AF1724" si="398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99">AA1661=AF1661</f>
        <v>1</v>
      </c>
    </row>
    <row r="1662" spans="1:33">
      <c r="A1662" s="45">
        <f t="shared" si="392"/>
        <v>1662</v>
      </c>
      <c r="B1662" s="44">
        <f t="shared" si="351"/>
        <v>1624</v>
      </c>
      <c r="C1662" s="48" t="s">
        <v>4481</v>
      </c>
      <c r="D1662" s="48" t="s">
        <v>12</v>
      </c>
      <c r="E1662" s="53" t="s">
        <v>344</v>
      </c>
      <c r="F1662" s="53" t="s">
        <v>344</v>
      </c>
      <c r="G1662" s="142">
        <v>0</v>
      </c>
      <c r="H1662" s="142">
        <v>9</v>
      </c>
      <c r="I1662" s="135" t="s">
        <v>3</v>
      </c>
      <c r="J1662" s="53" t="s">
        <v>1348</v>
      </c>
      <c r="K1662" s="54" t="s">
        <v>3656</v>
      </c>
      <c r="L1662" s="52" t="s">
        <v>4614</v>
      </c>
      <c r="M1662" s="52" t="s">
        <v>4671</v>
      </c>
      <c r="N1662" s="52" t="s">
        <v>2155</v>
      </c>
      <c r="O1662" s="52"/>
      <c r="P1662" s="254" t="s">
        <v>1872</v>
      </c>
      <c r="Q1662" s="13"/>
      <c r="R1662"/>
      <c r="S1662" t="str">
        <f t="shared" si="391"/>
        <v/>
      </c>
      <c r="T1662" s="41" t="str">
        <f>IF(ISNA(VLOOKUP(P1662,'NEW XEQM.c'!E:F,2,0)),"--","PRESENT")</f>
        <v>--</v>
      </c>
      <c r="U1662"/>
      <c r="V1662">
        <f t="shared" si="393"/>
        <v>448</v>
      </c>
      <c r="W1662" s="75" t="s">
        <v>2155</v>
      </c>
      <c r="X1662" s="54" t="s">
        <v>2155</v>
      </c>
      <c r="Y1662" s="54" t="s">
        <v>2155</v>
      </c>
      <c r="Z1662" s="22" t="str">
        <f t="shared" si="394"/>
        <v/>
      </c>
      <c r="AA1662" s="22" t="str">
        <f t="shared" si="395"/>
        <v/>
      </c>
      <c r="AB1662" s="1">
        <f t="shared" si="396"/>
        <v>1624</v>
      </c>
      <c r="AC1662" t="str">
        <f t="shared" si="397"/>
        <v>ITM_TONE</v>
      </c>
      <c r="AD1662" s="125" t="str">
        <f>IF(ISNA(VLOOKUP(AA1662,'XEQM Shortlist'!J:J,1,0)),"//","")</f>
        <v/>
      </c>
      <c r="AF1662" s="88" t="str">
        <f t="shared" si="398"/>
        <v/>
      </c>
      <c r="AG1662" t="b">
        <f t="shared" si="399"/>
        <v>1</v>
      </c>
    </row>
    <row r="1663" spans="1:33">
      <c r="A1663" s="45">
        <f t="shared" si="392"/>
        <v>1663</v>
      </c>
      <c r="B1663" s="44">
        <f t="shared" si="351"/>
        <v>1625</v>
      </c>
      <c r="C1663" s="48" t="s">
        <v>3529</v>
      </c>
      <c r="D1663" s="48" t="s">
        <v>2195</v>
      </c>
      <c r="E1663" s="53" t="s">
        <v>1246</v>
      </c>
      <c r="F1663" s="53" t="s">
        <v>1246</v>
      </c>
      <c r="G1663" s="142">
        <v>0</v>
      </c>
      <c r="H1663" s="142">
        <v>99</v>
      </c>
      <c r="I1663" s="135" t="s">
        <v>3</v>
      </c>
      <c r="J1663" s="53" t="s">
        <v>1347</v>
      </c>
      <c r="K1663" s="54" t="s">
        <v>3817</v>
      </c>
      <c r="L1663" s="52" t="s">
        <v>4614</v>
      </c>
      <c r="M1663" s="52" t="s">
        <v>4675</v>
      </c>
      <c r="N1663" s="52" t="s">
        <v>2155</v>
      </c>
      <c r="O1663" s="52"/>
      <c r="P1663" s="254" t="s">
        <v>1885</v>
      </c>
      <c r="Q1663" s="13"/>
      <c r="R1663"/>
      <c r="S1663" t="str">
        <f t="shared" si="391"/>
        <v/>
      </c>
      <c r="T1663" s="41" t="str">
        <f>IF(ISNA(VLOOKUP(P1663,'NEW XEQM.c'!E:F,2,0)),"--","PRESENT")</f>
        <v>--</v>
      </c>
      <c r="U1663"/>
      <c r="V1663">
        <f t="shared" si="393"/>
        <v>449</v>
      </c>
      <c r="W1663" s="75" t="s">
        <v>2568</v>
      </c>
      <c r="X1663" s="54" t="s">
        <v>2155</v>
      </c>
      <c r="Y1663" s="54" t="s">
        <v>2155</v>
      </c>
      <c r="Z1663" s="22" t="str">
        <f t="shared" si="394"/>
        <v>"T" STD_LEFT_RIGHT_ARROWS</v>
      </c>
      <c r="AA1663" s="22" t="str">
        <f t="shared" si="395"/>
        <v>T&lt;&gt;</v>
      </c>
      <c r="AB1663" s="1">
        <f t="shared" si="396"/>
        <v>1625</v>
      </c>
      <c r="AC1663" t="str">
        <f t="shared" si="397"/>
        <v>ITM_Tex</v>
      </c>
      <c r="AD1663" s="125" t="str">
        <f>IF(ISNA(VLOOKUP(AA1663,'XEQM Shortlist'!J:J,1,0)),"//","")</f>
        <v>//</v>
      </c>
      <c r="AF1663" s="88" t="str">
        <f t="shared" si="398"/>
        <v>T&lt;&gt;</v>
      </c>
      <c r="AG1663" t="b">
        <f t="shared" si="399"/>
        <v>1</v>
      </c>
    </row>
    <row r="1664" spans="1:33">
      <c r="A1664" s="45">
        <f t="shared" si="392"/>
        <v>1664</v>
      </c>
      <c r="B1664" s="44">
        <f t="shared" si="351"/>
        <v>1626</v>
      </c>
      <c r="C1664" s="48" t="s">
        <v>3530</v>
      </c>
      <c r="D1664" s="48" t="s">
        <v>7</v>
      </c>
      <c r="E1664" s="53" t="s">
        <v>352</v>
      </c>
      <c r="F1664" s="53" t="s">
        <v>352</v>
      </c>
      <c r="G1664" s="142">
        <v>0</v>
      </c>
      <c r="H1664" s="142">
        <v>0</v>
      </c>
      <c r="I1664" s="135" t="s">
        <v>3</v>
      </c>
      <c r="J1664" s="53" t="s">
        <v>1347</v>
      </c>
      <c r="K1664" s="54" t="s">
        <v>3817</v>
      </c>
      <c r="L1664" s="52" t="s">
        <v>4614</v>
      </c>
      <c r="M1664" s="52" t="s">
        <v>4670</v>
      </c>
      <c r="N1664" s="52" t="s">
        <v>2155</v>
      </c>
      <c r="O1664" s="52"/>
      <c r="P1664" s="254" t="s">
        <v>1886</v>
      </c>
      <c r="Q1664" s="13"/>
      <c r="R1664"/>
      <c r="S1664" t="str">
        <f t="shared" si="391"/>
        <v/>
      </c>
      <c r="T1664" s="41" t="str">
        <f>IF(ISNA(VLOOKUP(P1664,'NEW XEQM.c'!E:F,2,0)),"--","PRESENT")</f>
        <v>--</v>
      </c>
      <c r="U1664"/>
      <c r="V1664">
        <f t="shared" si="393"/>
        <v>450</v>
      </c>
      <c r="W1664" s="75" t="s">
        <v>2566</v>
      </c>
      <c r="X1664" s="54" t="s">
        <v>2155</v>
      </c>
      <c r="Y1664" s="54" t="s">
        <v>2155</v>
      </c>
      <c r="Z1664" s="22" t="str">
        <f t="shared" si="394"/>
        <v>"ULP?"</v>
      </c>
      <c r="AA1664" s="22" t="str">
        <f t="shared" si="395"/>
        <v>ULP?</v>
      </c>
      <c r="AB1664" s="1">
        <f t="shared" si="396"/>
        <v>1626</v>
      </c>
      <c r="AC1664" t="str">
        <f t="shared" si="397"/>
        <v>ITM_ULP</v>
      </c>
      <c r="AD1664" s="125" t="str">
        <f>IF(ISNA(VLOOKUP(AA1664,'XEQM Shortlist'!J:J,1,0)),"//","")</f>
        <v>//</v>
      </c>
      <c r="AF1664" s="88" t="str">
        <f t="shared" si="398"/>
        <v>ULP?</v>
      </c>
      <c r="AG1664" t="b">
        <f t="shared" si="399"/>
        <v>1</v>
      </c>
    </row>
    <row r="1665" spans="1:33">
      <c r="A1665" s="45">
        <f t="shared" si="392"/>
        <v>1665</v>
      </c>
      <c r="B1665" s="44">
        <f t="shared" si="351"/>
        <v>1627</v>
      </c>
      <c r="C1665" s="48" t="s">
        <v>4186</v>
      </c>
      <c r="D1665" s="48" t="s">
        <v>7</v>
      </c>
      <c r="E1665" s="53" t="s">
        <v>1247</v>
      </c>
      <c r="F1665" s="53" t="s">
        <v>1247</v>
      </c>
      <c r="G1665" s="142">
        <v>0</v>
      </c>
      <c r="H1665" s="142">
        <v>0</v>
      </c>
      <c r="I1665" s="135" t="s">
        <v>3</v>
      </c>
      <c r="J1665" s="53" t="s">
        <v>1347</v>
      </c>
      <c r="K1665" s="54" t="s">
        <v>3817</v>
      </c>
      <c r="L1665" s="52" t="s">
        <v>4615</v>
      </c>
      <c r="M1665" s="52" t="s">
        <v>4670</v>
      </c>
      <c r="N1665" s="52" t="s">
        <v>2155</v>
      </c>
      <c r="O1665" s="52"/>
      <c r="P1665" s="254" t="s">
        <v>3890</v>
      </c>
      <c r="Q1665" s="13"/>
      <c r="R1665"/>
      <c r="S1665" t="str">
        <f t="shared" si="391"/>
        <v/>
      </c>
      <c r="T1665" s="41" t="str">
        <f>IF(ISNA(VLOOKUP(P1665,'NEW XEQM.c'!E:F,2,0)),"--","PRESENT")</f>
        <v>--</v>
      </c>
      <c r="U1665"/>
      <c r="V1665">
        <f t="shared" si="393"/>
        <v>451</v>
      </c>
      <c r="W1665" s="75" t="s">
        <v>2155</v>
      </c>
      <c r="X1665" s="54" t="s">
        <v>2155</v>
      </c>
      <c r="Y1665" s="54" t="s">
        <v>2155</v>
      </c>
      <c r="Z1665" s="22" t="str">
        <f t="shared" si="394"/>
        <v>"U" STD_SUB_N</v>
      </c>
      <c r="AA1665" s="22" t="str">
        <f t="shared" si="395"/>
        <v>UN</v>
      </c>
      <c r="AB1665" s="1">
        <f t="shared" si="396"/>
        <v>1627</v>
      </c>
      <c r="AC1665" t="str">
        <f t="shared" si="397"/>
        <v>ITM_Un</v>
      </c>
      <c r="AD1665" s="125" t="str">
        <f>IF(ISNA(VLOOKUP(AA1665,'XEQM Shortlist'!J:J,1,0)),"//","")</f>
        <v>//</v>
      </c>
      <c r="AF1665" s="88" t="str">
        <f t="shared" si="398"/>
        <v>UN</v>
      </c>
      <c r="AG1665" t="b">
        <f t="shared" si="399"/>
        <v>1</v>
      </c>
    </row>
    <row r="1666" spans="1:33">
      <c r="A1666" s="45">
        <f t="shared" si="392"/>
        <v>1666</v>
      </c>
      <c r="B1666" s="44">
        <f t="shared" si="351"/>
        <v>1628</v>
      </c>
      <c r="C1666" s="48" t="s">
        <v>3531</v>
      </c>
      <c r="D1666" s="48" t="s">
        <v>7</v>
      </c>
      <c r="E1666" s="53" t="s">
        <v>1248</v>
      </c>
      <c r="F1666" s="53" t="s">
        <v>1248</v>
      </c>
      <c r="G1666" s="142">
        <v>0</v>
      </c>
      <c r="H1666" s="142">
        <v>0</v>
      </c>
      <c r="I1666" s="135" t="s">
        <v>3</v>
      </c>
      <c r="J1666" s="53" t="s">
        <v>1347</v>
      </c>
      <c r="K1666" s="54" t="s">
        <v>3817</v>
      </c>
      <c r="L1666" s="52" t="s">
        <v>4614</v>
      </c>
      <c r="M1666" s="52" t="s">
        <v>4670</v>
      </c>
      <c r="N1666" s="52" t="s">
        <v>2155</v>
      </c>
      <c r="O1666" s="52"/>
      <c r="P1666" s="254" t="s">
        <v>1887</v>
      </c>
      <c r="Q1666" s="13"/>
      <c r="R1666"/>
      <c r="S1666" t="str">
        <f t="shared" si="391"/>
        <v/>
      </c>
      <c r="T1666" s="41" t="str">
        <f>IF(ISNA(VLOOKUP(P1666,'NEW XEQM.c'!E:F,2,0)),"--","PRESENT")</f>
        <v>--</v>
      </c>
      <c r="U1666"/>
      <c r="V1666">
        <f t="shared" si="393"/>
        <v>452</v>
      </c>
      <c r="W1666" s="75" t="s">
        <v>2557</v>
      </c>
      <c r="X1666" s="54" t="s">
        <v>2155</v>
      </c>
      <c r="Y1666" s="54" t="s">
        <v>2155</v>
      </c>
      <c r="Z1666" s="22" t="str">
        <f t="shared" si="394"/>
        <v>"UNITV"</v>
      </c>
      <c r="AA1666" s="22" t="str">
        <f t="shared" si="395"/>
        <v>UNITV</v>
      </c>
      <c r="AB1666" s="1">
        <f t="shared" si="396"/>
        <v>1628</v>
      </c>
      <c r="AC1666" t="str">
        <f t="shared" si="397"/>
        <v>ITM_UNITV</v>
      </c>
      <c r="AD1666" s="125" t="str">
        <f>IF(ISNA(VLOOKUP(AA1666,'XEQM Shortlist'!J:J,1,0)),"//","")</f>
        <v>//</v>
      </c>
      <c r="AF1666" s="88" t="str">
        <f t="shared" si="398"/>
        <v>UNITV</v>
      </c>
      <c r="AG1666" t="b">
        <f t="shared" si="399"/>
        <v>1</v>
      </c>
    </row>
    <row r="1667" spans="1:33">
      <c r="A1667" s="45">
        <f t="shared" si="392"/>
        <v>1667</v>
      </c>
      <c r="B1667" s="44">
        <f t="shared" si="351"/>
        <v>1629</v>
      </c>
      <c r="C1667" s="48" t="s">
        <v>3458</v>
      </c>
      <c r="D1667" s="48" t="s">
        <v>978</v>
      </c>
      <c r="E1667" s="53" t="s">
        <v>353</v>
      </c>
      <c r="F1667" s="53" t="s">
        <v>353</v>
      </c>
      <c r="G1667" s="142">
        <v>0</v>
      </c>
      <c r="H1667" s="142">
        <v>0</v>
      </c>
      <c r="I1667" s="135" t="s">
        <v>3</v>
      </c>
      <c r="J1667" s="53" t="s">
        <v>1347</v>
      </c>
      <c r="K1667" s="54" t="s">
        <v>3817</v>
      </c>
      <c r="L1667" s="52" t="s">
        <v>4614</v>
      </c>
      <c r="M1667" s="52" t="s">
        <v>4670</v>
      </c>
      <c r="N1667" s="52" t="s">
        <v>2155</v>
      </c>
      <c r="O1667" s="52"/>
      <c r="P1667" s="254" t="s">
        <v>1888</v>
      </c>
      <c r="Q1667" s="13"/>
      <c r="R1667"/>
      <c r="S1667" t="str">
        <f t="shared" si="391"/>
        <v/>
      </c>
      <c r="T1667" s="41" t="str">
        <f>IF(ISNA(VLOOKUP(P1667,'NEW XEQM.c'!E:F,2,0)),"--","PRESENT")</f>
        <v>--</v>
      </c>
      <c r="U1667"/>
      <c r="V1667">
        <f t="shared" si="393"/>
        <v>453</v>
      </c>
      <c r="W1667" s="75" t="s">
        <v>2155</v>
      </c>
      <c r="X1667" s="54" t="s">
        <v>2500</v>
      </c>
      <c r="Y1667" s="54" t="s">
        <v>2155</v>
      </c>
      <c r="Z1667" s="22" t="str">
        <f t="shared" si="394"/>
        <v>"UNSIGN"</v>
      </c>
      <c r="AA1667" s="22" t="str">
        <f t="shared" si="395"/>
        <v>UNSIGN</v>
      </c>
      <c r="AB1667" s="1">
        <f t="shared" si="396"/>
        <v>1629</v>
      </c>
      <c r="AC1667" t="str">
        <f t="shared" si="397"/>
        <v>ITM_UNSIGN</v>
      </c>
      <c r="AD1667" s="125" t="str">
        <f>IF(ISNA(VLOOKUP(AA1667,'XEQM Shortlist'!J:J,1,0)),"//","")</f>
        <v>//</v>
      </c>
      <c r="AF1667" s="88" t="str">
        <f t="shared" si="398"/>
        <v>UNSIGN</v>
      </c>
      <c r="AG1667" t="b">
        <f t="shared" si="399"/>
        <v>1</v>
      </c>
    </row>
    <row r="1668" spans="1:33">
      <c r="A1668" s="45">
        <f t="shared" si="392"/>
        <v>1668</v>
      </c>
      <c r="B1668" s="44">
        <f t="shared" ref="B1668:B1731" si="400">IF(AND(MID(C1668,2,1)&lt;&gt;"/",MID(C1668,1,1)="/"),INT(B1667)+1,B1667+0.01)</f>
        <v>1630</v>
      </c>
      <c r="C1668" s="48" t="s">
        <v>4697</v>
      </c>
      <c r="D1668" s="48" t="s">
        <v>2683</v>
      </c>
      <c r="E1668" s="53" t="s">
        <v>356</v>
      </c>
      <c r="F1668" s="53" t="s">
        <v>4734</v>
      </c>
      <c r="G1668" s="142">
        <v>0</v>
      </c>
      <c r="H1668" s="142">
        <v>99</v>
      </c>
      <c r="I1668" s="135" t="s">
        <v>3</v>
      </c>
      <c r="J1668" s="53" t="s">
        <v>1348</v>
      </c>
      <c r="K1668" s="54" t="s">
        <v>3656</v>
      </c>
      <c r="L1668" s="52" t="s">
        <v>4614</v>
      </c>
      <c r="M1668" s="52" t="s">
        <v>4674</v>
      </c>
      <c r="N1668" s="52" t="s">
        <v>2155</v>
      </c>
      <c r="O1668" s="52"/>
      <c r="P1668" s="254" t="s">
        <v>1890</v>
      </c>
      <c r="Q1668" s="13"/>
      <c r="R1668"/>
      <c r="S1668" t="str">
        <f t="shared" si="391"/>
        <v/>
      </c>
      <c r="T1668" s="41" t="str">
        <f>IF(ISNA(VLOOKUP(P1668,'NEW XEQM.c'!E:F,2,0)),"--","PRESENT")</f>
        <v>--</v>
      </c>
      <c r="U1668"/>
      <c r="V1668">
        <f t="shared" si="393"/>
        <v>453</v>
      </c>
      <c r="W1668" s="75" t="s">
        <v>2155</v>
      </c>
      <c r="X1668" s="54" t="s">
        <v>2155</v>
      </c>
      <c r="Y1668" s="54" t="s">
        <v>2155</v>
      </c>
      <c r="Z1668" s="22" t="str">
        <f t="shared" si="394"/>
        <v/>
      </c>
      <c r="AA1668" s="22" t="str">
        <f t="shared" si="395"/>
        <v/>
      </c>
      <c r="AB1668" s="1">
        <f t="shared" si="396"/>
        <v>1630</v>
      </c>
      <c r="AC1668" t="str">
        <f t="shared" si="397"/>
        <v>ITM_VARMNU</v>
      </c>
      <c r="AD1668" s="125" t="str">
        <f>IF(ISNA(VLOOKUP(AA1668,'XEQM Shortlist'!J:J,1,0)),"//","")</f>
        <v/>
      </c>
      <c r="AF1668" s="88" t="str">
        <f t="shared" si="398"/>
        <v/>
      </c>
      <c r="AG1668" t="b">
        <f t="shared" si="399"/>
        <v>1</v>
      </c>
    </row>
    <row r="1669" spans="1:33">
      <c r="A1669" s="45">
        <f t="shared" si="392"/>
        <v>1669</v>
      </c>
      <c r="B1669" s="44">
        <f t="shared" si="400"/>
        <v>1631</v>
      </c>
      <c r="C1669" s="48" t="s">
        <v>3532</v>
      </c>
      <c r="D1669" s="48" t="s">
        <v>7</v>
      </c>
      <c r="E1669" s="53" t="s">
        <v>1249</v>
      </c>
      <c r="F1669" s="53" t="s">
        <v>1249</v>
      </c>
      <c r="G1669" s="142">
        <v>0</v>
      </c>
      <c r="H1669" s="142">
        <v>0</v>
      </c>
      <c r="I1669" s="135" t="s">
        <v>3</v>
      </c>
      <c r="J1669" s="53" t="s">
        <v>1347</v>
      </c>
      <c r="K1669" s="54" t="s">
        <v>3817</v>
      </c>
      <c r="L1669" s="52" t="s">
        <v>4614</v>
      </c>
      <c r="M1669" s="52" t="s">
        <v>4672</v>
      </c>
      <c r="N1669" s="52" t="s">
        <v>2155</v>
      </c>
      <c r="O1669" s="52"/>
      <c r="P1669" s="254" t="s">
        <v>1892</v>
      </c>
      <c r="Q1669" s="13"/>
      <c r="R1669"/>
      <c r="S1669" t="str">
        <f t="shared" si="391"/>
        <v/>
      </c>
      <c r="T1669" s="41" t="str">
        <f>IF(ISNA(VLOOKUP(P1669,'NEW XEQM.c'!E:F,2,0)),"--","PRESENT")</f>
        <v>--</v>
      </c>
      <c r="U1669"/>
      <c r="V1669">
        <f t="shared" si="393"/>
        <v>454</v>
      </c>
      <c r="W1669" s="75" t="s">
        <v>2155</v>
      </c>
      <c r="X1669" s="54" t="s">
        <v>2155</v>
      </c>
      <c r="Y1669" s="54" t="s">
        <v>2155</v>
      </c>
      <c r="Z1669" s="22" t="str">
        <f t="shared" si="394"/>
        <v>"VERS?"</v>
      </c>
      <c r="AA1669" s="22" t="str">
        <f t="shared" si="395"/>
        <v>VERS?</v>
      </c>
      <c r="AB1669" s="1">
        <f t="shared" si="396"/>
        <v>1631</v>
      </c>
      <c r="AC1669" t="str">
        <f t="shared" si="397"/>
        <v>ITM_VERS</v>
      </c>
      <c r="AD1669" s="125" t="str">
        <f>IF(ISNA(VLOOKUP(AA1669,'XEQM Shortlist'!J:J,1,0)),"//","")</f>
        <v>//</v>
      </c>
      <c r="AF1669" s="88" t="str">
        <f t="shared" si="398"/>
        <v>VERS?</v>
      </c>
      <c r="AG1669" t="b">
        <f t="shared" si="399"/>
        <v>1</v>
      </c>
    </row>
    <row r="1670" spans="1:33" s="101" customFormat="1">
      <c r="A1670" s="45">
        <f t="shared" si="392"/>
        <v>1670</v>
      </c>
      <c r="B1670" s="44">
        <f t="shared" si="400"/>
        <v>1632</v>
      </c>
      <c r="C1670" s="98" t="s">
        <v>3372</v>
      </c>
      <c r="D1670" s="98" t="s">
        <v>7</v>
      </c>
      <c r="E1670" s="99" t="s">
        <v>1327</v>
      </c>
      <c r="F1670" s="99" t="s">
        <v>1327</v>
      </c>
      <c r="G1670" s="268">
        <v>0</v>
      </c>
      <c r="H1670" s="268">
        <v>0</v>
      </c>
      <c r="I1670" s="135" t="s">
        <v>3</v>
      </c>
      <c r="J1670" s="53" t="s">
        <v>1347</v>
      </c>
      <c r="K1670" s="100" t="s">
        <v>3817</v>
      </c>
      <c r="L1670" s="101" t="s">
        <v>4614</v>
      </c>
      <c r="M1670" s="52" t="s">
        <v>4670</v>
      </c>
      <c r="N1670" s="52" t="s">
        <v>2155</v>
      </c>
      <c r="P1670" s="254" t="s">
        <v>2092</v>
      </c>
      <c r="Q1670" s="13"/>
      <c r="R1670"/>
      <c r="S1670" t="str">
        <f t="shared" si="391"/>
        <v/>
      </c>
      <c r="T1670" s="41" t="str">
        <f>IF(ISNA(VLOOKUP(P1670,'NEW XEQM.c'!E:F,2,0)),"--","PRESENT")</f>
        <v>PRESENT</v>
      </c>
      <c r="U1670"/>
      <c r="V1670">
        <f t="shared" si="393"/>
        <v>455</v>
      </c>
      <c r="W1670" s="97" t="s">
        <v>2553</v>
      </c>
      <c r="X1670" s="100" t="s">
        <v>2155</v>
      </c>
      <c r="Y1670" s="100" t="s">
        <v>2155</v>
      </c>
      <c r="Z1670" s="22" t="str">
        <f t="shared" si="394"/>
        <v>"IDIVR"</v>
      </c>
      <c r="AA1670" s="22" t="str">
        <f t="shared" si="395"/>
        <v>IDIVR</v>
      </c>
      <c r="AB1670" s="1">
        <f t="shared" si="396"/>
        <v>1632</v>
      </c>
      <c r="AC1670" t="str">
        <f t="shared" si="397"/>
        <v>ITM_IDIVR</v>
      </c>
      <c r="AD1670" s="125" t="str">
        <f>IF(ISNA(VLOOKUP(AA1670,'XEQM Shortlist'!J:J,1,0)),"//","")</f>
        <v>//</v>
      </c>
      <c r="AE1670"/>
      <c r="AF1670" s="88" t="str">
        <f t="shared" si="398"/>
        <v>IDIVR</v>
      </c>
      <c r="AG1670" t="b">
        <f t="shared" si="399"/>
        <v>1</v>
      </c>
    </row>
    <row r="1671" spans="1:33">
      <c r="A1671" s="45">
        <f t="shared" si="392"/>
        <v>1671</v>
      </c>
      <c r="B1671" s="44">
        <f t="shared" si="400"/>
        <v>1633</v>
      </c>
      <c r="C1671" s="48" t="s">
        <v>4099</v>
      </c>
      <c r="D1671" s="56" t="s">
        <v>7</v>
      </c>
      <c r="E1671" s="53" t="s">
        <v>360</v>
      </c>
      <c r="F1671" s="53" t="s">
        <v>360</v>
      </c>
      <c r="G1671" s="142">
        <v>0</v>
      </c>
      <c r="H1671" s="142">
        <v>0</v>
      </c>
      <c r="I1671" s="135" t="s">
        <v>3</v>
      </c>
      <c r="J1671" s="53" t="s">
        <v>1347</v>
      </c>
      <c r="K1671" s="54" t="s">
        <v>3817</v>
      </c>
      <c r="L1671" s="52" t="s">
        <v>4614</v>
      </c>
      <c r="M1671" s="52" t="s">
        <v>4670</v>
      </c>
      <c r="N1671" s="52" t="s">
        <v>2155</v>
      </c>
      <c r="O1671" s="48"/>
      <c r="P1671" s="254" t="s">
        <v>1896</v>
      </c>
      <c r="Q1671" s="13"/>
      <c r="R1671"/>
      <c r="S1671" t="str">
        <f t="shared" si="391"/>
        <v/>
      </c>
      <c r="T1671" s="41" t="str">
        <f>IF(ISNA(VLOOKUP(P1671,'NEW XEQM.c'!E:F,2,0)),"--","PRESENT")</f>
        <v>--</v>
      </c>
      <c r="U1671"/>
      <c r="V1671">
        <f t="shared" si="393"/>
        <v>456</v>
      </c>
      <c r="W1671" s="75" t="s">
        <v>2155</v>
      </c>
      <c r="X1671" s="54" t="s">
        <v>2155</v>
      </c>
      <c r="Y1671" s="54" t="s">
        <v>2155</v>
      </c>
      <c r="Z1671" s="22" t="str">
        <f t="shared" si="394"/>
        <v>"WDAY"</v>
      </c>
      <c r="AA1671" s="22" t="str">
        <f t="shared" si="395"/>
        <v>WDAY</v>
      </c>
      <c r="AB1671" s="1">
        <f t="shared" si="396"/>
        <v>1633</v>
      </c>
      <c r="AC1671" t="str">
        <f t="shared" si="397"/>
        <v>ITM_WDAY</v>
      </c>
      <c r="AD1671" s="125" t="str">
        <f>IF(ISNA(VLOOKUP(AA1671,'XEQM Shortlist'!J:J,1,0)),"//","")</f>
        <v>//</v>
      </c>
      <c r="AF1671" s="88" t="str">
        <f t="shared" si="398"/>
        <v>WDAY</v>
      </c>
      <c r="AG1671" t="b">
        <f t="shared" si="399"/>
        <v>1</v>
      </c>
    </row>
    <row r="1672" spans="1:33">
      <c r="A1672" s="45">
        <f t="shared" si="392"/>
        <v>1672</v>
      </c>
      <c r="B1672" s="44">
        <f t="shared" si="400"/>
        <v>1634</v>
      </c>
      <c r="C1672" s="48" t="s">
        <v>3533</v>
      </c>
      <c r="D1672" s="48" t="s">
        <v>7</v>
      </c>
      <c r="E1672" s="53" t="s">
        <v>362</v>
      </c>
      <c r="F1672" s="53" t="s">
        <v>362</v>
      </c>
      <c r="G1672" s="142">
        <v>0</v>
      </c>
      <c r="H1672" s="142">
        <v>0</v>
      </c>
      <c r="I1672" s="135" t="s">
        <v>3</v>
      </c>
      <c r="J1672" s="53" t="s">
        <v>1347</v>
      </c>
      <c r="K1672" s="54" t="s">
        <v>3817</v>
      </c>
      <c r="L1672" s="52" t="s">
        <v>4614</v>
      </c>
      <c r="M1672" s="52" t="s">
        <v>4672</v>
      </c>
      <c r="N1672" s="52" t="s">
        <v>2155</v>
      </c>
      <c r="O1672" s="52"/>
      <c r="P1672" s="254" t="s">
        <v>1902</v>
      </c>
      <c r="Q1672" s="13"/>
      <c r="R1672"/>
      <c r="S1672" t="str">
        <f t="shared" si="391"/>
        <v/>
      </c>
      <c r="T1672" s="41" t="str">
        <f>IF(ISNA(VLOOKUP(P1672,'NEW XEQM.c'!E:F,2,0)),"--","PRESENT")</f>
        <v>--</v>
      </c>
      <c r="U1672"/>
      <c r="V1672">
        <f t="shared" si="393"/>
        <v>457</v>
      </c>
      <c r="W1672" s="75" t="s">
        <v>2155</v>
      </c>
      <c r="X1672" s="54" t="s">
        <v>2155</v>
      </c>
      <c r="Y1672" s="54" t="s">
        <v>2155</v>
      </c>
      <c r="Z1672" s="22" t="str">
        <f t="shared" si="394"/>
        <v>"WHO?"</v>
      </c>
      <c r="AA1672" s="22" t="str">
        <f t="shared" si="395"/>
        <v>WHO?</v>
      </c>
      <c r="AB1672" s="1">
        <f t="shared" si="396"/>
        <v>1634</v>
      </c>
      <c r="AC1672" t="str">
        <f t="shared" si="397"/>
        <v>ITM_WHO</v>
      </c>
      <c r="AD1672" s="125" t="str">
        <f>IF(ISNA(VLOOKUP(AA1672,'XEQM Shortlist'!J:J,1,0)),"//","")</f>
        <v>//</v>
      </c>
      <c r="AF1672" s="88" t="str">
        <f t="shared" si="398"/>
        <v>WHO?</v>
      </c>
      <c r="AG1672" t="b">
        <f t="shared" si="399"/>
        <v>1</v>
      </c>
    </row>
    <row r="1673" spans="1:33">
      <c r="A1673" s="45">
        <f t="shared" si="392"/>
        <v>1673</v>
      </c>
      <c r="B1673" s="44">
        <f t="shared" si="400"/>
        <v>1635</v>
      </c>
      <c r="C1673" s="48" t="s">
        <v>4149</v>
      </c>
      <c r="D1673" s="48" t="s">
        <v>7</v>
      </c>
      <c r="E1673" s="53" t="s">
        <v>1252</v>
      </c>
      <c r="F1673" s="53" t="s">
        <v>1252</v>
      </c>
      <c r="G1673" s="142">
        <v>0</v>
      </c>
      <c r="H1673" s="142">
        <v>0</v>
      </c>
      <c r="I1673" s="135" t="s">
        <v>3</v>
      </c>
      <c r="J1673" s="53" t="s">
        <v>1347</v>
      </c>
      <c r="K1673" s="54" t="s">
        <v>3817</v>
      </c>
      <c r="L1673" s="52" t="s">
        <v>4615</v>
      </c>
      <c r="M1673" s="52" t="s">
        <v>4670</v>
      </c>
      <c r="N1673" s="52" t="s">
        <v>2155</v>
      </c>
      <c r="O1673" s="52"/>
      <c r="P1673" s="254" t="s">
        <v>1904</v>
      </c>
      <c r="Q1673" s="13"/>
      <c r="R1673"/>
      <c r="S1673" t="str">
        <f t="shared" si="391"/>
        <v/>
      </c>
      <c r="T1673" s="41" t="str">
        <f>IF(ISNA(VLOOKUP(P1673,'NEW XEQM.c'!E:F,2,0)),"--","PRESENT")</f>
        <v>--</v>
      </c>
      <c r="U1673"/>
      <c r="V1673">
        <f t="shared" si="393"/>
        <v>458</v>
      </c>
      <c r="W1673" s="75" t="s">
        <v>2155</v>
      </c>
      <c r="X1673" s="54" t="s">
        <v>2155</v>
      </c>
      <c r="Y1673" s="54" t="s">
        <v>2155</v>
      </c>
      <c r="Z1673" s="22" t="str">
        <f t="shared" si="394"/>
        <v>"W" STD_SUB_M</v>
      </c>
      <c r="AA1673" s="22" t="str">
        <f t="shared" si="395"/>
        <v>WM</v>
      </c>
      <c r="AB1673" s="1">
        <f t="shared" si="396"/>
        <v>1635</v>
      </c>
      <c r="AC1673" t="str">
        <f t="shared" si="397"/>
        <v>ITM_WM</v>
      </c>
      <c r="AD1673" s="125" t="str">
        <f>IF(ISNA(VLOOKUP(AA1673,'XEQM Shortlist'!J:J,1,0)),"//","")</f>
        <v>//</v>
      </c>
      <c r="AF1673" s="88" t="str">
        <f t="shared" si="398"/>
        <v>WM</v>
      </c>
      <c r="AG1673" t="b">
        <f t="shared" si="399"/>
        <v>1</v>
      </c>
    </row>
    <row r="1674" spans="1:33">
      <c r="A1674" s="45">
        <f t="shared" si="392"/>
        <v>1674</v>
      </c>
      <c r="B1674" s="44">
        <f t="shared" si="400"/>
        <v>1636</v>
      </c>
      <c r="C1674" s="48" t="s">
        <v>4150</v>
      </c>
      <c r="D1674" s="48" t="s">
        <v>7</v>
      </c>
      <c r="E1674" s="53" t="s">
        <v>1253</v>
      </c>
      <c r="F1674" s="53" t="s">
        <v>1253</v>
      </c>
      <c r="G1674" s="142">
        <v>0</v>
      </c>
      <c r="H1674" s="142">
        <v>0</v>
      </c>
      <c r="I1674" s="135" t="s">
        <v>3</v>
      </c>
      <c r="J1674" s="53" t="s">
        <v>1347</v>
      </c>
      <c r="K1674" s="54" t="s">
        <v>3817</v>
      </c>
      <c r="L1674" s="52" t="s">
        <v>4615</v>
      </c>
      <c r="M1674" s="52" t="s">
        <v>4670</v>
      </c>
      <c r="N1674" s="52" t="s">
        <v>2155</v>
      </c>
      <c r="O1674" s="52"/>
      <c r="P1674" s="254" t="s">
        <v>1905</v>
      </c>
      <c r="Q1674" s="13"/>
      <c r="R1674"/>
      <c r="S1674" t="str">
        <f t="shared" si="391"/>
        <v/>
      </c>
      <c r="T1674" s="41" t="str">
        <f>IF(ISNA(VLOOKUP(P1674,'NEW XEQM.c'!E:F,2,0)),"--","PRESENT")</f>
        <v>--</v>
      </c>
      <c r="U1674"/>
      <c r="V1674">
        <f t="shared" si="393"/>
        <v>459</v>
      </c>
      <c r="W1674" s="75" t="s">
        <v>2155</v>
      </c>
      <c r="X1674" s="54" t="s">
        <v>2155</v>
      </c>
      <c r="Y1674" s="54" t="s">
        <v>2155</v>
      </c>
      <c r="Z1674" s="22" t="str">
        <f t="shared" si="394"/>
        <v>"W" STD_SUB_P</v>
      </c>
      <c r="AA1674" s="22" t="str">
        <f t="shared" si="395"/>
        <v>WP</v>
      </c>
      <c r="AB1674" s="1">
        <f t="shared" si="396"/>
        <v>1636</v>
      </c>
      <c r="AC1674" t="str">
        <f t="shared" si="397"/>
        <v>ITM_WP</v>
      </c>
      <c r="AD1674" s="125" t="str">
        <f>IF(ISNA(VLOOKUP(AA1674,'XEQM Shortlist'!J:J,1,0)),"//","")</f>
        <v>//</v>
      </c>
      <c r="AF1674" s="88" t="str">
        <f t="shared" si="398"/>
        <v>WP</v>
      </c>
      <c r="AG1674" t="b">
        <f t="shared" si="399"/>
        <v>1</v>
      </c>
    </row>
    <row r="1675" spans="1:33">
      <c r="A1675" s="45">
        <f t="shared" si="392"/>
        <v>1675</v>
      </c>
      <c r="B1675" s="44">
        <f t="shared" si="400"/>
        <v>1637</v>
      </c>
      <c r="C1675" s="48" t="s">
        <v>4151</v>
      </c>
      <c r="D1675" s="48" t="s">
        <v>7</v>
      </c>
      <c r="E1675" s="53" t="s">
        <v>1254</v>
      </c>
      <c r="F1675" s="53" t="s">
        <v>1254</v>
      </c>
      <c r="G1675" s="142">
        <v>0</v>
      </c>
      <c r="H1675" s="142">
        <v>0</v>
      </c>
      <c r="I1675" s="135" t="s">
        <v>3</v>
      </c>
      <c r="J1675" s="53" t="s">
        <v>1347</v>
      </c>
      <c r="K1675" s="54" t="s">
        <v>3817</v>
      </c>
      <c r="L1675" s="52" t="s">
        <v>4615</v>
      </c>
      <c r="M1675" s="52" t="s">
        <v>4670</v>
      </c>
      <c r="N1675" s="52" t="s">
        <v>2155</v>
      </c>
      <c r="O1675" s="52"/>
      <c r="P1675" s="254" t="s">
        <v>1906</v>
      </c>
      <c r="Q1675" s="13"/>
      <c r="R1675"/>
      <c r="S1675" t="str">
        <f t="shared" si="391"/>
        <v/>
      </c>
      <c r="T1675" s="41" t="str">
        <f>IF(ISNA(VLOOKUP(P1675,'NEW XEQM.c'!E:F,2,0)),"--","PRESENT")</f>
        <v>--</v>
      </c>
      <c r="U1675"/>
      <c r="V1675">
        <f t="shared" si="393"/>
        <v>460</v>
      </c>
      <c r="W1675" s="75" t="s">
        <v>2155</v>
      </c>
      <c r="X1675" s="54" t="s">
        <v>2155</v>
      </c>
      <c r="Y1675" s="54" t="s">
        <v>2155</v>
      </c>
      <c r="Z1675" s="22" t="str">
        <f t="shared" si="394"/>
        <v>"W" STD_SUP_MINUS_1</v>
      </c>
      <c r="AA1675" s="22" t="str">
        <f t="shared" si="395"/>
        <v>W^MINUS_1</v>
      </c>
      <c r="AB1675" s="1">
        <f t="shared" si="396"/>
        <v>1637</v>
      </c>
      <c r="AC1675" t="str">
        <f t="shared" si="397"/>
        <v>ITM_WM1</v>
      </c>
      <c r="AD1675" s="125" t="str">
        <f>IF(ISNA(VLOOKUP(AA1675,'XEQM Shortlist'!J:J,1,0)),"//","")</f>
        <v>//</v>
      </c>
      <c r="AF1675" s="88" t="str">
        <f t="shared" si="398"/>
        <v>W^MINUS_1</v>
      </c>
      <c r="AG1675" t="b">
        <f t="shared" si="399"/>
        <v>1</v>
      </c>
    </row>
    <row r="1676" spans="1:33">
      <c r="A1676" s="45">
        <f t="shared" si="392"/>
        <v>1676</v>
      </c>
      <c r="B1676" s="44">
        <f t="shared" si="400"/>
        <v>1638</v>
      </c>
      <c r="C1676" s="48" t="s">
        <v>3534</v>
      </c>
      <c r="D1676" s="48" t="s">
        <v>12</v>
      </c>
      <c r="E1676" s="53" t="s">
        <v>364</v>
      </c>
      <c r="F1676" s="53" t="s">
        <v>364</v>
      </c>
      <c r="G1676" s="142">
        <v>0</v>
      </c>
      <c r="H1676" s="142">
        <v>64</v>
      </c>
      <c r="I1676" s="135" t="s">
        <v>3</v>
      </c>
      <c r="J1676" s="53" t="s">
        <v>1347</v>
      </c>
      <c r="K1676" s="54" t="s">
        <v>3817</v>
      </c>
      <c r="L1676" s="52" t="s">
        <v>4614</v>
      </c>
      <c r="M1676" s="52" t="s">
        <v>4671</v>
      </c>
      <c r="N1676" s="52" t="s">
        <v>2155</v>
      </c>
      <c r="O1676" s="52"/>
      <c r="P1676" s="254" t="s">
        <v>1907</v>
      </c>
      <c r="Q1676" s="13"/>
      <c r="R1676"/>
      <c r="S1676" t="str">
        <f t="shared" si="391"/>
        <v/>
      </c>
      <c r="T1676" s="41" t="str">
        <f>IF(ISNA(VLOOKUP(P1676,'NEW XEQM.c'!E:F,2,0)),"--","PRESENT")</f>
        <v>--</v>
      </c>
      <c r="U1676"/>
      <c r="V1676">
        <f t="shared" si="393"/>
        <v>461</v>
      </c>
      <c r="W1676" s="75" t="s">
        <v>2566</v>
      </c>
      <c r="X1676" s="54" t="s">
        <v>2500</v>
      </c>
      <c r="Y1676" s="54" t="s">
        <v>2155</v>
      </c>
      <c r="Z1676" s="22" t="str">
        <f t="shared" si="394"/>
        <v>"WSIZE"</v>
      </c>
      <c r="AA1676" s="22" t="str">
        <f t="shared" si="395"/>
        <v>WSIZE</v>
      </c>
      <c r="AB1676" s="1">
        <f t="shared" si="396"/>
        <v>1638</v>
      </c>
      <c r="AC1676" t="str">
        <f t="shared" si="397"/>
        <v>ITM_WSIZE</v>
      </c>
      <c r="AD1676" s="125" t="str">
        <f>IF(ISNA(VLOOKUP(AA1676,'XEQM Shortlist'!J:J,1,0)),"//","")</f>
        <v>//</v>
      </c>
      <c r="AF1676" s="88" t="str">
        <f t="shared" si="398"/>
        <v>WSIZE</v>
      </c>
      <c r="AG1676" t="b">
        <f t="shared" si="399"/>
        <v>1</v>
      </c>
    </row>
    <row r="1677" spans="1:33">
      <c r="A1677" s="45">
        <f t="shared" si="392"/>
        <v>1677</v>
      </c>
      <c r="B1677" s="44">
        <f t="shared" si="400"/>
        <v>1639</v>
      </c>
      <c r="C1677" s="48" t="s">
        <v>3535</v>
      </c>
      <c r="D1677" s="48" t="s">
        <v>7</v>
      </c>
      <c r="E1677" s="53" t="s">
        <v>365</v>
      </c>
      <c r="F1677" s="53" t="s">
        <v>365</v>
      </c>
      <c r="G1677" s="142">
        <v>0</v>
      </c>
      <c r="H1677" s="142">
        <v>0</v>
      </c>
      <c r="I1677" s="135" t="s">
        <v>3</v>
      </c>
      <c r="J1677" s="53" t="s">
        <v>1347</v>
      </c>
      <c r="K1677" s="54" t="s">
        <v>3817</v>
      </c>
      <c r="L1677" s="52" t="s">
        <v>4614</v>
      </c>
      <c r="M1677" s="52" t="s">
        <v>4670</v>
      </c>
      <c r="N1677" s="52" t="s">
        <v>2155</v>
      </c>
      <c r="O1677" s="52"/>
      <c r="P1677" s="254" t="s">
        <v>1908</v>
      </c>
      <c r="Q1677" s="13"/>
      <c r="R1677"/>
      <c r="S1677" t="str">
        <f t="shared" si="391"/>
        <v/>
      </c>
      <c r="T1677" s="41" t="str">
        <f>IF(ISNA(VLOOKUP(P1677,'NEW XEQM.c'!E:F,2,0)),"--","PRESENT")</f>
        <v>--</v>
      </c>
      <c r="U1677"/>
      <c r="V1677">
        <f t="shared" si="393"/>
        <v>462</v>
      </c>
      <c r="W1677" s="75" t="s">
        <v>2566</v>
      </c>
      <c r="X1677" s="54" t="s">
        <v>2155</v>
      </c>
      <c r="Y1677" s="54" t="s">
        <v>2155</v>
      </c>
      <c r="Z1677" s="22" t="str">
        <f t="shared" si="394"/>
        <v>"WSIZE?"</v>
      </c>
      <c r="AA1677" s="22" t="str">
        <f t="shared" si="395"/>
        <v>WSIZE?</v>
      </c>
      <c r="AB1677" s="1">
        <f t="shared" si="396"/>
        <v>1639</v>
      </c>
      <c r="AC1677" t="str">
        <f t="shared" si="397"/>
        <v>ITM_WSIZEQ</v>
      </c>
      <c r="AD1677" s="125" t="str">
        <f>IF(ISNA(VLOOKUP(AA1677,'XEQM Shortlist'!J:J,1,0)),"//","")</f>
        <v>//</v>
      </c>
      <c r="AF1677" s="88" t="str">
        <f t="shared" si="398"/>
        <v>WSIZE?</v>
      </c>
      <c r="AG1677" t="b">
        <f t="shared" si="399"/>
        <v>1</v>
      </c>
    </row>
    <row r="1678" spans="1:33">
      <c r="A1678" s="45">
        <f t="shared" si="392"/>
        <v>1678</v>
      </c>
      <c r="B1678" s="44">
        <f t="shared" si="400"/>
        <v>1640</v>
      </c>
      <c r="C1678" s="48" t="s">
        <v>3536</v>
      </c>
      <c r="D1678" s="48" t="s">
        <v>7</v>
      </c>
      <c r="E1678" s="53" t="s">
        <v>693</v>
      </c>
      <c r="F1678" s="53" t="s">
        <v>693</v>
      </c>
      <c r="G1678" s="142">
        <v>0</v>
      </c>
      <c r="H1678" s="142">
        <v>0</v>
      </c>
      <c r="I1678" s="135" t="s">
        <v>3</v>
      </c>
      <c r="J1678" s="53" t="s">
        <v>1347</v>
      </c>
      <c r="K1678" s="54" t="s">
        <v>3817</v>
      </c>
      <c r="L1678" s="52" t="s">
        <v>4614</v>
      </c>
      <c r="M1678" s="52" t="s">
        <v>4670</v>
      </c>
      <c r="N1678" s="52" t="s">
        <v>2155</v>
      </c>
      <c r="O1678" s="52"/>
      <c r="P1678" s="254" t="s">
        <v>1916</v>
      </c>
      <c r="Q1678" s="13"/>
      <c r="R1678"/>
      <c r="S1678" t="str">
        <f t="shared" si="391"/>
        <v/>
      </c>
      <c r="T1678" s="41" t="str">
        <f>IF(ISNA(VLOOKUP(P1678,'NEW XEQM.c'!E:F,2,0)),"--","PRESENT")</f>
        <v>--</v>
      </c>
      <c r="U1678"/>
      <c r="V1678">
        <f t="shared" si="393"/>
        <v>463</v>
      </c>
      <c r="W1678" s="75" t="s">
        <v>2558</v>
      </c>
      <c r="X1678" s="54" t="s">
        <v>2155</v>
      </c>
      <c r="Y1678" s="54" t="s">
        <v>2502</v>
      </c>
      <c r="Z1678" s="22" t="str">
        <f t="shared" si="394"/>
        <v>STD_X_BAR</v>
      </c>
      <c r="AA1678" s="22" t="str">
        <f t="shared" si="395"/>
        <v>X_MEAN</v>
      </c>
      <c r="AB1678" s="1">
        <f t="shared" si="396"/>
        <v>1640</v>
      </c>
      <c r="AC1678" t="str">
        <f t="shared" si="397"/>
        <v>ITM_XBAR</v>
      </c>
      <c r="AD1678" s="125" t="str">
        <f>IF(ISNA(VLOOKUP(AA1678,'XEQM Shortlist'!J:J,1,0)),"//","")</f>
        <v>//</v>
      </c>
      <c r="AF1678" s="88" t="str">
        <f t="shared" si="398"/>
        <v>X_</v>
      </c>
      <c r="AG1678" t="b">
        <f t="shared" si="399"/>
        <v>0</v>
      </c>
    </row>
    <row r="1679" spans="1:33">
      <c r="A1679" s="45">
        <f t="shared" si="392"/>
        <v>1679</v>
      </c>
      <c r="B1679" s="44">
        <f t="shared" si="400"/>
        <v>1641</v>
      </c>
      <c r="C1679" s="48" t="s">
        <v>3537</v>
      </c>
      <c r="D1679" s="48" t="s">
        <v>7</v>
      </c>
      <c r="E1679" s="53" t="s">
        <v>1259</v>
      </c>
      <c r="F1679" s="53" t="s">
        <v>1259</v>
      </c>
      <c r="G1679" s="142">
        <v>0</v>
      </c>
      <c r="H1679" s="142">
        <v>0</v>
      </c>
      <c r="I1679" s="135" t="s">
        <v>3</v>
      </c>
      <c r="J1679" s="53" t="s">
        <v>1347</v>
      </c>
      <c r="K1679" s="54" t="s">
        <v>3817</v>
      </c>
      <c r="L1679" s="52" t="s">
        <v>4614</v>
      </c>
      <c r="M1679" s="52" t="s">
        <v>4670</v>
      </c>
      <c r="N1679" s="52" t="s">
        <v>2155</v>
      </c>
      <c r="O1679" s="52"/>
      <c r="P1679" s="254" t="s">
        <v>1917</v>
      </c>
      <c r="Q1679" s="13"/>
      <c r="R1679"/>
      <c r="S1679" t="str">
        <f t="shared" si="391"/>
        <v/>
      </c>
      <c r="T1679" s="41" t="str">
        <f>IF(ISNA(VLOOKUP(P1679,'NEW XEQM.c'!E:F,2,0)),"--","PRESENT")</f>
        <v>--</v>
      </c>
      <c r="U1679"/>
      <c r="V1679">
        <f t="shared" si="393"/>
        <v>464</v>
      </c>
      <c r="W1679" s="75" t="s">
        <v>2558</v>
      </c>
      <c r="X1679" s="54" t="s">
        <v>2155</v>
      </c>
      <c r="Y1679" s="54" t="s">
        <v>2503</v>
      </c>
      <c r="Z1679" s="22" t="str">
        <f t="shared" si="394"/>
        <v>STD_X_BAR STD_SUB_G</v>
      </c>
      <c r="AA1679" s="22" t="str">
        <f t="shared" si="395"/>
        <v>X_GEO</v>
      </c>
      <c r="AB1679" s="1">
        <f t="shared" si="396"/>
        <v>1641</v>
      </c>
      <c r="AC1679" t="str">
        <f t="shared" si="397"/>
        <v>ITM_XG</v>
      </c>
      <c r="AD1679" s="125" t="str">
        <f>IF(ISNA(VLOOKUP(AA1679,'XEQM Shortlist'!J:J,1,0)),"//","")</f>
        <v>//</v>
      </c>
      <c r="AF1679" s="88" t="str">
        <f t="shared" si="398"/>
        <v>X_G</v>
      </c>
      <c r="AG1679" t="b">
        <f t="shared" si="399"/>
        <v>0</v>
      </c>
    </row>
    <row r="1680" spans="1:33">
      <c r="A1680" s="45">
        <f t="shared" si="392"/>
        <v>1680</v>
      </c>
      <c r="B1680" s="44">
        <f t="shared" si="400"/>
        <v>1642</v>
      </c>
      <c r="C1680" s="48" t="s">
        <v>3538</v>
      </c>
      <c r="D1680" s="48" t="s">
        <v>7</v>
      </c>
      <c r="E1680" s="53" t="s">
        <v>1260</v>
      </c>
      <c r="F1680" s="53" t="s">
        <v>1260</v>
      </c>
      <c r="G1680" s="142">
        <v>0</v>
      </c>
      <c r="H1680" s="142">
        <v>0</v>
      </c>
      <c r="I1680" s="135" t="s">
        <v>3</v>
      </c>
      <c r="J1680" s="53" t="s">
        <v>1347</v>
      </c>
      <c r="K1680" s="54" t="s">
        <v>3817</v>
      </c>
      <c r="L1680" s="52" t="s">
        <v>4614</v>
      </c>
      <c r="M1680" s="52" t="s">
        <v>4670</v>
      </c>
      <c r="N1680" s="52" t="s">
        <v>2155</v>
      </c>
      <c r="O1680" s="52"/>
      <c r="P1680" s="254" t="s">
        <v>1918</v>
      </c>
      <c r="Q1680" s="13"/>
      <c r="R1680"/>
      <c r="S1680" t="str">
        <f t="shared" si="391"/>
        <v/>
      </c>
      <c r="T1680" s="41" t="str">
        <f>IF(ISNA(VLOOKUP(P1680,'NEW XEQM.c'!E:F,2,0)),"--","PRESENT")</f>
        <v>--</v>
      </c>
      <c r="U1680"/>
      <c r="V1680">
        <f t="shared" si="393"/>
        <v>465</v>
      </c>
      <c r="W1680" s="75" t="s">
        <v>2558</v>
      </c>
      <c r="X1680" s="54" t="s">
        <v>2155</v>
      </c>
      <c r="Y1680" s="54" t="s">
        <v>3826</v>
      </c>
      <c r="Z1680" s="22" t="str">
        <f t="shared" si="394"/>
        <v>STD_X_BAR STD_SUB_W</v>
      </c>
      <c r="AA1680" s="22" t="str">
        <f t="shared" si="395"/>
        <v>X_WTD</v>
      </c>
      <c r="AB1680" s="1">
        <f t="shared" si="396"/>
        <v>1642</v>
      </c>
      <c r="AC1680" t="str">
        <f t="shared" si="397"/>
        <v>ITM_XW</v>
      </c>
      <c r="AD1680" s="125" t="str">
        <f>IF(ISNA(VLOOKUP(AA1680,'XEQM Shortlist'!J:J,1,0)),"//","")</f>
        <v>//</v>
      </c>
      <c r="AF1680" s="88" t="str">
        <f t="shared" si="398"/>
        <v>X_W</v>
      </c>
      <c r="AG1680" t="b">
        <f t="shared" si="399"/>
        <v>0</v>
      </c>
    </row>
    <row r="1681" spans="1:33">
      <c r="A1681" s="45">
        <f t="shared" si="392"/>
        <v>1681</v>
      </c>
      <c r="B1681" s="44">
        <f t="shared" si="400"/>
        <v>1643</v>
      </c>
      <c r="C1681" s="50" t="s">
        <v>4304</v>
      </c>
      <c r="D1681" s="48" t="s">
        <v>7</v>
      </c>
      <c r="E1681" s="53" t="s">
        <v>370</v>
      </c>
      <c r="F1681" s="53" t="s">
        <v>370</v>
      </c>
      <c r="G1681" s="142">
        <v>0</v>
      </c>
      <c r="H1681" s="142">
        <v>0</v>
      </c>
      <c r="I1681" s="135" t="s">
        <v>3</v>
      </c>
      <c r="J1681" s="53" t="s">
        <v>1347</v>
      </c>
      <c r="K1681" s="54" t="s">
        <v>3817</v>
      </c>
      <c r="L1681" s="52" t="s">
        <v>4614</v>
      </c>
      <c r="M1681" s="52" t="s">
        <v>4670</v>
      </c>
      <c r="N1681" s="52" t="s">
        <v>2155</v>
      </c>
      <c r="O1681" s="52"/>
      <c r="P1681" s="254" t="s">
        <v>1919</v>
      </c>
      <c r="Q1681" s="13"/>
      <c r="R1681"/>
      <c r="S1681" t="str">
        <f t="shared" si="391"/>
        <v/>
      </c>
      <c r="T1681" s="41" t="str">
        <f>IF(ISNA(VLOOKUP(P1681,'NEW XEQM.c'!E:F,2,0)),"--","PRESENT")</f>
        <v>--</v>
      </c>
      <c r="U1681"/>
      <c r="V1681">
        <f t="shared" si="393"/>
        <v>466</v>
      </c>
      <c r="W1681" s="75" t="s">
        <v>2155</v>
      </c>
      <c r="X1681" s="54" t="s">
        <v>2155</v>
      </c>
      <c r="Y1681" s="54" t="s">
        <v>2155</v>
      </c>
      <c r="Z1681" s="22" t="str">
        <f t="shared" si="394"/>
        <v>STD_X_CIRC</v>
      </c>
      <c r="AA1681" s="22" t="str">
        <f t="shared" si="395"/>
        <v>X_CIRC</v>
      </c>
      <c r="AB1681" s="1">
        <f t="shared" si="396"/>
        <v>1643</v>
      </c>
      <c r="AC1681" t="str">
        <f t="shared" si="397"/>
        <v>ITM_XCIRC</v>
      </c>
      <c r="AD1681" s="125" t="str">
        <f>IF(ISNA(VLOOKUP(AA1681,'XEQM Shortlist'!J:J,1,0)),"//","")</f>
        <v>//</v>
      </c>
      <c r="AF1681" s="88" t="str">
        <f t="shared" si="398"/>
        <v>X_CIRC</v>
      </c>
      <c r="AG1681" t="b">
        <f t="shared" si="399"/>
        <v>1</v>
      </c>
    </row>
    <row r="1682" spans="1:33">
      <c r="A1682" s="45">
        <f t="shared" si="392"/>
        <v>1682</v>
      </c>
      <c r="B1682" s="44">
        <f t="shared" si="400"/>
        <v>1644</v>
      </c>
      <c r="C1682" s="48" t="s">
        <v>4100</v>
      </c>
      <c r="D1682" s="48" t="s">
        <v>7</v>
      </c>
      <c r="E1682" s="53" t="s">
        <v>373</v>
      </c>
      <c r="F1682" s="53" t="s">
        <v>373</v>
      </c>
      <c r="G1682" s="142">
        <v>0</v>
      </c>
      <c r="H1682" s="142">
        <v>0</v>
      </c>
      <c r="I1682" s="135" t="s">
        <v>3</v>
      </c>
      <c r="J1682" s="53" t="s">
        <v>1347</v>
      </c>
      <c r="K1682" s="54" t="s">
        <v>3817</v>
      </c>
      <c r="L1682" s="52" t="s">
        <v>4614</v>
      </c>
      <c r="M1682" s="52" t="s">
        <v>4670</v>
      </c>
      <c r="N1682" s="52" t="s">
        <v>2155</v>
      </c>
      <c r="O1682" s="52"/>
      <c r="P1682" s="254" t="s">
        <v>1923</v>
      </c>
      <c r="Q1682" s="13"/>
      <c r="R1682"/>
      <c r="S1682" t="str">
        <f t="shared" si="391"/>
        <v/>
      </c>
      <c r="T1682" s="41" t="str">
        <f>IF(ISNA(VLOOKUP(P1682,'NEW XEQM.c'!E:F,2,0)),"--","PRESENT")</f>
        <v>--</v>
      </c>
      <c r="U1682"/>
      <c r="V1682">
        <f t="shared" si="393"/>
        <v>467</v>
      </c>
      <c r="W1682" s="75" t="s">
        <v>2155</v>
      </c>
      <c r="X1682" s="54" t="s">
        <v>2155</v>
      </c>
      <c r="Y1682" s="54" t="s">
        <v>2155</v>
      </c>
      <c r="Z1682" s="22" t="str">
        <f t="shared" si="394"/>
        <v>"X" STD_RIGHT_ARROW "DATE"</v>
      </c>
      <c r="AA1682" s="22" t="str">
        <f t="shared" si="395"/>
        <v>X&gt;DATE</v>
      </c>
      <c r="AB1682" s="1">
        <f t="shared" si="396"/>
        <v>1644</v>
      </c>
      <c r="AC1682" t="str">
        <f t="shared" si="397"/>
        <v>ITM_XtoDATE</v>
      </c>
      <c r="AD1682" s="125" t="str">
        <f>IF(ISNA(VLOOKUP(AA1682,'XEQM Shortlist'!J:J,1,0)),"//","")</f>
        <v>//</v>
      </c>
      <c r="AF1682" s="88" t="str">
        <f t="shared" si="398"/>
        <v>X&gt;DATE</v>
      </c>
      <c r="AG1682" t="b">
        <f t="shared" si="399"/>
        <v>1</v>
      </c>
    </row>
    <row r="1683" spans="1:33">
      <c r="A1683" s="45">
        <f t="shared" si="392"/>
        <v>1683</v>
      </c>
      <c r="B1683" s="44">
        <f t="shared" si="400"/>
        <v>1645</v>
      </c>
      <c r="C1683" s="48" t="s">
        <v>3539</v>
      </c>
      <c r="D1683" s="48" t="s">
        <v>7</v>
      </c>
      <c r="E1683" s="53" t="s">
        <v>1261</v>
      </c>
      <c r="F1683" s="53" t="s">
        <v>1261</v>
      </c>
      <c r="G1683" s="142">
        <v>0</v>
      </c>
      <c r="H1683" s="142">
        <v>0</v>
      </c>
      <c r="I1683" s="135" t="s">
        <v>3</v>
      </c>
      <c r="J1683" s="53" t="s">
        <v>1347</v>
      </c>
      <c r="K1683" s="54" t="s">
        <v>3817</v>
      </c>
      <c r="L1683" s="52" t="s">
        <v>4614</v>
      </c>
      <c r="M1683" s="52" t="s">
        <v>4670</v>
      </c>
      <c r="N1683" s="52" t="s">
        <v>2155</v>
      </c>
      <c r="O1683" s="52"/>
      <c r="P1683" s="254" t="s">
        <v>1924</v>
      </c>
      <c r="Q1683" s="13"/>
      <c r="R1683"/>
      <c r="S1683" t="str">
        <f t="shared" si="391"/>
        <v/>
      </c>
      <c r="T1683" s="41" t="str">
        <f>IF(ISNA(VLOOKUP(P1683,'NEW XEQM.c'!E:F,2,0)),"--","PRESENT")</f>
        <v>--</v>
      </c>
      <c r="U1683"/>
      <c r="V1683">
        <f t="shared" si="393"/>
        <v>468</v>
      </c>
      <c r="W1683" s="75" t="s">
        <v>2568</v>
      </c>
      <c r="X1683" s="54" t="s">
        <v>2155</v>
      </c>
      <c r="Y1683" s="54" t="s">
        <v>2155</v>
      </c>
      <c r="Z1683" s="22" t="str">
        <f t="shared" si="394"/>
        <v>"X" STD_RIGHT_ARROW STD_ALPHA</v>
      </c>
      <c r="AA1683" s="22" t="str">
        <f t="shared" si="395"/>
        <v>X&gt;ALPHA</v>
      </c>
      <c r="AB1683" s="1">
        <f t="shared" si="396"/>
        <v>1645</v>
      </c>
      <c r="AC1683" t="str">
        <f t="shared" si="397"/>
        <v>ITM_XtoALPHA</v>
      </c>
      <c r="AD1683" s="125" t="str">
        <f>IF(ISNA(VLOOKUP(AA1683,'XEQM Shortlist'!J:J,1,0)),"//","")</f>
        <v>//</v>
      </c>
      <c r="AF1683" s="88" t="str">
        <f t="shared" si="398"/>
        <v>X&gt;ALPHA</v>
      </c>
      <c r="AG1683" t="b">
        <f t="shared" si="399"/>
        <v>1</v>
      </c>
    </row>
    <row r="1684" spans="1:33">
      <c r="A1684" s="45">
        <f t="shared" si="392"/>
        <v>1684</v>
      </c>
      <c r="B1684" s="44">
        <f t="shared" si="400"/>
        <v>1646</v>
      </c>
      <c r="C1684" s="48" t="s">
        <v>4406</v>
      </c>
      <c r="D1684" s="48" t="s">
        <v>7</v>
      </c>
      <c r="E1684" s="53" t="s">
        <v>4407</v>
      </c>
      <c r="F1684" s="53" t="s">
        <v>4407</v>
      </c>
      <c r="G1684" s="142">
        <v>0</v>
      </c>
      <c r="H1684" s="142">
        <v>0</v>
      </c>
      <c r="I1684" s="135" t="s">
        <v>3</v>
      </c>
      <c r="J1684" s="53" t="s">
        <v>1347</v>
      </c>
      <c r="K1684" s="54" t="s">
        <v>3817</v>
      </c>
      <c r="L1684" s="52" t="s">
        <v>4614</v>
      </c>
      <c r="M1684" s="52" t="s">
        <v>4670</v>
      </c>
      <c r="N1684" s="52" t="s">
        <v>2155</v>
      </c>
      <c r="O1684" s="52"/>
      <c r="P1684" s="254" t="s">
        <v>4408</v>
      </c>
      <c r="Q1684" s="13"/>
      <c r="R1684"/>
      <c r="S1684" t="str">
        <f t="shared" si="391"/>
        <v/>
      </c>
      <c r="T1684" s="41" t="str">
        <f>IF(ISNA(VLOOKUP(P1684,'NEW XEQM.c'!E:F,2,0)),"--","PRESENT")</f>
        <v>--</v>
      </c>
      <c r="U1684"/>
      <c r="V1684">
        <f t="shared" si="393"/>
        <v>469</v>
      </c>
      <c r="W1684" s="75" t="s">
        <v>2155</v>
      </c>
      <c r="X1684" s="54" t="s">
        <v>2155</v>
      </c>
      <c r="Y1684" s="54" t="s">
        <v>2155</v>
      </c>
      <c r="Z1684" s="22" t="str">
        <f t="shared" si="394"/>
        <v>"M.QR"</v>
      </c>
      <c r="AA1684" s="22" t="str">
        <f t="shared" si="395"/>
        <v>M.QR</v>
      </c>
      <c r="AB1684" s="1">
        <f t="shared" si="396"/>
        <v>1646</v>
      </c>
      <c r="AC1684" t="str">
        <f t="shared" si="397"/>
        <v>ITM_M_QR</v>
      </c>
      <c r="AD1684" s="125" t="str">
        <f>IF(ISNA(VLOOKUP(AA1684,'XEQM Shortlist'!J:J,1,0)),"//","")</f>
        <v>//</v>
      </c>
      <c r="AF1684" s="88" t="str">
        <f t="shared" si="398"/>
        <v>M.QR</v>
      </c>
      <c r="AG1684" t="b">
        <f t="shared" si="399"/>
        <v>1</v>
      </c>
    </row>
    <row r="1685" spans="1:33">
      <c r="A1685" s="45">
        <f t="shared" si="392"/>
        <v>1685</v>
      </c>
      <c r="B1685" s="44">
        <f t="shared" si="400"/>
        <v>1647</v>
      </c>
      <c r="C1685" s="48" t="s">
        <v>4101</v>
      </c>
      <c r="D1685" s="48" t="s">
        <v>7</v>
      </c>
      <c r="E1685" s="53" t="s">
        <v>380</v>
      </c>
      <c r="F1685" s="53" t="s">
        <v>380</v>
      </c>
      <c r="G1685" s="142">
        <v>0</v>
      </c>
      <c r="H1685" s="142">
        <v>0</v>
      </c>
      <c r="I1685" s="135" t="s">
        <v>3</v>
      </c>
      <c r="J1685" s="53" t="s">
        <v>1347</v>
      </c>
      <c r="K1685" s="54" t="s">
        <v>3817</v>
      </c>
      <c r="L1685" s="52" t="s">
        <v>4614</v>
      </c>
      <c r="M1685" s="52" t="s">
        <v>4670</v>
      </c>
      <c r="N1685" s="52" t="s">
        <v>2155</v>
      </c>
      <c r="O1685" s="52"/>
      <c r="P1685" s="254" t="s">
        <v>1938</v>
      </c>
      <c r="Q1685" s="13"/>
      <c r="R1685"/>
      <c r="S1685" t="str">
        <f t="shared" si="391"/>
        <v/>
      </c>
      <c r="T1685" s="41" t="str">
        <f>IF(ISNA(VLOOKUP(P1685,'NEW XEQM.c'!E:F,2,0)),"--","PRESENT")</f>
        <v>--</v>
      </c>
      <c r="U1685"/>
      <c r="V1685">
        <f t="shared" si="393"/>
        <v>470</v>
      </c>
      <c r="W1685" s="75" t="s">
        <v>2155</v>
      </c>
      <c r="X1685" s="54" t="s">
        <v>2155</v>
      </c>
      <c r="Y1685" s="54" t="s">
        <v>2155</v>
      </c>
      <c r="Z1685" s="22" t="str">
        <f t="shared" si="394"/>
        <v>"YEAR"</v>
      </c>
      <c r="AA1685" s="22" t="str">
        <f t="shared" si="395"/>
        <v>YEAR</v>
      </c>
      <c r="AB1685" s="1">
        <f t="shared" si="396"/>
        <v>1647</v>
      </c>
      <c r="AC1685" t="str">
        <f t="shared" si="397"/>
        <v>ITM_YEAR</v>
      </c>
      <c r="AD1685" s="125" t="str">
        <f>IF(ISNA(VLOOKUP(AA1685,'XEQM Shortlist'!J:J,1,0)),"//","")</f>
        <v>//</v>
      </c>
      <c r="AF1685" s="88" t="str">
        <f t="shared" si="398"/>
        <v>YEAR</v>
      </c>
      <c r="AG1685" t="b">
        <f t="shared" si="399"/>
        <v>1</v>
      </c>
    </row>
    <row r="1686" spans="1:33">
      <c r="A1686" s="45">
        <f t="shared" si="392"/>
        <v>1686</v>
      </c>
      <c r="B1686" s="44">
        <f t="shared" si="400"/>
        <v>1648</v>
      </c>
      <c r="C1686" s="50" t="s">
        <v>4305</v>
      </c>
      <c r="D1686" s="48" t="s">
        <v>7</v>
      </c>
      <c r="E1686" s="53" t="s">
        <v>382</v>
      </c>
      <c r="F1686" s="53" t="s">
        <v>382</v>
      </c>
      <c r="G1686" s="142">
        <v>0</v>
      </c>
      <c r="H1686" s="142">
        <v>0</v>
      </c>
      <c r="I1686" s="135" t="s">
        <v>3</v>
      </c>
      <c r="J1686" s="53" t="s">
        <v>1347</v>
      </c>
      <c r="K1686" s="54" t="s">
        <v>3817</v>
      </c>
      <c r="L1686" s="52" t="s">
        <v>4614</v>
      </c>
      <c r="M1686" s="52" t="s">
        <v>4670</v>
      </c>
      <c r="N1686" s="52" t="s">
        <v>2155</v>
      </c>
      <c r="O1686" s="52"/>
      <c r="P1686" s="254" t="s">
        <v>1941</v>
      </c>
      <c r="Q1686" s="13"/>
      <c r="R1686"/>
      <c r="S1686" t="str">
        <f t="shared" si="391"/>
        <v/>
      </c>
      <c r="T1686" s="41" t="str">
        <f>IF(ISNA(VLOOKUP(P1686,'NEW XEQM.c'!E:F,2,0)),"--","PRESENT")</f>
        <v>--</v>
      </c>
      <c r="U1686"/>
      <c r="V1686">
        <f t="shared" si="393"/>
        <v>471</v>
      </c>
      <c r="W1686" s="75" t="s">
        <v>2155</v>
      </c>
      <c r="X1686" s="54" t="s">
        <v>2155</v>
      </c>
      <c r="Y1686" s="54" t="s">
        <v>2155</v>
      </c>
      <c r="Z1686" s="22" t="str">
        <f t="shared" si="394"/>
        <v>STD_Y_CIRC</v>
      </c>
      <c r="AA1686" s="22" t="str">
        <f t="shared" si="395"/>
        <v>Y_CIRC</v>
      </c>
      <c r="AB1686" s="1">
        <f t="shared" si="396"/>
        <v>1648</v>
      </c>
      <c r="AC1686" t="str">
        <f t="shared" si="397"/>
        <v>ITM_YCIRC</v>
      </c>
      <c r="AD1686" s="125" t="str">
        <f>IF(ISNA(VLOOKUP(AA1686,'XEQM Shortlist'!J:J,1,0)),"//","")</f>
        <v>//</v>
      </c>
      <c r="AF1686" s="88" t="str">
        <f t="shared" si="398"/>
        <v>Y_CIRC</v>
      </c>
      <c r="AG1686" t="b">
        <f t="shared" si="399"/>
        <v>1</v>
      </c>
    </row>
    <row r="1687" spans="1:33">
      <c r="A1687" s="45">
        <f t="shared" si="392"/>
        <v>1687</v>
      </c>
      <c r="B1687" s="44">
        <f t="shared" si="400"/>
        <v>1649</v>
      </c>
      <c r="C1687" s="48" t="s">
        <v>3479</v>
      </c>
      <c r="D1687" s="48" t="s">
        <v>1942</v>
      </c>
      <c r="E1687" s="53" t="s">
        <v>2309</v>
      </c>
      <c r="F1687" s="53" t="s">
        <v>2309</v>
      </c>
      <c r="G1687" s="142">
        <v>0</v>
      </c>
      <c r="H1687" s="142">
        <v>0</v>
      </c>
      <c r="I1687" s="135" t="s">
        <v>3</v>
      </c>
      <c r="J1687" s="53" t="s">
        <v>1347</v>
      </c>
      <c r="K1687" s="54" t="s">
        <v>3817</v>
      </c>
      <c r="L1687" s="52" t="s">
        <v>4614</v>
      </c>
      <c r="M1687" s="52" t="s">
        <v>4670</v>
      </c>
      <c r="N1687" s="52" t="s">
        <v>2155</v>
      </c>
      <c r="O1687" s="52"/>
      <c r="P1687" s="254" t="s">
        <v>1942</v>
      </c>
      <c r="Q1687" s="13"/>
      <c r="R1687"/>
      <c r="S1687" t="str">
        <f t="shared" si="391"/>
        <v/>
      </c>
      <c r="T1687" s="41" t="str">
        <f>IF(ISNA(VLOOKUP(P1687,'NEW XEQM.c'!E:F,2,0)),"--","PRESENT")</f>
        <v>PRESENT</v>
      </c>
      <c r="U1687"/>
      <c r="V1687">
        <f t="shared" si="393"/>
        <v>472</v>
      </c>
      <c r="W1687" s="75" t="s">
        <v>2155</v>
      </c>
      <c r="X1687" s="54" t="s">
        <v>2155</v>
      </c>
      <c r="Y1687" s="54" t="s">
        <v>2155</v>
      </c>
      <c r="Z1687" s="22" t="str">
        <f t="shared" si="394"/>
        <v>"YMD"</v>
      </c>
      <c r="AA1687" s="22" t="str">
        <f t="shared" si="395"/>
        <v>YMD</v>
      </c>
      <c r="AB1687" s="1">
        <f t="shared" si="396"/>
        <v>1649</v>
      </c>
      <c r="AC1687" t="str">
        <f t="shared" si="397"/>
        <v>ITM_YMD</v>
      </c>
      <c r="AD1687" s="125" t="str">
        <f>IF(ISNA(VLOOKUP(AA1687,'XEQM Shortlist'!J:J,1,0)),"//","")</f>
        <v>//</v>
      </c>
      <c r="AF1687" s="88" t="str">
        <f t="shared" si="398"/>
        <v>YMD</v>
      </c>
      <c r="AG1687" t="b">
        <f t="shared" si="399"/>
        <v>1</v>
      </c>
    </row>
    <row r="1688" spans="1:33">
      <c r="A1688" s="45">
        <f t="shared" si="392"/>
        <v>1688</v>
      </c>
      <c r="B1688" s="44">
        <f t="shared" si="400"/>
        <v>1650</v>
      </c>
      <c r="C1688" s="48" t="s">
        <v>3541</v>
      </c>
      <c r="D1688" s="48" t="s">
        <v>2195</v>
      </c>
      <c r="E1688" s="53" t="s">
        <v>1270</v>
      </c>
      <c r="F1688" s="53" t="s">
        <v>1270</v>
      </c>
      <c r="G1688" s="142">
        <v>0</v>
      </c>
      <c r="H1688" s="142">
        <v>99</v>
      </c>
      <c r="I1688" s="135" t="s">
        <v>3</v>
      </c>
      <c r="J1688" s="53" t="s">
        <v>1347</v>
      </c>
      <c r="K1688" s="54" t="s">
        <v>3817</v>
      </c>
      <c r="L1688" s="52" t="s">
        <v>4614</v>
      </c>
      <c r="M1688" s="52" t="s">
        <v>4675</v>
      </c>
      <c r="N1688" s="52" t="s">
        <v>2155</v>
      </c>
      <c r="O1688" s="52"/>
      <c r="P1688" s="254" t="s">
        <v>1943</v>
      </c>
      <c r="Q1688" s="13"/>
      <c r="R1688"/>
      <c r="S1688" t="str">
        <f t="shared" si="391"/>
        <v/>
      </c>
      <c r="T1688" s="41" t="str">
        <f>IF(ISNA(VLOOKUP(P1688,'NEW XEQM.c'!E:F,2,0)),"--","PRESENT")</f>
        <v>--</v>
      </c>
      <c r="U1688"/>
      <c r="V1688">
        <f t="shared" si="393"/>
        <v>473</v>
      </c>
      <c r="W1688" s="75" t="s">
        <v>2568</v>
      </c>
      <c r="X1688" s="54" t="s">
        <v>2500</v>
      </c>
      <c r="Y1688" s="54" t="s">
        <v>2155</v>
      </c>
      <c r="Z1688" s="22" t="str">
        <f t="shared" si="394"/>
        <v>"Y" STD_LEFT_RIGHT_ARROWS</v>
      </c>
      <c r="AA1688" s="22" t="str">
        <f t="shared" si="395"/>
        <v>Y&lt;&gt;</v>
      </c>
      <c r="AB1688" s="1">
        <f t="shared" si="396"/>
        <v>1650</v>
      </c>
      <c r="AC1688" t="str">
        <f t="shared" si="397"/>
        <v>ITM_Yex</v>
      </c>
      <c r="AD1688" s="125" t="str">
        <f>IF(ISNA(VLOOKUP(AA1688,'XEQM Shortlist'!J:J,1,0)),"//","")</f>
        <v>//</v>
      </c>
      <c r="AF1688" s="88" t="str">
        <f t="shared" si="398"/>
        <v>Y&lt;&gt;</v>
      </c>
      <c r="AG1688" t="b">
        <f t="shared" si="399"/>
        <v>1</v>
      </c>
    </row>
    <row r="1689" spans="1:33">
      <c r="A1689" s="45">
        <f t="shared" si="392"/>
        <v>1689</v>
      </c>
      <c r="B1689" s="44">
        <f t="shared" si="400"/>
        <v>1651</v>
      </c>
      <c r="C1689" s="48" t="s">
        <v>3542</v>
      </c>
      <c r="D1689" s="48" t="s">
        <v>2195</v>
      </c>
      <c r="E1689" s="53" t="s">
        <v>1271</v>
      </c>
      <c r="F1689" s="53" t="s">
        <v>1271</v>
      </c>
      <c r="G1689" s="142">
        <v>0</v>
      </c>
      <c r="H1689" s="142">
        <v>99</v>
      </c>
      <c r="I1689" s="135" t="s">
        <v>3</v>
      </c>
      <c r="J1689" s="53" t="s">
        <v>1347</v>
      </c>
      <c r="K1689" s="54" t="s">
        <v>3817</v>
      </c>
      <c r="L1689" s="52" t="s">
        <v>4614</v>
      </c>
      <c r="M1689" s="52" t="s">
        <v>4675</v>
      </c>
      <c r="N1689" s="52" t="s">
        <v>2155</v>
      </c>
      <c r="O1689" s="52"/>
      <c r="P1689" s="254" t="s">
        <v>1945</v>
      </c>
      <c r="Q1689" s="13"/>
      <c r="R1689"/>
      <c r="S1689" t="str">
        <f t="shared" si="391"/>
        <v/>
      </c>
      <c r="T1689" s="41" t="str">
        <f>IF(ISNA(VLOOKUP(P1689,'NEW XEQM.c'!E:F,2,0)),"--","PRESENT")</f>
        <v>--</v>
      </c>
      <c r="U1689"/>
      <c r="V1689">
        <f t="shared" si="393"/>
        <v>474</v>
      </c>
      <c r="W1689" s="75" t="s">
        <v>2568</v>
      </c>
      <c r="X1689" s="76" t="s">
        <v>2500</v>
      </c>
      <c r="Y1689" s="77" t="s">
        <v>2155</v>
      </c>
      <c r="Z1689" s="22" t="str">
        <f t="shared" si="394"/>
        <v>"Z" STD_LEFT_RIGHT_ARROWS</v>
      </c>
      <c r="AA1689" s="22" t="str">
        <f t="shared" si="395"/>
        <v>Z&lt;&gt;</v>
      </c>
      <c r="AB1689" s="1">
        <f t="shared" si="396"/>
        <v>1651</v>
      </c>
      <c r="AC1689" t="str">
        <f t="shared" si="397"/>
        <v>ITM_Zex</v>
      </c>
      <c r="AD1689" s="125" t="str">
        <f>IF(ISNA(VLOOKUP(AA1689,'XEQM Shortlist'!J:J,1,0)),"//","")</f>
        <v>//</v>
      </c>
      <c r="AF1689" s="88" t="str">
        <f t="shared" si="398"/>
        <v>Z&lt;&gt;</v>
      </c>
      <c r="AG1689" t="b">
        <f t="shared" si="399"/>
        <v>1</v>
      </c>
    </row>
    <row r="1690" spans="1:33">
      <c r="A1690" s="45">
        <f t="shared" si="392"/>
        <v>1690</v>
      </c>
      <c r="B1690" s="44">
        <f t="shared" si="400"/>
        <v>1652</v>
      </c>
      <c r="C1690" s="48" t="s">
        <v>3543</v>
      </c>
      <c r="D1690" s="48" t="s">
        <v>2195</v>
      </c>
      <c r="E1690" s="53" t="s">
        <v>1272</v>
      </c>
      <c r="F1690" s="53" t="s">
        <v>1272</v>
      </c>
      <c r="G1690" s="142">
        <v>0</v>
      </c>
      <c r="H1690" s="142">
        <v>99</v>
      </c>
      <c r="I1690" s="135" t="s">
        <v>3</v>
      </c>
      <c r="J1690" s="53" t="s">
        <v>1347</v>
      </c>
      <c r="K1690" s="54" t="s">
        <v>3817</v>
      </c>
      <c r="L1690" s="52" t="s">
        <v>4614</v>
      </c>
      <c r="M1690" s="52" t="s">
        <v>4675</v>
      </c>
      <c r="N1690" s="52" t="s">
        <v>2155</v>
      </c>
      <c r="O1690" s="52"/>
      <c r="P1690" s="254" t="s">
        <v>1948</v>
      </c>
      <c r="Q1690" s="13"/>
      <c r="R1690"/>
      <c r="S1690" t="str">
        <f t="shared" si="391"/>
        <v/>
      </c>
      <c r="T1690" s="41" t="str">
        <f>IF(ISNA(VLOOKUP(P1690,'NEW XEQM.c'!E:F,2,0)),"--","PRESENT")</f>
        <v>--</v>
      </c>
      <c r="U1690"/>
      <c r="V1690">
        <f t="shared" si="393"/>
        <v>474</v>
      </c>
      <c r="W1690" s="75" t="s">
        <v>2155</v>
      </c>
      <c r="X1690" s="76" t="s">
        <v>2494</v>
      </c>
      <c r="Y1690" s="77" t="s">
        <v>2155</v>
      </c>
      <c r="Z1690" s="22" t="str">
        <f t="shared" si="394"/>
        <v/>
      </c>
      <c r="AA1690" s="22" t="str">
        <f t="shared" si="395"/>
        <v/>
      </c>
      <c r="AB1690" s="1">
        <f t="shared" si="396"/>
        <v>1652</v>
      </c>
      <c r="AC1690" t="str">
        <f t="shared" si="397"/>
        <v>ITM_ALPHALENG</v>
      </c>
      <c r="AD1690" s="125" t="str">
        <f>IF(ISNA(VLOOKUP(AA1690,'XEQM Shortlist'!J:J,1,0)),"//","")</f>
        <v/>
      </c>
      <c r="AF1690" s="88" t="str">
        <f t="shared" si="398"/>
        <v/>
      </c>
      <c r="AG1690" t="b">
        <f t="shared" si="399"/>
        <v>1</v>
      </c>
    </row>
    <row r="1691" spans="1:33">
      <c r="A1691" s="45">
        <f t="shared" si="392"/>
        <v>1691</v>
      </c>
      <c r="B1691" s="44">
        <f t="shared" si="400"/>
        <v>1653</v>
      </c>
      <c r="C1691" s="50" t="s">
        <v>3544</v>
      </c>
      <c r="D1691" s="50" t="s">
        <v>7</v>
      </c>
      <c r="E1691" s="53" t="s">
        <v>5107</v>
      </c>
      <c r="F1691" s="53" t="s">
        <v>5107</v>
      </c>
      <c r="G1691" s="142">
        <v>0</v>
      </c>
      <c r="H1691" s="142">
        <v>0</v>
      </c>
      <c r="I1691" s="135" t="s">
        <v>3</v>
      </c>
      <c r="J1691" s="53" t="s">
        <v>1347</v>
      </c>
      <c r="K1691" s="54" t="s">
        <v>3817</v>
      </c>
      <c r="L1691" s="52" t="s">
        <v>4614</v>
      </c>
      <c r="M1691" s="52" t="s">
        <v>4670</v>
      </c>
      <c r="N1691" s="52" t="s">
        <v>2155</v>
      </c>
      <c r="O1691" s="52"/>
      <c r="P1691" s="254" t="s">
        <v>2491</v>
      </c>
      <c r="Q1691" s="13"/>
      <c r="R1691"/>
      <c r="S1691" t="str">
        <f t="shared" si="391"/>
        <v/>
      </c>
      <c r="T1691" s="41" t="str">
        <f>IF(ISNA(VLOOKUP(P1691,'NEW XEQM.c'!E:F,2,0)),"--","PRESENT")</f>
        <v>--</v>
      </c>
      <c r="U1691"/>
      <c r="V1691">
        <f t="shared" si="393"/>
        <v>475</v>
      </c>
      <c r="W1691" s="75" t="s">
        <v>2558</v>
      </c>
      <c r="X1691" s="54" t="s">
        <v>2155</v>
      </c>
      <c r="Y1691" s="54" t="s">
        <v>2155</v>
      </c>
      <c r="Z1691" s="22" t="str">
        <f t="shared" si="394"/>
        <v>"X" STD_SUB_M STD_SUB_A STD_SUB_X</v>
      </c>
      <c r="AA1691" s="22" t="str">
        <f t="shared" si="395"/>
        <v>XMAX</v>
      </c>
      <c r="AB1691" s="1">
        <f t="shared" si="396"/>
        <v>1653</v>
      </c>
      <c r="AC1691" t="str">
        <f t="shared" si="397"/>
        <v>ITM_XMAX</v>
      </c>
      <c r="AD1691" s="125" t="str">
        <f>IF(ISNA(VLOOKUP(AA1691,'XEQM Shortlist'!J:J,1,0)),"//","")</f>
        <v>//</v>
      </c>
      <c r="AF1691" s="88" t="str">
        <f t="shared" si="398"/>
        <v>XMAX</v>
      </c>
      <c r="AG1691" t="b">
        <f t="shared" si="399"/>
        <v>1</v>
      </c>
    </row>
    <row r="1692" spans="1:33">
      <c r="A1692" s="45">
        <f t="shared" si="392"/>
        <v>1692</v>
      </c>
      <c r="B1692" s="44">
        <f t="shared" si="400"/>
        <v>1654</v>
      </c>
      <c r="C1692" s="48" t="s">
        <v>3545</v>
      </c>
      <c r="D1692" s="48" t="s">
        <v>7</v>
      </c>
      <c r="E1692" s="51" t="s">
        <v>5108</v>
      </c>
      <c r="F1692" s="51" t="s">
        <v>5108</v>
      </c>
      <c r="G1692" s="121">
        <v>0</v>
      </c>
      <c r="H1692" s="121">
        <v>0</v>
      </c>
      <c r="I1692" s="135" t="s">
        <v>3</v>
      </c>
      <c r="J1692" s="53" t="s">
        <v>1347</v>
      </c>
      <c r="K1692" s="54" t="s">
        <v>3817</v>
      </c>
      <c r="L1692" s="52" t="s">
        <v>4614</v>
      </c>
      <c r="M1692" s="52" t="s">
        <v>4670</v>
      </c>
      <c r="N1692" s="52" t="s">
        <v>2155</v>
      </c>
      <c r="O1692" s="52"/>
      <c r="P1692" s="254" t="s">
        <v>2492</v>
      </c>
      <c r="Q1692" s="13"/>
      <c r="R1692"/>
      <c r="S1692" t="str">
        <f t="shared" si="391"/>
        <v/>
      </c>
      <c r="T1692" s="41" t="str">
        <f>IF(ISNA(VLOOKUP(P1692,'NEW XEQM.c'!E:F,2,0)),"--","PRESENT")</f>
        <v>--</v>
      </c>
      <c r="U1692"/>
      <c r="V1692">
        <f t="shared" si="393"/>
        <v>476</v>
      </c>
      <c r="W1692" s="75" t="s">
        <v>2558</v>
      </c>
      <c r="X1692" s="54" t="s">
        <v>2155</v>
      </c>
      <c r="Y1692" s="54" t="s">
        <v>2155</v>
      </c>
      <c r="Z1692" s="22" t="str">
        <f t="shared" si="394"/>
        <v>"X" STD_SUB_M STD_SUB_I STD_SUB_N</v>
      </c>
      <c r="AA1692" s="22" t="str">
        <f t="shared" si="395"/>
        <v>XMIN</v>
      </c>
      <c r="AB1692" s="1">
        <f t="shared" si="396"/>
        <v>1654</v>
      </c>
      <c r="AC1692" t="str">
        <f t="shared" si="397"/>
        <v>ITM_XMIN</v>
      </c>
      <c r="AD1692" s="125" t="str">
        <f>IF(ISNA(VLOOKUP(AA1692,'XEQM Shortlist'!J:J,1,0)),"//","")</f>
        <v>//</v>
      </c>
      <c r="AF1692" s="88" t="str">
        <f t="shared" si="398"/>
        <v>XMIN</v>
      </c>
      <c r="AG1692" t="b">
        <f t="shared" si="399"/>
        <v>1</v>
      </c>
    </row>
    <row r="1693" spans="1:33">
      <c r="A1693" s="45">
        <f t="shared" si="392"/>
        <v>1693</v>
      </c>
      <c r="B1693" s="44">
        <f t="shared" si="400"/>
        <v>1655</v>
      </c>
      <c r="C1693" s="48" t="s">
        <v>3546</v>
      </c>
      <c r="D1693" s="48" t="s">
        <v>2195</v>
      </c>
      <c r="E1693" s="109" t="s">
        <v>386</v>
      </c>
      <c r="F1693" s="109" t="s">
        <v>386</v>
      </c>
      <c r="G1693" s="121">
        <v>0</v>
      </c>
      <c r="H1693" s="121">
        <v>99</v>
      </c>
      <c r="I1693" s="135" t="s">
        <v>3</v>
      </c>
      <c r="J1693" s="53" t="s">
        <v>1347</v>
      </c>
      <c r="K1693" s="54" t="s">
        <v>3817</v>
      </c>
      <c r="L1693" s="52" t="s">
        <v>4614</v>
      </c>
      <c r="M1693" s="52" t="s">
        <v>4675</v>
      </c>
      <c r="N1693" s="52" t="s">
        <v>2155</v>
      </c>
      <c r="O1693" s="52"/>
      <c r="P1693" s="254" t="s">
        <v>1950</v>
      </c>
      <c r="Q1693" s="13"/>
      <c r="R1693"/>
      <c r="S1693" t="str">
        <f t="shared" si="391"/>
        <v/>
      </c>
      <c r="T1693" s="41" t="str">
        <f>IF(ISNA(VLOOKUP(P1693,'NEW XEQM.c'!E:F,2,0)),"--","PRESENT")</f>
        <v>--</v>
      </c>
      <c r="U1693"/>
      <c r="V1693">
        <f t="shared" si="393"/>
        <v>476</v>
      </c>
      <c r="W1693" s="75" t="s">
        <v>2155</v>
      </c>
      <c r="X1693" s="54" t="s">
        <v>2494</v>
      </c>
      <c r="Y1693" s="54" t="s">
        <v>2155</v>
      </c>
      <c r="Z1693" s="22" t="str">
        <f t="shared" si="394"/>
        <v/>
      </c>
      <c r="AA1693" s="22" t="str">
        <f t="shared" si="395"/>
        <v/>
      </c>
      <c r="AB1693" s="1">
        <f t="shared" si="396"/>
        <v>1655</v>
      </c>
      <c r="AC1693" t="str">
        <f t="shared" si="397"/>
        <v>ITM_ALPHAPOS</v>
      </c>
      <c r="AD1693" s="125" t="str">
        <f>IF(ISNA(VLOOKUP(AA1693,'XEQM Shortlist'!J:J,1,0)),"//","")</f>
        <v/>
      </c>
      <c r="AF1693" s="88" t="str">
        <f t="shared" si="398"/>
        <v/>
      </c>
      <c r="AG1693" t="b">
        <f t="shared" si="399"/>
        <v>1</v>
      </c>
    </row>
    <row r="1694" spans="1:33">
      <c r="A1694" s="45">
        <f t="shared" si="392"/>
        <v>1694</v>
      </c>
      <c r="B1694" s="44">
        <f t="shared" si="400"/>
        <v>1656</v>
      </c>
      <c r="C1694" s="50" t="s">
        <v>3547</v>
      </c>
      <c r="D1694" s="50" t="s">
        <v>2195</v>
      </c>
      <c r="E1694" s="53" t="s">
        <v>387</v>
      </c>
      <c r="F1694" s="53" t="s">
        <v>387</v>
      </c>
      <c r="G1694" s="142">
        <v>0</v>
      </c>
      <c r="H1694" s="142">
        <v>99</v>
      </c>
      <c r="I1694" s="135" t="s">
        <v>3</v>
      </c>
      <c r="J1694" s="53" t="s">
        <v>1347</v>
      </c>
      <c r="K1694" s="54" t="s">
        <v>3817</v>
      </c>
      <c r="L1694" s="52" t="s">
        <v>4614</v>
      </c>
      <c r="M1694" s="52" t="s">
        <v>4675</v>
      </c>
      <c r="N1694" s="52" t="s">
        <v>2155</v>
      </c>
      <c r="O1694" s="52"/>
      <c r="P1694" s="254" t="s">
        <v>1951</v>
      </c>
      <c r="Q1694" s="13"/>
      <c r="R1694"/>
      <c r="S1694" t="str">
        <f t="shared" si="391"/>
        <v/>
      </c>
      <c r="T1694" s="41" t="str">
        <f>IF(ISNA(VLOOKUP(P1694,'NEW XEQM.c'!E:F,2,0)),"--","PRESENT")</f>
        <v>--</v>
      </c>
      <c r="U1694"/>
      <c r="V1694">
        <f t="shared" si="393"/>
        <v>476</v>
      </c>
      <c r="W1694" s="75" t="s">
        <v>2155</v>
      </c>
      <c r="X1694" s="54" t="s">
        <v>2494</v>
      </c>
      <c r="Y1694" s="54" t="s">
        <v>2155</v>
      </c>
      <c r="Z1694" s="22" t="str">
        <f t="shared" si="394"/>
        <v/>
      </c>
      <c r="AA1694" s="22" t="str">
        <f t="shared" si="395"/>
        <v/>
      </c>
      <c r="AB1694" s="1">
        <f t="shared" si="396"/>
        <v>1656</v>
      </c>
      <c r="AC1694" t="str">
        <f t="shared" si="397"/>
        <v>ITM_ALPHARL</v>
      </c>
      <c r="AD1694" s="125" t="str">
        <f>IF(ISNA(VLOOKUP(AA1694,'XEQM Shortlist'!J:J,1,0)),"//","")</f>
        <v/>
      </c>
      <c r="AF1694" s="88" t="str">
        <f t="shared" si="398"/>
        <v/>
      </c>
      <c r="AG1694" t="b">
        <f t="shared" si="399"/>
        <v>1</v>
      </c>
    </row>
    <row r="1695" spans="1:33">
      <c r="A1695" s="45">
        <f t="shared" si="392"/>
        <v>1695</v>
      </c>
      <c r="B1695" s="44">
        <f t="shared" si="400"/>
        <v>1657</v>
      </c>
      <c r="C1695" s="50" t="s">
        <v>3548</v>
      </c>
      <c r="D1695" s="50" t="s">
        <v>2195</v>
      </c>
      <c r="E1695" s="53" t="s">
        <v>388</v>
      </c>
      <c r="F1695" s="53" t="s">
        <v>388</v>
      </c>
      <c r="G1695" s="142">
        <v>0</v>
      </c>
      <c r="H1695" s="142">
        <v>99</v>
      </c>
      <c r="I1695" s="135" t="s">
        <v>3</v>
      </c>
      <c r="J1695" s="53" t="s">
        <v>1347</v>
      </c>
      <c r="K1695" s="54" t="s">
        <v>3817</v>
      </c>
      <c r="L1695" s="52" t="s">
        <v>4614</v>
      </c>
      <c r="M1695" s="52" t="s">
        <v>4675</v>
      </c>
      <c r="N1695" s="52" t="s">
        <v>2155</v>
      </c>
      <c r="O1695" s="52"/>
      <c r="P1695" s="254" t="s">
        <v>1952</v>
      </c>
      <c r="Q1695" s="13"/>
      <c r="R1695"/>
      <c r="S1695" t="str">
        <f t="shared" si="391"/>
        <v/>
      </c>
      <c r="T1695" s="41" t="str">
        <f>IF(ISNA(VLOOKUP(P1695,'NEW XEQM.c'!E:F,2,0)),"--","PRESENT")</f>
        <v>--</v>
      </c>
      <c r="U1695"/>
      <c r="V1695">
        <f t="shared" si="393"/>
        <v>476</v>
      </c>
      <c r="W1695" s="75" t="s">
        <v>2155</v>
      </c>
      <c r="X1695" s="54" t="s">
        <v>2494</v>
      </c>
      <c r="Y1695" s="54" t="s">
        <v>2155</v>
      </c>
      <c r="Z1695" s="22" t="str">
        <f t="shared" si="394"/>
        <v/>
      </c>
      <c r="AA1695" s="22" t="str">
        <f t="shared" si="395"/>
        <v/>
      </c>
      <c r="AB1695" s="1">
        <f t="shared" si="396"/>
        <v>1657</v>
      </c>
      <c r="AC1695" t="str">
        <f t="shared" si="397"/>
        <v>ITM_ALPHARR</v>
      </c>
      <c r="AD1695" s="125" t="str">
        <f>IF(ISNA(VLOOKUP(AA1695,'XEQM Shortlist'!J:J,1,0)),"//","")</f>
        <v/>
      </c>
      <c r="AF1695" s="88" t="str">
        <f t="shared" si="398"/>
        <v/>
      </c>
      <c r="AG1695" t="b">
        <f t="shared" si="399"/>
        <v>1</v>
      </c>
    </row>
    <row r="1696" spans="1:33">
      <c r="A1696" s="45">
        <f t="shared" si="392"/>
        <v>1696</v>
      </c>
      <c r="B1696" s="44">
        <f t="shared" si="400"/>
        <v>1658</v>
      </c>
      <c r="C1696" s="50" t="s">
        <v>3549</v>
      </c>
      <c r="D1696" s="50" t="s">
        <v>2195</v>
      </c>
      <c r="E1696" s="53" t="s">
        <v>389</v>
      </c>
      <c r="F1696" s="53" t="s">
        <v>389</v>
      </c>
      <c r="G1696" s="142">
        <v>0</v>
      </c>
      <c r="H1696" s="142">
        <v>99</v>
      </c>
      <c r="I1696" s="135" t="s">
        <v>3</v>
      </c>
      <c r="J1696" s="53" t="s">
        <v>1347</v>
      </c>
      <c r="K1696" s="54" t="s">
        <v>3817</v>
      </c>
      <c r="L1696" s="52" t="s">
        <v>4614</v>
      </c>
      <c r="M1696" s="52" t="s">
        <v>4675</v>
      </c>
      <c r="N1696" s="52" t="s">
        <v>2155</v>
      </c>
      <c r="O1696" s="52"/>
      <c r="P1696" s="254" t="s">
        <v>1953</v>
      </c>
      <c r="Q1696" s="13"/>
      <c r="R1696"/>
      <c r="S1696" t="str">
        <f t="shared" si="391"/>
        <v/>
      </c>
      <c r="T1696" s="41" t="str">
        <f>IF(ISNA(VLOOKUP(P1696,'NEW XEQM.c'!E:F,2,0)),"--","PRESENT")</f>
        <v>--</v>
      </c>
      <c r="U1696"/>
      <c r="V1696">
        <f t="shared" si="393"/>
        <v>476</v>
      </c>
      <c r="W1696" s="75" t="s">
        <v>2155</v>
      </c>
      <c r="X1696" s="54" t="s">
        <v>2494</v>
      </c>
      <c r="Y1696" s="54" t="s">
        <v>2155</v>
      </c>
      <c r="Z1696" s="22" t="str">
        <f t="shared" si="394"/>
        <v/>
      </c>
      <c r="AA1696" s="22" t="str">
        <f t="shared" si="395"/>
        <v/>
      </c>
      <c r="AB1696" s="1">
        <f t="shared" si="396"/>
        <v>1658</v>
      </c>
      <c r="AC1696" t="str">
        <f t="shared" si="397"/>
        <v>ITM_ALPHASL</v>
      </c>
      <c r="AD1696" s="125" t="str">
        <f>IF(ISNA(VLOOKUP(AA1696,'XEQM Shortlist'!J:J,1,0)),"//","")</f>
        <v/>
      </c>
      <c r="AF1696" s="88" t="str">
        <f t="shared" si="398"/>
        <v/>
      </c>
      <c r="AG1696" t="b">
        <f t="shared" si="399"/>
        <v>1</v>
      </c>
    </row>
    <row r="1697" spans="1:33">
      <c r="A1697" s="45">
        <f t="shared" si="392"/>
        <v>1697</v>
      </c>
      <c r="B1697" s="44">
        <f t="shared" si="400"/>
        <v>1659</v>
      </c>
      <c r="C1697" s="50" t="s">
        <v>3550</v>
      </c>
      <c r="D1697" s="50" t="s">
        <v>2195</v>
      </c>
      <c r="E1697" s="53" t="s">
        <v>902</v>
      </c>
      <c r="F1697" s="53" t="s">
        <v>902</v>
      </c>
      <c r="G1697" s="142">
        <v>0</v>
      </c>
      <c r="H1697" s="142">
        <v>99</v>
      </c>
      <c r="I1697" s="135" t="s">
        <v>3</v>
      </c>
      <c r="J1697" s="53" t="s">
        <v>1347</v>
      </c>
      <c r="K1697" s="54" t="s">
        <v>3817</v>
      </c>
      <c r="L1697" s="52" t="s">
        <v>4614</v>
      </c>
      <c r="M1697" s="52" t="s">
        <v>4675</v>
      </c>
      <c r="N1697" s="52" t="s">
        <v>2155</v>
      </c>
      <c r="O1697" s="52"/>
      <c r="P1697" s="254" t="s">
        <v>2099</v>
      </c>
      <c r="Q1697" s="13"/>
      <c r="R1697"/>
      <c r="S1697" t="str">
        <f t="shared" si="391"/>
        <v/>
      </c>
      <c r="T1697" s="41" t="str">
        <f>IF(ISNA(VLOOKUP(P1697,'NEW XEQM.c'!E:F,2,0)),"--","PRESENT")</f>
        <v>--</v>
      </c>
      <c r="U1697"/>
      <c r="V1697">
        <f t="shared" si="393"/>
        <v>476</v>
      </c>
      <c r="W1697" s="75" t="s">
        <v>2155</v>
      </c>
      <c r="X1697" s="54" t="s">
        <v>2494</v>
      </c>
      <c r="Y1697" s="54" t="s">
        <v>2155</v>
      </c>
      <c r="Z1697" s="22" t="str">
        <f t="shared" si="394"/>
        <v/>
      </c>
      <c r="AA1697" s="22" t="str">
        <f t="shared" si="395"/>
        <v/>
      </c>
      <c r="AB1697" s="1">
        <f t="shared" si="396"/>
        <v>1659</v>
      </c>
      <c r="AC1697" t="str">
        <f t="shared" si="397"/>
        <v>ITM_ALPHASR</v>
      </c>
      <c r="AD1697" s="125" t="str">
        <f>IF(ISNA(VLOOKUP(AA1697,'XEQM Shortlist'!J:J,1,0)),"//","")</f>
        <v/>
      </c>
      <c r="AF1697" s="88" t="str">
        <f t="shared" si="398"/>
        <v/>
      </c>
      <c r="AG1697" t="b">
        <f t="shared" si="399"/>
        <v>1</v>
      </c>
    </row>
    <row r="1698" spans="1:33">
      <c r="A1698" s="45">
        <f t="shared" si="392"/>
        <v>1698</v>
      </c>
      <c r="B1698" s="44">
        <f t="shared" si="400"/>
        <v>1660</v>
      </c>
      <c r="C1698" s="50" t="s">
        <v>3551</v>
      </c>
      <c r="D1698" s="50" t="s">
        <v>2195</v>
      </c>
      <c r="E1698" s="53" t="s">
        <v>1274</v>
      </c>
      <c r="F1698" s="53" t="s">
        <v>1274</v>
      </c>
      <c r="G1698" s="58">
        <v>0</v>
      </c>
      <c r="H1698" s="58">
        <v>99</v>
      </c>
      <c r="I1698" s="135" t="s">
        <v>3</v>
      </c>
      <c r="J1698" s="53" t="s">
        <v>1347</v>
      </c>
      <c r="K1698" s="54" t="s">
        <v>3817</v>
      </c>
      <c r="L1698" s="52" t="s">
        <v>4614</v>
      </c>
      <c r="M1698" s="52" t="s">
        <v>4675</v>
      </c>
      <c r="N1698" s="52" t="s">
        <v>2155</v>
      </c>
      <c r="O1698" s="52"/>
      <c r="P1698" s="254" t="s">
        <v>1957</v>
      </c>
      <c r="Q1698" s="13"/>
      <c r="R1698"/>
      <c r="S1698" t="str">
        <f t="shared" ref="S1698:S1761" si="401">IF(E1698=F1698,"","NOT EQUAL")</f>
        <v/>
      </c>
      <c r="T1698" s="41" t="str">
        <f>IF(ISNA(VLOOKUP(P1698,'NEW XEQM.c'!E:F,2,0)),"--","PRESENT")</f>
        <v>--</v>
      </c>
      <c r="U1698"/>
      <c r="V1698">
        <f t="shared" si="393"/>
        <v>476</v>
      </c>
      <c r="W1698" s="75" t="s">
        <v>2155</v>
      </c>
      <c r="X1698" s="54" t="s">
        <v>2494</v>
      </c>
      <c r="Y1698" s="54" t="s">
        <v>2155</v>
      </c>
      <c r="Z1698" s="22" t="str">
        <f t="shared" si="394"/>
        <v/>
      </c>
      <c r="AA1698" s="22" t="str">
        <f t="shared" si="395"/>
        <v/>
      </c>
      <c r="AB1698" s="1">
        <f t="shared" si="396"/>
        <v>1660</v>
      </c>
      <c r="AC1698" t="str">
        <f t="shared" si="397"/>
        <v>ITM_ALPHAtoX</v>
      </c>
      <c r="AD1698" s="125" t="str">
        <f>IF(ISNA(VLOOKUP(AA1698,'XEQM Shortlist'!J:J,1,0)),"//","")</f>
        <v/>
      </c>
      <c r="AF1698" s="88" t="str">
        <f t="shared" si="398"/>
        <v/>
      </c>
      <c r="AG1698" t="b">
        <f t="shared" si="399"/>
        <v>1</v>
      </c>
    </row>
    <row r="1699" spans="1:33">
      <c r="A1699" s="45">
        <f t="shared" si="392"/>
        <v>1699</v>
      </c>
      <c r="B1699" s="44">
        <f t="shared" si="400"/>
        <v>1661</v>
      </c>
      <c r="C1699" s="50" t="s">
        <v>3552</v>
      </c>
      <c r="D1699" s="50" t="s">
        <v>7</v>
      </c>
      <c r="E1699" s="53" t="s">
        <v>3303</v>
      </c>
      <c r="F1699" s="53" t="s">
        <v>3303</v>
      </c>
      <c r="G1699" s="142">
        <v>0</v>
      </c>
      <c r="H1699" s="142">
        <v>0</v>
      </c>
      <c r="I1699" s="135" t="s">
        <v>3</v>
      </c>
      <c r="J1699" s="53" t="s">
        <v>1347</v>
      </c>
      <c r="K1699" s="54" t="s">
        <v>3817</v>
      </c>
      <c r="L1699" s="52" t="s">
        <v>4614</v>
      </c>
      <c r="M1699" s="52" t="s">
        <v>4670</v>
      </c>
      <c r="N1699" s="52" t="s">
        <v>2155</v>
      </c>
      <c r="O1699" s="52"/>
      <c r="P1699" s="254" t="s">
        <v>1958</v>
      </c>
      <c r="Q1699" s="13"/>
      <c r="R1699"/>
      <c r="S1699" t="str">
        <f t="shared" si="401"/>
        <v/>
      </c>
      <c r="T1699" s="41" t="str">
        <f>IF(ISNA(VLOOKUP(P1699,'NEW XEQM.c'!E:F,2,0)),"--","PRESENT")</f>
        <v>--</v>
      </c>
      <c r="U1699"/>
      <c r="V1699">
        <f t="shared" si="393"/>
        <v>477</v>
      </c>
      <c r="W1699" s="75" t="s">
        <v>2155</v>
      </c>
      <c r="X1699" s="54" t="s">
        <v>2155</v>
      </c>
      <c r="Y1699" s="54" t="s">
        <v>3827</v>
      </c>
      <c r="Z1699" s="22" t="str">
        <f t="shared" si="394"/>
        <v>STD_BETA "(X,Y)"</v>
      </c>
      <c r="AA1699" s="22" t="str">
        <f t="shared" si="395"/>
        <v>BETA</v>
      </c>
      <c r="AB1699" s="1">
        <f t="shared" si="396"/>
        <v>1661</v>
      </c>
      <c r="AC1699" t="str">
        <f t="shared" si="397"/>
        <v>ITM_BETAXY</v>
      </c>
      <c r="AD1699" s="125" t="str">
        <f>IF(ISNA(VLOOKUP(AA1699,'XEQM Shortlist'!J:J,1,0)),"//","")</f>
        <v>//</v>
      </c>
      <c r="AF1699" s="88" t="str">
        <f t="shared" si="398"/>
        <v>BETA</v>
      </c>
      <c r="AG1699" t="b">
        <f t="shared" si="399"/>
        <v>1</v>
      </c>
    </row>
    <row r="1700" spans="1:33">
      <c r="A1700" s="45">
        <f t="shared" si="392"/>
        <v>1700</v>
      </c>
      <c r="B1700" s="44">
        <f t="shared" si="400"/>
        <v>1662</v>
      </c>
      <c r="C1700" s="48" t="s">
        <v>4120</v>
      </c>
      <c r="D1700" s="48" t="s">
        <v>7</v>
      </c>
      <c r="E1700" s="53" t="s">
        <v>1275</v>
      </c>
      <c r="F1700" s="53" t="s">
        <v>1275</v>
      </c>
      <c r="G1700" s="142">
        <v>0</v>
      </c>
      <c r="H1700" s="142">
        <v>0</v>
      </c>
      <c r="I1700" s="135" t="s">
        <v>3</v>
      </c>
      <c r="J1700" s="53" t="s">
        <v>1347</v>
      </c>
      <c r="K1700" s="54" t="s">
        <v>3817</v>
      </c>
      <c r="L1700" s="52" t="s">
        <v>4614</v>
      </c>
      <c r="M1700" s="52" t="s">
        <v>4670</v>
      </c>
      <c r="N1700" s="52" t="s">
        <v>2155</v>
      </c>
      <c r="O1700" s="52"/>
      <c r="P1700" s="254" t="s">
        <v>1962</v>
      </c>
      <c r="Q1700" s="13"/>
      <c r="R1700"/>
      <c r="S1700" t="str">
        <f t="shared" si="401"/>
        <v/>
      </c>
      <c r="T1700" s="41" t="str">
        <f>IF(ISNA(VLOOKUP(P1700,'NEW XEQM.c'!E:F,2,0)),"--","PRESENT")</f>
        <v>--</v>
      </c>
      <c r="U1700"/>
      <c r="V1700">
        <f t="shared" si="393"/>
        <v>478</v>
      </c>
      <c r="W1700" s="75" t="s">
        <v>2155</v>
      </c>
      <c r="X1700" s="54" t="s">
        <v>2155</v>
      </c>
      <c r="Y1700" s="54" t="s">
        <v>2155</v>
      </c>
      <c r="Z1700" s="22" t="str">
        <f t="shared" si="394"/>
        <v>STD_GAMMA STD_SUB_X STD_SUB_Y</v>
      </c>
      <c r="AA1700" s="22" t="str">
        <f t="shared" si="395"/>
        <v>GAMMAXY</v>
      </c>
      <c r="AB1700" s="1">
        <f t="shared" si="396"/>
        <v>1662</v>
      </c>
      <c r="AC1700" t="str">
        <f t="shared" si="397"/>
        <v>ITM_gammaXY</v>
      </c>
      <c r="AD1700" s="125" t="str">
        <f>IF(ISNA(VLOOKUP(AA1700,'XEQM Shortlist'!J:J,1,0)),"//","")</f>
        <v>//</v>
      </c>
      <c r="AF1700" s="88" t="str">
        <f t="shared" si="398"/>
        <v>GAMMAXY</v>
      </c>
      <c r="AG1700" t="b">
        <f t="shared" si="399"/>
        <v>1</v>
      </c>
    </row>
    <row r="1701" spans="1:33">
      <c r="A1701" s="45">
        <f t="shared" si="392"/>
        <v>1701</v>
      </c>
      <c r="B1701" s="44">
        <f t="shared" si="400"/>
        <v>1663</v>
      </c>
      <c r="C1701" s="48" t="s">
        <v>4121</v>
      </c>
      <c r="D1701" s="48" t="s">
        <v>7</v>
      </c>
      <c r="E1701" s="53" t="s">
        <v>1276</v>
      </c>
      <c r="F1701" s="53" t="s">
        <v>1276</v>
      </c>
      <c r="G1701" s="142">
        <v>0</v>
      </c>
      <c r="H1701" s="142">
        <v>0</v>
      </c>
      <c r="I1701" s="135" t="s">
        <v>3</v>
      </c>
      <c r="J1701" s="53" t="s">
        <v>1347</v>
      </c>
      <c r="K1701" s="54" t="s">
        <v>3817</v>
      </c>
      <c r="L1701" s="52" t="s">
        <v>4614</v>
      </c>
      <c r="M1701" s="52" t="s">
        <v>4670</v>
      </c>
      <c r="N1701" s="52" t="s">
        <v>2155</v>
      </c>
      <c r="O1701" s="52"/>
      <c r="P1701" s="254" t="s">
        <v>1963</v>
      </c>
      <c r="Q1701" s="13"/>
      <c r="R1701"/>
      <c r="S1701" t="str">
        <f t="shared" si="401"/>
        <v/>
      </c>
      <c r="T1701" s="41" t="str">
        <f>IF(ISNA(VLOOKUP(P1701,'NEW XEQM.c'!E:F,2,0)),"--","PRESENT")</f>
        <v>--</v>
      </c>
      <c r="U1701"/>
      <c r="V1701">
        <f t="shared" si="393"/>
        <v>479</v>
      </c>
      <c r="W1701" s="75" t="s">
        <v>2155</v>
      </c>
      <c r="X1701" s="54" t="s">
        <v>2155</v>
      </c>
      <c r="Y1701" s="54" t="s">
        <v>2155</v>
      </c>
      <c r="Z1701" s="22" t="str">
        <f t="shared" si="394"/>
        <v>STD_GAMMA STD_SUB_X STD_SUB_Y</v>
      </c>
      <c r="AA1701" s="22" t="str">
        <f t="shared" si="395"/>
        <v>GAMMAXY</v>
      </c>
      <c r="AB1701" s="1">
        <f t="shared" si="396"/>
        <v>1663</v>
      </c>
      <c r="AC1701" t="str">
        <f t="shared" si="397"/>
        <v>ITM_GAMMAXY</v>
      </c>
      <c r="AD1701" s="125" t="str">
        <f>IF(ISNA(VLOOKUP(AA1701,'XEQM Shortlist'!J:J,1,0)),"//","")</f>
        <v>//</v>
      </c>
      <c r="AF1701" s="88" t="str">
        <f t="shared" si="398"/>
        <v>GAMMAXY</v>
      </c>
      <c r="AG1701" t="b">
        <f t="shared" si="399"/>
        <v>1</v>
      </c>
    </row>
    <row r="1702" spans="1:33">
      <c r="A1702" s="45">
        <f t="shared" si="392"/>
        <v>1702</v>
      </c>
      <c r="B1702" s="44">
        <f t="shared" si="400"/>
        <v>1664</v>
      </c>
      <c r="C1702" s="48" t="s">
        <v>3553</v>
      </c>
      <c r="D1702" s="48" t="s">
        <v>7</v>
      </c>
      <c r="E1702" s="53" t="s">
        <v>1277</v>
      </c>
      <c r="F1702" s="53" t="s">
        <v>1277</v>
      </c>
      <c r="G1702" s="142">
        <v>0</v>
      </c>
      <c r="H1702" s="142">
        <v>0</v>
      </c>
      <c r="I1702" s="135" t="s">
        <v>3</v>
      </c>
      <c r="J1702" s="53" t="s">
        <v>1347</v>
      </c>
      <c r="K1702" s="54" t="s">
        <v>3817</v>
      </c>
      <c r="L1702" s="52" t="s">
        <v>4615</v>
      </c>
      <c r="M1702" s="52" t="s">
        <v>4670</v>
      </c>
      <c r="N1702" s="52" t="s">
        <v>2155</v>
      </c>
      <c r="O1702" s="52"/>
      <c r="P1702" s="254" t="s">
        <v>1964</v>
      </c>
      <c r="Q1702" s="13"/>
      <c r="R1702"/>
      <c r="S1702" t="str">
        <f t="shared" si="401"/>
        <v/>
      </c>
      <c r="T1702" s="41" t="str">
        <f>IF(ISNA(VLOOKUP(P1702,'NEW XEQM.c'!E:F,2,0)),"--","PRESENT")</f>
        <v>PRESENT</v>
      </c>
      <c r="U1702"/>
      <c r="V1702">
        <f t="shared" si="393"/>
        <v>480</v>
      </c>
      <c r="W1702" s="75" t="s">
        <v>2553</v>
      </c>
      <c r="X1702" s="54" t="s">
        <v>2155</v>
      </c>
      <c r="Y1702" s="54" t="s">
        <v>3828</v>
      </c>
      <c r="Z1702" s="22" t="str">
        <f t="shared" si="394"/>
        <v>STD_GAMMA "(X)"</v>
      </c>
      <c r="AA1702" s="22" t="str">
        <f t="shared" si="395"/>
        <v>GAMMA</v>
      </c>
      <c r="AB1702" s="1">
        <f t="shared" si="396"/>
        <v>1664</v>
      </c>
      <c r="AC1702" t="str">
        <f t="shared" si="397"/>
        <v>ITM_GAMMAX</v>
      </c>
      <c r="AD1702" s="125" t="str">
        <f>IF(ISNA(VLOOKUP(AA1702,'XEQM Shortlist'!J:J,1,0)),"//","")</f>
        <v>//</v>
      </c>
      <c r="AF1702" s="88" t="str">
        <f t="shared" si="398"/>
        <v>GAMMA</v>
      </c>
      <c r="AG1702" t="b">
        <f t="shared" si="399"/>
        <v>1</v>
      </c>
    </row>
    <row r="1703" spans="1:33">
      <c r="A1703" s="45">
        <f t="shared" si="392"/>
        <v>1703</v>
      </c>
      <c r="B1703" s="44">
        <f t="shared" si="400"/>
        <v>1665</v>
      </c>
      <c r="C1703" s="48" t="s">
        <v>4451</v>
      </c>
      <c r="D1703" s="48" t="s">
        <v>7</v>
      </c>
      <c r="E1703" s="53" t="s">
        <v>4452</v>
      </c>
      <c r="F1703" s="53" t="s">
        <v>4452</v>
      </c>
      <c r="G1703" s="142">
        <v>0</v>
      </c>
      <c r="H1703" s="142">
        <v>0</v>
      </c>
      <c r="I1703" s="135" t="s">
        <v>3</v>
      </c>
      <c r="J1703" s="53" t="s">
        <v>1347</v>
      </c>
      <c r="K1703" s="54" t="s">
        <v>3817</v>
      </c>
      <c r="L1703" s="52" t="s">
        <v>4614</v>
      </c>
      <c r="M1703" s="52" t="s">
        <v>4670</v>
      </c>
      <c r="N1703" s="52" t="s">
        <v>2155</v>
      </c>
      <c r="O1703" s="52"/>
      <c r="P1703" s="254" t="s">
        <v>4475</v>
      </c>
      <c r="Q1703" s="13"/>
      <c r="R1703"/>
      <c r="S1703" t="str">
        <f t="shared" si="401"/>
        <v/>
      </c>
      <c r="T1703" s="41" t="str">
        <f>IF(ISNA(VLOOKUP(P1703,'NEW XEQM.c'!E:F,2,0)),"--","PRESENT")</f>
        <v>--</v>
      </c>
      <c r="U1703"/>
      <c r="V1703">
        <f t="shared" si="393"/>
        <v>481</v>
      </c>
      <c r="W1703" s="75" t="s">
        <v>2155</v>
      </c>
      <c r="X1703" s="54" t="s">
        <v>2155</v>
      </c>
      <c r="Y1703" s="54" t="s">
        <v>2155</v>
      </c>
      <c r="Z1703" s="22" t="str">
        <f t="shared" si="394"/>
        <v>"Y" STD_SUB_Y "(X)"</v>
      </c>
      <c r="AA1703" s="22" t="str">
        <f t="shared" si="395"/>
        <v>YY(X)</v>
      </c>
      <c r="AB1703" s="1">
        <f t="shared" si="396"/>
        <v>1665</v>
      </c>
      <c r="AC1703" t="str">
        <f t="shared" si="397"/>
        <v>ITM_YYX</v>
      </c>
      <c r="AD1703" s="125" t="str">
        <f>IF(ISNA(VLOOKUP(AA1703,'XEQM Shortlist'!J:J,1,0)),"//","")</f>
        <v>//</v>
      </c>
      <c r="AF1703" s="88" t="str">
        <f t="shared" si="398"/>
        <v>YY</v>
      </c>
      <c r="AG1703" t="b">
        <f t="shared" si="399"/>
        <v>0</v>
      </c>
    </row>
    <row r="1704" spans="1:33">
      <c r="A1704" s="45">
        <f t="shared" si="392"/>
        <v>1704</v>
      </c>
      <c r="B1704" s="44">
        <f t="shared" si="400"/>
        <v>1666</v>
      </c>
      <c r="C1704" s="48" t="s">
        <v>3554</v>
      </c>
      <c r="D1704" s="48" t="s">
        <v>7</v>
      </c>
      <c r="E1704" s="53" t="s">
        <v>1278</v>
      </c>
      <c r="F1704" s="53" t="s">
        <v>1278</v>
      </c>
      <c r="G1704" s="142">
        <v>0</v>
      </c>
      <c r="H1704" s="142">
        <v>0</v>
      </c>
      <c r="I1704" s="135" t="s">
        <v>3</v>
      </c>
      <c r="J1704" s="53" t="s">
        <v>1347</v>
      </c>
      <c r="K1704" s="54" t="s">
        <v>3817</v>
      </c>
      <c r="L1704" s="52" t="s">
        <v>4614</v>
      </c>
      <c r="M1704" s="52" t="s">
        <v>4670</v>
      </c>
      <c r="N1704" s="52" t="s">
        <v>2155</v>
      </c>
      <c r="O1704" s="52"/>
      <c r="P1704" s="254" t="s">
        <v>1965</v>
      </c>
      <c r="Q1704" s="13"/>
      <c r="R1704"/>
      <c r="S1704" t="str">
        <f t="shared" si="401"/>
        <v/>
      </c>
      <c r="T1704" s="41" t="str">
        <f>IF(ISNA(VLOOKUP(P1704,'NEW XEQM.c'!E:F,2,0)),"--","PRESENT")</f>
        <v>PRESENT</v>
      </c>
      <c r="U1704"/>
      <c r="V1704">
        <f t="shared" si="393"/>
        <v>482</v>
      </c>
      <c r="W1704" s="75" t="s">
        <v>2553</v>
      </c>
      <c r="X1704" s="54" t="s">
        <v>2155</v>
      </c>
      <c r="Y1704" s="54" t="s">
        <v>2155</v>
      </c>
      <c r="Z1704" s="22" t="str">
        <f t="shared" si="394"/>
        <v>STD_DELTA "%"</v>
      </c>
      <c r="AA1704" s="22" t="str">
        <f t="shared" si="395"/>
        <v>DELTA%</v>
      </c>
      <c r="AB1704" s="1">
        <f t="shared" si="396"/>
        <v>1666</v>
      </c>
      <c r="AC1704" t="str">
        <f t="shared" si="397"/>
        <v>ITM_DELTAPC</v>
      </c>
      <c r="AD1704" s="125" t="str">
        <f>IF(ISNA(VLOOKUP(AA1704,'XEQM Shortlist'!J:J,1,0)),"//","")</f>
        <v>//</v>
      </c>
      <c r="AF1704" s="88" t="str">
        <f t="shared" si="398"/>
        <v>DELTA%</v>
      </c>
      <c r="AG1704" t="b">
        <f t="shared" si="399"/>
        <v>1</v>
      </c>
    </row>
    <row r="1705" spans="1:33">
      <c r="A1705" s="45">
        <f t="shared" si="392"/>
        <v>1705</v>
      </c>
      <c r="B1705" s="44">
        <f t="shared" si="400"/>
        <v>1667</v>
      </c>
      <c r="C1705" s="48" t="s">
        <v>3555</v>
      </c>
      <c r="D1705" s="48" t="s">
        <v>7</v>
      </c>
      <c r="E1705" s="53" t="s">
        <v>534</v>
      </c>
      <c r="F1705" s="53" t="s">
        <v>534</v>
      </c>
      <c r="G1705" s="142">
        <v>0</v>
      </c>
      <c r="H1705" s="142">
        <v>0</v>
      </c>
      <c r="I1705" s="135" t="s">
        <v>3</v>
      </c>
      <c r="J1705" s="53" t="s">
        <v>1347</v>
      </c>
      <c r="K1705" s="54" t="s">
        <v>3817</v>
      </c>
      <c r="L1705" s="52" t="s">
        <v>4614</v>
      </c>
      <c r="M1705" s="52" t="s">
        <v>4670</v>
      </c>
      <c r="N1705" s="52" t="s">
        <v>2155</v>
      </c>
      <c r="O1705" s="52"/>
      <c r="P1705" s="254" t="s">
        <v>3281</v>
      </c>
      <c r="Q1705" s="13"/>
      <c r="R1705"/>
      <c r="S1705" t="str">
        <f t="shared" si="401"/>
        <v/>
      </c>
      <c r="T1705" s="41" t="str">
        <f>IF(ISNA(VLOOKUP(P1705,'NEW XEQM.c'!E:F,2,0)),"--","PRESENT")</f>
        <v>--</v>
      </c>
      <c r="U1705"/>
      <c r="V1705">
        <f t="shared" si="393"/>
        <v>483</v>
      </c>
      <c r="W1705" s="75"/>
      <c r="X1705" s="54"/>
      <c r="Y1705" s="54"/>
      <c r="Z1705" s="22" t="str">
        <f t="shared" si="394"/>
        <v>STD_EPSILON</v>
      </c>
      <c r="AA1705" s="22" t="str">
        <f t="shared" si="395"/>
        <v>EPSILON</v>
      </c>
      <c r="AB1705" s="1">
        <f t="shared" si="396"/>
        <v>1667</v>
      </c>
      <c r="AC1705" t="str">
        <f t="shared" si="397"/>
        <v>ITM_SCATTFACT</v>
      </c>
      <c r="AD1705" s="125" t="str">
        <f>IF(ISNA(VLOOKUP(AA1705,'XEQM Shortlist'!J:J,1,0)),"//","")</f>
        <v>//</v>
      </c>
      <c r="AF1705" s="88" t="str">
        <f t="shared" si="398"/>
        <v>EPSILON</v>
      </c>
      <c r="AG1705" t="b">
        <f t="shared" si="399"/>
        <v>1</v>
      </c>
    </row>
    <row r="1706" spans="1:33">
      <c r="A1706" s="45">
        <f t="shared" si="392"/>
        <v>1706</v>
      </c>
      <c r="B1706" s="44">
        <f t="shared" si="400"/>
        <v>1668</v>
      </c>
      <c r="C1706" s="48" t="s">
        <v>3556</v>
      </c>
      <c r="D1706" s="48" t="s">
        <v>7</v>
      </c>
      <c r="E1706" s="53" t="s">
        <v>1279</v>
      </c>
      <c r="F1706" s="53" t="s">
        <v>1279</v>
      </c>
      <c r="G1706" s="142">
        <v>0</v>
      </c>
      <c r="H1706" s="142">
        <v>0</v>
      </c>
      <c r="I1706" s="135" t="s">
        <v>3</v>
      </c>
      <c r="J1706" s="53" t="s">
        <v>1347</v>
      </c>
      <c r="K1706" s="54" t="s">
        <v>3817</v>
      </c>
      <c r="L1706" s="52" t="s">
        <v>4614</v>
      </c>
      <c r="M1706" s="52" t="s">
        <v>4670</v>
      </c>
      <c r="N1706" s="52" t="s">
        <v>2155</v>
      </c>
      <c r="O1706" s="52"/>
      <c r="P1706" s="254" t="s">
        <v>3282</v>
      </c>
      <c r="Q1706" s="13"/>
      <c r="R1706"/>
      <c r="S1706" t="str">
        <f t="shared" si="401"/>
        <v/>
      </c>
      <c r="T1706" s="41" t="str">
        <f>IF(ISNA(VLOOKUP(P1706,'NEW XEQM.c'!E:F,2,0)),"--","PRESENT")</f>
        <v>--</v>
      </c>
      <c r="U1706"/>
      <c r="V1706">
        <f t="shared" si="393"/>
        <v>484</v>
      </c>
      <c r="W1706" s="75"/>
      <c r="X1706" s="54"/>
      <c r="Y1706" s="54"/>
      <c r="Z1706" s="22" t="str">
        <f t="shared" si="394"/>
        <v>STD_EPSILON STD_SUB_M</v>
      </c>
      <c r="AA1706" s="22" t="str">
        <f t="shared" si="395"/>
        <v>EPSILONM</v>
      </c>
      <c r="AB1706" s="1">
        <f t="shared" si="396"/>
        <v>1668</v>
      </c>
      <c r="AC1706" t="str">
        <f t="shared" si="397"/>
        <v>ITM_SCATTFACTm</v>
      </c>
      <c r="AD1706" s="125" t="str">
        <f>IF(ISNA(VLOOKUP(AA1706,'XEQM Shortlist'!J:J,1,0)),"//","")</f>
        <v>//</v>
      </c>
      <c r="AF1706" s="88" t="str">
        <f t="shared" si="398"/>
        <v>EPSILONM</v>
      </c>
      <c r="AG1706" t="b">
        <f t="shared" si="399"/>
        <v>1</v>
      </c>
    </row>
    <row r="1707" spans="1:33">
      <c r="A1707" s="45">
        <f t="shared" si="392"/>
        <v>1707</v>
      </c>
      <c r="B1707" s="44">
        <f t="shared" si="400"/>
        <v>1669</v>
      </c>
      <c r="C1707" s="48" t="s">
        <v>3557</v>
      </c>
      <c r="D1707" s="48" t="s">
        <v>7</v>
      </c>
      <c r="E1707" s="53" t="s">
        <v>1280</v>
      </c>
      <c r="F1707" s="53" t="s">
        <v>1280</v>
      </c>
      <c r="G1707" s="142">
        <v>0</v>
      </c>
      <c r="H1707" s="142">
        <v>0</v>
      </c>
      <c r="I1707" s="135" t="s">
        <v>3</v>
      </c>
      <c r="J1707" s="53" t="s">
        <v>1347</v>
      </c>
      <c r="K1707" s="54" t="s">
        <v>3817</v>
      </c>
      <c r="L1707" s="52" t="s">
        <v>4614</v>
      </c>
      <c r="M1707" s="52" t="s">
        <v>4670</v>
      </c>
      <c r="N1707" s="52" t="s">
        <v>2155</v>
      </c>
      <c r="O1707" s="52"/>
      <c r="P1707" s="254" t="s">
        <v>3283</v>
      </c>
      <c r="Q1707" s="13"/>
      <c r="R1707"/>
      <c r="S1707" t="str">
        <f t="shared" si="401"/>
        <v/>
      </c>
      <c r="T1707" s="41" t="str">
        <f>IF(ISNA(VLOOKUP(P1707,'NEW XEQM.c'!E:F,2,0)),"--","PRESENT")</f>
        <v>--</v>
      </c>
      <c r="U1707"/>
      <c r="V1707">
        <f t="shared" si="393"/>
        <v>485</v>
      </c>
      <c r="W1707" s="75"/>
      <c r="X1707" s="54"/>
      <c r="Y1707" s="54"/>
      <c r="Z1707" s="22" t="str">
        <f t="shared" si="394"/>
        <v>STD_EPSILON STD_SUB_P</v>
      </c>
      <c r="AA1707" s="22" t="str">
        <f t="shared" si="395"/>
        <v>EPSILONP</v>
      </c>
      <c r="AB1707" s="1">
        <f t="shared" si="396"/>
        <v>1669</v>
      </c>
      <c r="AC1707" t="str">
        <f t="shared" si="397"/>
        <v>ITM_SCATTFACTp</v>
      </c>
      <c r="AD1707" s="125" t="str">
        <f>IF(ISNA(VLOOKUP(AA1707,'XEQM Shortlist'!J:J,1,0)),"//","")</f>
        <v>//</v>
      </c>
      <c r="AF1707" s="88" t="str">
        <f t="shared" si="398"/>
        <v>EPSILONP</v>
      </c>
      <c r="AG1707" t="b">
        <f t="shared" si="399"/>
        <v>1</v>
      </c>
    </row>
    <row r="1708" spans="1:33">
      <c r="A1708" s="45">
        <f t="shared" si="392"/>
        <v>1708</v>
      </c>
      <c r="B1708" s="44">
        <f t="shared" si="400"/>
        <v>1670</v>
      </c>
      <c r="C1708" s="48" t="s">
        <v>4148</v>
      </c>
      <c r="D1708" s="48" t="s">
        <v>7</v>
      </c>
      <c r="E1708" s="53" t="s">
        <v>396</v>
      </c>
      <c r="F1708" s="53" t="s">
        <v>396</v>
      </c>
      <c r="G1708" s="142">
        <v>0</v>
      </c>
      <c r="H1708" s="142">
        <v>0</v>
      </c>
      <c r="I1708" s="135" t="s">
        <v>3</v>
      </c>
      <c r="J1708" s="53" t="s">
        <v>1347</v>
      </c>
      <c r="K1708" s="54" t="s">
        <v>3817</v>
      </c>
      <c r="L1708" s="52" t="s">
        <v>4615</v>
      </c>
      <c r="M1708" s="52" t="s">
        <v>4670</v>
      </c>
      <c r="N1708" s="52" t="s">
        <v>2155</v>
      </c>
      <c r="O1708" s="52"/>
      <c r="P1708" s="254" t="s">
        <v>1968</v>
      </c>
      <c r="Q1708" s="13"/>
      <c r="R1708"/>
      <c r="S1708" t="str">
        <f t="shared" si="401"/>
        <v/>
      </c>
      <c r="T1708" s="41" t="str">
        <f>IF(ISNA(VLOOKUP(P1708,'NEW XEQM.c'!E:F,2,0)),"--","PRESENT")</f>
        <v>--</v>
      </c>
      <c r="U1708"/>
      <c r="V1708">
        <f t="shared" si="393"/>
        <v>486</v>
      </c>
      <c r="W1708" s="75"/>
      <c r="X1708" s="54"/>
      <c r="Y1708" s="54"/>
      <c r="Z1708" s="22" t="str">
        <f t="shared" si="394"/>
        <v>STD_ZETA "(X)"</v>
      </c>
      <c r="AA1708" s="22" t="str">
        <f t="shared" si="395"/>
        <v>ZETA(X)</v>
      </c>
      <c r="AB1708" s="1">
        <f t="shared" si="396"/>
        <v>1670</v>
      </c>
      <c r="AC1708" t="str">
        <f t="shared" si="397"/>
        <v>ITM_zetaX</v>
      </c>
      <c r="AD1708" s="125" t="str">
        <f>IF(ISNA(VLOOKUP(AA1708,'XEQM Shortlist'!J:J,1,0)),"//","")</f>
        <v>//</v>
      </c>
      <c r="AF1708" s="88" t="str">
        <f t="shared" si="398"/>
        <v>ZETA</v>
      </c>
      <c r="AG1708" t="b">
        <f t="shared" si="399"/>
        <v>0</v>
      </c>
    </row>
    <row r="1709" spans="1:33">
      <c r="A1709" s="45">
        <f t="shared" si="392"/>
        <v>1709</v>
      </c>
      <c r="B1709" s="44">
        <f t="shared" si="400"/>
        <v>1671</v>
      </c>
      <c r="C1709" s="48" t="s">
        <v>4602</v>
      </c>
      <c r="D1709" s="48" t="s">
        <v>2683</v>
      </c>
      <c r="E1709" s="53" t="s">
        <v>408</v>
      </c>
      <c r="F1709" s="53" t="s">
        <v>408</v>
      </c>
      <c r="G1709" s="142">
        <v>0</v>
      </c>
      <c r="H1709" s="142">
        <v>99</v>
      </c>
      <c r="I1709" s="135" t="s">
        <v>3</v>
      </c>
      <c r="J1709" s="53" t="s">
        <v>1347</v>
      </c>
      <c r="K1709" s="54" t="s">
        <v>3817</v>
      </c>
      <c r="L1709" s="52" t="s">
        <v>4614</v>
      </c>
      <c r="M1709" s="52" t="s">
        <v>4674</v>
      </c>
      <c r="N1709" s="52" t="s">
        <v>2155</v>
      </c>
      <c r="O1709" s="52"/>
      <c r="P1709" s="254" t="s">
        <v>3284</v>
      </c>
      <c r="Q1709" s="13"/>
      <c r="R1709"/>
      <c r="S1709" t="str">
        <f t="shared" si="401"/>
        <v/>
      </c>
      <c r="T1709" s="41" t="str">
        <f>IF(ISNA(VLOOKUP(P1709,'NEW XEQM.c'!E:F,2,0)),"--","PRESENT")</f>
        <v>--</v>
      </c>
      <c r="U1709"/>
      <c r="V1709">
        <f t="shared" si="393"/>
        <v>487</v>
      </c>
      <c r="W1709" s="75"/>
      <c r="X1709" s="54"/>
      <c r="Y1709" s="54"/>
      <c r="Z1709" s="22" t="str">
        <f t="shared" si="394"/>
        <v>STD_PI STD_SUB_N</v>
      </c>
      <c r="AA1709" s="22" t="str">
        <f t="shared" si="395"/>
        <v>PIN</v>
      </c>
      <c r="AB1709" s="1">
        <f t="shared" si="396"/>
        <v>1671</v>
      </c>
      <c r="AC1709" t="str">
        <f t="shared" si="397"/>
        <v>ITM_PIn</v>
      </c>
      <c r="AD1709" s="125" t="str">
        <f>IF(ISNA(VLOOKUP(AA1709,'XEQM Shortlist'!J:J,1,0)),"//","")</f>
        <v>//</v>
      </c>
      <c r="AF1709" s="88" t="str">
        <f t="shared" si="398"/>
        <v>PIN</v>
      </c>
      <c r="AG1709" t="b">
        <f t="shared" si="399"/>
        <v>1</v>
      </c>
    </row>
    <row r="1710" spans="1:33">
      <c r="A1710" s="45">
        <f t="shared" si="392"/>
        <v>1710</v>
      </c>
      <c r="B1710" s="44">
        <f t="shared" si="400"/>
        <v>1672</v>
      </c>
      <c r="C1710" s="48" t="s">
        <v>4603</v>
      </c>
      <c r="D1710" s="48" t="s">
        <v>2683</v>
      </c>
      <c r="E1710" s="53" t="s">
        <v>1281</v>
      </c>
      <c r="F1710" s="53" t="s">
        <v>1281</v>
      </c>
      <c r="G1710" s="142">
        <v>0</v>
      </c>
      <c r="H1710" s="142">
        <v>99</v>
      </c>
      <c r="I1710" s="135" t="s">
        <v>3</v>
      </c>
      <c r="J1710" s="53" t="s">
        <v>1347</v>
      </c>
      <c r="K1710" s="54" t="s">
        <v>3817</v>
      </c>
      <c r="L1710" s="52" t="s">
        <v>4614</v>
      </c>
      <c r="M1710" s="52" t="s">
        <v>4674</v>
      </c>
      <c r="N1710" s="52" t="s">
        <v>2155</v>
      </c>
      <c r="O1710" s="52"/>
      <c r="P1710" s="254" t="s">
        <v>3285</v>
      </c>
      <c r="Q1710" s="13"/>
      <c r="R1710"/>
      <c r="S1710" t="str">
        <f t="shared" si="401"/>
        <v/>
      </c>
      <c r="T1710" s="41" t="str">
        <f>IF(ISNA(VLOOKUP(P1710,'NEW XEQM.c'!E:F,2,0)),"--","PRESENT")</f>
        <v>--</v>
      </c>
      <c r="U1710"/>
      <c r="V1710">
        <f t="shared" si="393"/>
        <v>488</v>
      </c>
      <c r="W1710" s="75"/>
      <c r="X1710" s="54"/>
      <c r="Y1710" s="54"/>
      <c r="Z1710" s="22" t="str">
        <f t="shared" si="394"/>
        <v>STD_SIGMA STD_SUB_N</v>
      </c>
      <c r="AA1710" s="22" t="str">
        <f t="shared" si="395"/>
        <v>SUMN</v>
      </c>
      <c r="AB1710" s="1">
        <f t="shared" si="396"/>
        <v>1672</v>
      </c>
      <c r="AC1710" t="str">
        <f t="shared" si="397"/>
        <v>ITM_SIGMAn</v>
      </c>
      <c r="AD1710" s="125" t="str">
        <f>IF(ISNA(VLOOKUP(AA1710,'XEQM Shortlist'!J:J,1,0)),"//","")</f>
        <v>//</v>
      </c>
      <c r="AF1710" s="88" t="str">
        <f t="shared" si="398"/>
        <v>SUMN</v>
      </c>
      <c r="AG1710" t="b">
        <f t="shared" si="399"/>
        <v>1</v>
      </c>
    </row>
    <row r="1711" spans="1:33">
      <c r="A1711" s="45">
        <f t="shared" si="392"/>
        <v>1711</v>
      </c>
      <c r="B1711" s="44">
        <f t="shared" si="400"/>
        <v>1673</v>
      </c>
      <c r="C1711" s="48" t="s">
        <v>3558</v>
      </c>
      <c r="D1711" s="48" t="s">
        <v>7</v>
      </c>
      <c r="E1711" s="53" t="s">
        <v>552</v>
      </c>
      <c r="F1711" s="53" t="s">
        <v>552</v>
      </c>
      <c r="G1711" s="142">
        <v>0</v>
      </c>
      <c r="H1711" s="142">
        <v>0</v>
      </c>
      <c r="I1711" s="135" t="s">
        <v>3</v>
      </c>
      <c r="J1711" s="53" t="s">
        <v>1347</v>
      </c>
      <c r="K1711" s="54" t="s">
        <v>3817</v>
      </c>
      <c r="L1711" s="52" t="s">
        <v>4614</v>
      </c>
      <c r="M1711" s="52" t="s">
        <v>4670</v>
      </c>
      <c r="N1711" s="52" t="s">
        <v>2155</v>
      </c>
      <c r="O1711" s="52"/>
      <c r="P1711" s="254" t="s">
        <v>3286</v>
      </c>
      <c r="Q1711" s="13"/>
      <c r="R1711"/>
      <c r="S1711" t="str">
        <f t="shared" si="401"/>
        <v/>
      </c>
      <c r="T1711" s="41" t="str">
        <f>IF(ISNA(VLOOKUP(P1711,'NEW XEQM.c'!E:F,2,0)),"--","PRESENT")</f>
        <v>PRESENT</v>
      </c>
      <c r="U1711"/>
      <c r="V1711">
        <f t="shared" si="393"/>
        <v>489</v>
      </c>
      <c r="W1711" s="75"/>
      <c r="X1711" s="54"/>
      <c r="Y1711" s="54"/>
      <c r="Z1711" s="22" t="str">
        <f t="shared" si="394"/>
        <v>STD_SIGMA</v>
      </c>
      <c r="AA1711" s="22" t="str">
        <f t="shared" si="395"/>
        <v>SUM</v>
      </c>
      <c r="AB1711" s="1">
        <f t="shared" si="396"/>
        <v>1673</v>
      </c>
      <c r="AC1711" t="str">
        <f t="shared" si="397"/>
        <v>ITM_STDDEV</v>
      </c>
      <c r="AD1711" s="125" t="str">
        <f>IF(ISNA(VLOOKUP(AA1711,'XEQM Shortlist'!J:J,1,0)),"//","")</f>
        <v>//</v>
      </c>
      <c r="AF1711" s="88" t="str">
        <f t="shared" si="398"/>
        <v>SUM</v>
      </c>
      <c r="AG1711" t="b">
        <f t="shared" si="399"/>
        <v>1</v>
      </c>
    </row>
    <row r="1712" spans="1:33">
      <c r="A1712" s="45">
        <f t="shared" si="392"/>
        <v>1712</v>
      </c>
      <c r="B1712" s="44">
        <f t="shared" si="400"/>
        <v>1674</v>
      </c>
      <c r="C1712" s="48" t="s">
        <v>3559</v>
      </c>
      <c r="D1712" s="48" t="s">
        <v>7</v>
      </c>
      <c r="E1712" s="53" t="s">
        <v>1283</v>
      </c>
      <c r="F1712" s="53" t="s">
        <v>1283</v>
      </c>
      <c r="G1712" s="142">
        <v>0</v>
      </c>
      <c r="H1712" s="142">
        <v>0</v>
      </c>
      <c r="I1712" s="135" t="s">
        <v>3</v>
      </c>
      <c r="J1712" s="53" t="s">
        <v>1347</v>
      </c>
      <c r="K1712" s="54" t="s">
        <v>3817</v>
      </c>
      <c r="L1712" s="52" t="s">
        <v>4614</v>
      </c>
      <c r="M1712" s="52" t="s">
        <v>4670</v>
      </c>
      <c r="N1712" s="52" t="s">
        <v>2155</v>
      </c>
      <c r="O1712" s="52"/>
      <c r="P1712" s="254" t="s">
        <v>3287</v>
      </c>
      <c r="Q1712" s="13"/>
      <c r="R1712"/>
      <c r="S1712" t="str">
        <f t="shared" si="401"/>
        <v/>
      </c>
      <c r="T1712" s="41" t="str">
        <f>IF(ISNA(VLOOKUP(P1712,'NEW XEQM.c'!E:F,2,0)),"--","PRESENT")</f>
        <v>--</v>
      </c>
      <c r="U1712"/>
      <c r="V1712">
        <f t="shared" si="393"/>
        <v>490</v>
      </c>
      <c r="W1712" s="75"/>
      <c r="X1712" s="54"/>
      <c r="Y1712" s="54"/>
      <c r="Z1712" s="22" t="str">
        <f t="shared" si="394"/>
        <v>STD_SIGMA STD_SUB_W</v>
      </c>
      <c r="AA1712" s="22" t="str">
        <f t="shared" si="395"/>
        <v>SUMW</v>
      </c>
      <c r="AB1712" s="1">
        <f t="shared" si="396"/>
        <v>1674</v>
      </c>
      <c r="AC1712" t="str">
        <f t="shared" si="397"/>
        <v>ITM_STDDEVPOP</v>
      </c>
      <c r="AD1712" s="125" t="str">
        <f>IF(ISNA(VLOOKUP(AA1712,'XEQM Shortlist'!J:J,1,0)),"//","")</f>
        <v>//</v>
      </c>
      <c r="AF1712" s="88" t="str">
        <f t="shared" si="398"/>
        <v>SUMW</v>
      </c>
      <c r="AG1712" t="b">
        <f t="shared" si="399"/>
        <v>1</v>
      </c>
    </row>
    <row r="1713" spans="1:33">
      <c r="A1713" s="45">
        <f t="shared" si="392"/>
        <v>1713</v>
      </c>
      <c r="B1713" s="44">
        <f t="shared" si="400"/>
        <v>1675</v>
      </c>
      <c r="C1713" s="48" t="s">
        <v>3560</v>
      </c>
      <c r="D1713" s="48" t="s">
        <v>7</v>
      </c>
      <c r="E1713" s="53" t="s">
        <v>1290</v>
      </c>
      <c r="F1713" s="53" t="s">
        <v>1290</v>
      </c>
      <c r="G1713" s="142">
        <v>0</v>
      </c>
      <c r="H1713" s="142">
        <v>0</v>
      </c>
      <c r="I1713" s="135" t="s">
        <v>3</v>
      </c>
      <c r="J1713" s="53" t="s">
        <v>1347</v>
      </c>
      <c r="K1713" s="54" t="s">
        <v>3817</v>
      </c>
      <c r="L1713" s="52" t="s">
        <v>4614</v>
      </c>
      <c r="M1713" s="52" t="s">
        <v>4670</v>
      </c>
      <c r="N1713" s="52" t="s">
        <v>2155</v>
      </c>
      <c r="O1713" s="52"/>
      <c r="P1713" s="254" t="s">
        <v>2001</v>
      </c>
      <c r="Q1713" s="13"/>
      <c r="R1713"/>
      <c r="S1713" t="str">
        <f t="shared" si="401"/>
        <v/>
      </c>
      <c r="T1713" s="41" t="str">
        <f>IF(ISNA(VLOOKUP(P1713,'NEW XEQM.c'!E:F,2,0)),"--","PRESENT")</f>
        <v>PRESENT</v>
      </c>
      <c r="U1713"/>
      <c r="V1713">
        <f t="shared" si="393"/>
        <v>491</v>
      </c>
      <c r="W1713" s="75" t="s">
        <v>2553</v>
      </c>
      <c r="X1713" s="54" t="s">
        <v>2155</v>
      </c>
      <c r="Y1713" s="54" t="s">
        <v>2155</v>
      </c>
      <c r="Z1713" s="22" t="str">
        <f t="shared" si="394"/>
        <v>"RANI#"</v>
      </c>
      <c r="AA1713" s="22" t="str">
        <f t="shared" si="395"/>
        <v>RANI#</v>
      </c>
      <c r="AB1713" s="1">
        <f t="shared" si="396"/>
        <v>1675</v>
      </c>
      <c r="AC1713" t="str">
        <f t="shared" si="397"/>
        <v>ITM_RANI</v>
      </c>
      <c r="AD1713" s="125" t="str">
        <f>IF(ISNA(VLOOKUP(AA1713,'XEQM Shortlist'!J:J,1,0)),"//","")</f>
        <v>//</v>
      </c>
      <c r="AF1713" s="88" t="str">
        <f t="shared" si="398"/>
        <v>RANI#</v>
      </c>
      <c r="AG1713" t="b">
        <f t="shared" si="399"/>
        <v>1</v>
      </c>
    </row>
    <row r="1714" spans="1:33">
      <c r="A1714" s="45">
        <f t="shared" si="392"/>
        <v>1714</v>
      </c>
      <c r="B1714" s="44">
        <f t="shared" si="400"/>
        <v>1676</v>
      </c>
      <c r="C1714" s="48" t="s">
        <v>3642</v>
      </c>
      <c r="D1714" s="48" t="s">
        <v>7</v>
      </c>
      <c r="E1714" s="53" t="s">
        <v>880</v>
      </c>
      <c r="F1714" s="53" t="s">
        <v>880</v>
      </c>
      <c r="G1714" s="142">
        <v>0</v>
      </c>
      <c r="H1714" s="142">
        <v>0</v>
      </c>
      <c r="I1714" s="135" t="s">
        <v>3</v>
      </c>
      <c r="J1714" s="53" t="s">
        <v>1347</v>
      </c>
      <c r="K1714" s="54" t="s">
        <v>3817</v>
      </c>
      <c r="L1714" s="52" t="s">
        <v>4614</v>
      </c>
      <c r="M1714" s="52" t="s">
        <v>4670</v>
      </c>
      <c r="N1714" s="52" t="s">
        <v>2155</v>
      </c>
      <c r="O1714" s="52"/>
      <c r="P1714" s="254" t="s">
        <v>2199</v>
      </c>
      <c r="Q1714" s="13"/>
      <c r="R1714"/>
      <c r="S1714" t="str">
        <f t="shared" si="401"/>
        <v/>
      </c>
      <c r="T1714" s="41" t="str">
        <f>IF(ISNA(VLOOKUP(P1714,'NEW XEQM.c'!E:F,2,0)),"--","PRESENT")</f>
        <v>--</v>
      </c>
      <c r="U1714"/>
      <c r="V1714">
        <f t="shared" si="393"/>
        <v>492</v>
      </c>
      <c r="W1714" s="75" t="s">
        <v>2155</v>
      </c>
      <c r="X1714" s="54" t="s">
        <v>2155</v>
      </c>
      <c r="Y1714" s="54" t="s">
        <v>2155</v>
      </c>
      <c r="Z1714" s="22" t="str">
        <f t="shared" si="394"/>
        <v>STD_PRINTER "X"</v>
      </c>
      <c r="AA1714" s="22" t="str">
        <f t="shared" si="395"/>
        <v>PRINTERX</v>
      </c>
      <c r="AB1714" s="1">
        <f t="shared" si="396"/>
        <v>1676</v>
      </c>
      <c r="AC1714" t="str">
        <f t="shared" si="397"/>
        <v>ITM_PRINTERX</v>
      </c>
      <c r="AD1714" s="125" t="str">
        <f>IF(ISNA(VLOOKUP(AA1714,'XEQM Shortlist'!J:J,1,0)),"//","")</f>
        <v>//</v>
      </c>
      <c r="AF1714" s="88" t="str">
        <f t="shared" si="398"/>
        <v>PRINTERX</v>
      </c>
      <c r="AG1714" t="b">
        <f t="shared" si="399"/>
        <v>1</v>
      </c>
    </row>
    <row r="1715" spans="1:33">
      <c r="A1715" s="2">
        <f t="shared" si="392"/>
        <v>1715</v>
      </c>
      <c r="B1715" s="44">
        <f t="shared" si="400"/>
        <v>1677</v>
      </c>
      <c r="C1715" s="94" t="s">
        <v>3642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1347</v>
      </c>
      <c r="K1715" s="96" t="s">
        <v>3656</v>
      </c>
      <c r="L1715" t="s">
        <v>4614</v>
      </c>
      <c r="M1715" t="s">
        <v>4672</v>
      </c>
      <c r="N1715" t="s">
        <v>2155</v>
      </c>
      <c r="P1715" s="254" t="str">
        <f>"ITM_"&amp;IF(B1715&lt;10,"000",IF(B1715&lt;100,"00",IF(B1715&lt;1000,"0","")))&amp;$B1715</f>
        <v>ITM_1677</v>
      </c>
      <c r="Q1715" s="13"/>
      <c r="R1715"/>
      <c r="S1715" t="str">
        <f t="shared" ref="S1715" si="402">IF(E1715=F1715,"","NOT EQUAL")</f>
        <v/>
      </c>
      <c r="T1715" t="str">
        <f>IF(ISNA(VLOOKUP(P1715,'NEW XEQM.c'!E:F,2,0)),"--","PRESENT")</f>
        <v>--</v>
      </c>
      <c r="U1715"/>
      <c r="V1715">
        <f t="shared" si="393"/>
        <v>492</v>
      </c>
      <c r="W1715" s="2" t="s">
        <v>2155</v>
      </c>
      <c r="X1715" s="96" t="s">
        <v>2155</v>
      </c>
      <c r="Y1715" s="96" t="s">
        <v>2155</v>
      </c>
      <c r="Z1715" s="22" t="str">
        <f t="shared" si="394"/>
        <v/>
      </c>
      <c r="AA1715" s="22" t="str">
        <f t="shared" si="395"/>
        <v/>
      </c>
      <c r="AB1715" s="1">
        <f t="shared" si="396"/>
        <v>1677</v>
      </c>
      <c r="AC1715" t="str">
        <f t="shared" si="397"/>
        <v>ITM_1677</v>
      </c>
      <c r="AD1715" s="96" t="str">
        <f>IF(ISNA(VLOOKUP(AA1715,'XEQM Shortlist'!J:J,1,0)),"//","")</f>
        <v/>
      </c>
      <c r="AF1715" s="2" t="str">
        <f t="shared" si="398"/>
        <v/>
      </c>
      <c r="AG1715" t="b">
        <f t="shared" si="399"/>
        <v>1</v>
      </c>
    </row>
    <row r="1716" spans="1:33">
      <c r="A1716" s="45">
        <f t="shared" si="392"/>
        <v>1716</v>
      </c>
      <c r="B1716" s="44">
        <f t="shared" si="400"/>
        <v>1678</v>
      </c>
      <c r="C1716" s="48" t="s">
        <v>3562</v>
      </c>
      <c r="D1716" s="48" t="s">
        <v>7</v>
      </c>
      <c r="E1716" s="53" t="s">
        <v>2219</v>
      </c>
      <c r="F1716" s="53" t="s">
        <v>2219</v>
      </c>
      <c r="G1716" s="142">
        <v>0</v>
      </c>
      <c r="H1716" s="142">
        <v>0</v>
      </c>
      <c r="I1716" s="135" t="s">
        <v>3</v>
      </c>
      <c r="J1716" s="53" t="s">
        <v>1347</v>
      </c>
      <c r="K1716" s="54" t="s">
        <v>3817</v>
      </c>
      <c r="L1716" s="52" t="s">
        <v>4614</v>
      </c>
      <c r="M1716" s="52" t="s">
        <v>4670</v>
      </c>
      <c r="N1716" s="52" t="s">
        <v>2155</v>
      </c>
      <c r="O1716" s="52"/>
      <c r="P1716" s="254" t="s">
        <v>2220</v>
      </c>
      <c r="Q1716" s="13"/>
      <c r="R1716"/>
      <c r="S1716" t="str">
        <f t="shared" si="401"/>
        <v/>
      </c>
      <c r="T1716" s="41" t="str">
        <f>IF(ISNA(VLOOKUP(P1716,'NEW XEQM.c'!E:F,2,0)),"--","PRESENT")</f>
        <v>--</v>
      </c>
      <c r="U1716"/>
      <c r="V1716">
        <f t="shared" si="393"/>
        <v>493</v>
      </c>
      <c r="W1716" s="75" t="s">
        <v>2566</v>
      </c>
      <c r="X1716" s="54" t="s">
        <v>2155</v>
      </c>
      <c r="Y1716" s="54" t="s">
        <v>2155</v>
      </c>
      <c r="Z1716" s="22" t="str">
        <f t="shared" si="394"/>
        <v>"RANGE?"</v>
      </c>
      <c r="AA1716" s="22" t="str">
        <f t="shared" si="395"/>
        <v>RANGE?</v>
      </c>
      <c r="AB1716" s="1">
        <f t="shared" si="396"/>
        <v>1678</v>
      </c>
      <c r="AC1716" t="str">
        <f t="shared" si="397"/>
        <v>ITM_GETRANGE</v>
      </c>
      <c r="AD1716" s="125" t="str">
        <f>IF(ISNA(VLOOKUP(AA1716,'XEQM Shortlist'!J:J,1,0)),"//","")</f>
        <v>//</v>
      </c>
      <c r="AF1716" s="88" t="str">
        <f t="shared" si="398"/>
        <v>RANGE?</v>
      </c>
      <c r="AG1716" t="b">
        <f t="shared" si="399"/>
        <v>1</v>
      </c>
    </row>
    <row r="1717" spans="1:33">
      <c r="A1717" s="45">
        <f t="shared" si="392"/>
        <v>1717</v>
      </c>
      <c r="B1717" s="44">
        <f t="shared" si="400"/>
        <v>1679</v>
      </c>
      <c r="C1717" s="48" t="s">
        <v>3563</v>
      </c>
      <c r="D1717" s="48" t="s">
        <v>7</v>
      </c>
      <c r="E1717" s="53" t="s">
        <v>420</v>
      </c>
      <c r="F1717" s="53" t="s">
        <v>420</v>
      </c>
      <c r="G1717" s="58">
        <v>0</v>
      </c>
      <c r="H1717" s="58">
        <v>0</v>
      </c>
      <c r="I1717" s="135" t="s">
        <v>3</v>
      </c>
      <c r="J1717" s="53" t="s">
        <v>1347</v>
      </c>
      <c r="K1717" s="54" t="s">
        <v>3817</v>
      </c>
      <c r="L1717" s="52" t="s">
        <v>4615</v>
      </c>
      <c r="M1717" s="52" t="s">
        <v>4670</v>
      </c>
      <c r="N1717" s="52" t="s">
        <v>2155</v>
      </c>
      <c r="O1717" s="52"/>
      <c r="P1717" s="254" t="s">
        <v>2008</v>
      </c>
      <c r="Q1717" s="13"/>
      <c r="R1717"/>
      <c r="S1717" t="str">
        <f t="shared" si="401"/>
        <v/>
      </c>
      <c r="T1717" s="41" t="str">
        <f>IF(ISNA(VLOOKUP(P1717,'NEW XEQM.c'!E:F,2,0)),"--","PRESENT")</f>
        <v>PRESENT</v>
      </c>
      <c r="U1717"/>
      <c r="V1717">
        <f t="shared" si="393"/>
        <v>494</v>
      </c>
      <c r="W1717" s="75" t="s">
        <v>2553</v>
      </c>
      <c r="X1717" s="54" t="s">
        <v>2155</v>
      </c>
      <c r="Y1717" s="54" t="s">
        <v>2155</v>
      </c>
      <c r="Z1717" s="22" t="str">
        <f t="shared" si="394"/>
        <v>"(-1)" STD_SUP_X</v>
      </c>
      <c r="AA1717" s="22" t="str">
        <f t="shared" si="395"/>
        <v>(-1)^X</v>
      </c>
      <c r="AB1717" s="1">
        <f t="shared" si="396"/>
        <v>1679</v>
      </c>
      <c r="AC1717" t="str">
        <f t="shared" si="397"/>
        <v>ITM_M1X</v>
      </c>
      <c r="AD1717" s="125" t="str">
        <f>IF(ISNA(VLOOKUP(AA1717,'XEQM Shortlist'!J:J,1,0)),"//","")</f>
        <v/>
      </c>
      <c r="AF1717" s="88" t="str">
        <f t="shared" si="398"/>
        <v>(-1)^X</v>
      </c>
      <c r="AG1717" t="b">
        <f t="shared" si="399"/>
        <v>1</v>
      </c>
    </row>
    <row r="1718" spans="1:33">
      <c r="A1718" s="45">
        <f t="shared" si="392"/>
        <v>1718</v>
      </c>
      <c r="B1718" s="44">
        <f t="shared" si="400"/>
        <v>1680</v>
      </c>
      <c r="C1718" s="48" t="s">
        <v>4278</v>
      </c>
      <c r="D1718" s="48" t="s">
        <v>7</v>
      </c>
      <c r="E1718" s="53" t="s">
        <v>1296</v>
      </c>
      <c r="F1718" s="53" t="s">
        <v>1296</v>
      </c>
      <c r="G1718" s="58">
        <v>0</v>
      </c>
      <c r="H1718" s="58">
        <v>0</v>
      </c>
      <c r="I1718" s="135" t="s">
        <v>3</v>
      </c>
      <c r="J1718" s="53" t="s">
        <v>1347</v>
      </c>
      <c r="K1718" s="54" t="s">
        <v>3817</v>
      </c>
      <c r="L1718" s="52" t="s">
        <v>4614</v>
      </c>
      <c r="M1718" s="52" t="s">
        <v>4670</v>
      </c>
      <c r="N1718" s="52" t="s">
        <v>2155</v>
      </c>
      <c r="O1718" s="52"/>
      <c r="P1718" s="254" t="s">
        <v>2010</v>
      </c>
      <c r="Q1718" s="13"/>
      <c r="R1718"/>
      <c r="S1718" t="str">
        <f t="shared" si="401"/>
        <v/>
      </c>
      <c r="T1718" s="41" t="str">
        <f>IF(ISNA(VLOOKUP(P1718,'NEW XEQM.c'!E:F,2,0)),"--","PRESENT")</f>
        <v>--</v>
      </c>
      <c r="U1718"/>
      <c r="V1718">
        <f t="shared" si="393"/>
        <v>495</v>
      </c>
      <c r="W1718" s="75" t="s">
        <v>2155</v>
      </c>
      <c r="X1718" s="54" t="s">
        <v>2155</v>
      </c>
      <c r="Y1718" s="54" t="s">
        <v>2155</v>
      </c>
      <c r="Z1718" s="22" t="str">
        <f t="shared" si="394"/>
        <v>STD_CROSS "MOD"</v>
      </c>
      <c r="AA1718" s="22" t="str">
        <f t="shared" si="395"/>
        <v>CROSSMOD</v>
      </c>
      <c r="AB1718" s="1">
        <f t="shared" si="396"/>
        <v>1680</v>
      </c>
      <c r="AC1718" t="str">
        <f t="shared" si="397"/>
        <v>ITM_XMOD</v>
      </c>
      <c r="AD1718" s="125" t="str">
        <f>IF(ISNA(VLOOKUP(AA1718,'XEQM Shortlist'!J:J,1,0)),"//","")</f>
        <v>//</v>
      </c>
      <c r="AF1718" s="88" t="str">
        <f t="shared" si="398"/>
        <v>*MOD</v>
      </c>
      <c r="AG1718" t="b">
        <f t="shared" si="399"/>
        <v>0</v>
      </c>
    </row>
    <row r="1719" spans="1:33">
      <c r="A1719" s="45">
        <f t="shared" si="392"/>
        <v>1719</v>
      </c>
      <c r="B1719" s="44">
        <f t="shared" si="400"/>
        <v>1681</v>
      </c>
      <c r="C1719" s="48" t="s">
        <v>4102</v>
      </c>
      <c r="D1719" s="48" t="s">
        <v>7</v>
      </c>
      <c r="E1719" s="53" t="s">
        <v>428</v>
      </c>
      <c r="F1719" s="53" t="s">
        <v>428</v>
      </c>
      <c r="G1719" s="58">
        <v>0</v>
      </c>
      <c r="H1719" s="58">
        <v>0</v>
      </c>
      <c r="I1719" s="135" t="s">
        <v>3</v>
      </c>
      <c r="J1719" s="53" t="s">
        <v>1347</v>
      </c>
      <c r="K1719" s="54" t="s">
        <v>3817</v>
      </c>
      <c r="L1719" s="52" t="s">
        <v>4614</v>
      </c>
      <c r="M1719" s="52" t="s">
        <v>4670</v>
      </c>
      <c r="N1719" s="52" t="s">
        <v>2155</v>
      </c>
      <c r="O1719" s="52"/>
      <c r="P1719" s="254" t="s">
        <v>2012</v>
      </c>
      <c r="Q1719" s="13"/>
      <c r="R1719"/>
      <c r="S1719" t="str">
        <f t="shared" si="401"/>
        <v/>
      </c>
      <c r="T1719" s="41" t="str">
        <f>IF(ISNA(VLOOKUP(P1719,'NEW XEQM.c'!E:F,2,0)),"--","PRESENT")</f>
        <v>--</v>
      </c>
      <c r="U1719"/>
      <c r="V1719">
        <f t="shared" si="393"/>
        <v>496</v>
      </c>
      <c r="W1719" s="75" t="s">
        <v>2155</v>
      </c>
      <c r="X1719" s="54" t="s">
        <v>2155</v>
      </c>
      <c r="Y1719" s="54" t="s">
        <v>2155</v>
      </c>
      <c r="Z1719" s="22" t="str">
        <f t="shared" si="394"/>
        <v>STD_RIGHT_ARROW "DATE"</v>
      </c>
      <c r="AA1719" s="22" t="str">
        <f t="shared" si="395"/>
        <v>&gt;DATE</v>
      </c>
      <c r="AB1719" s="1">
        <f t="shared" si="396"/>
        <v>1681</v>
      </c>
      <c r="AC1719" t="str">
        <f t="shared" si="397"/>
        <v>ITM_toDATE</v>
      </c>
      <c r="AD1719" s="125" t="str">
        <f>IF(ISNA(VLOOKUP(AA1719,'XEQM Shortlist'!J:J,1,0)),"//","")</f>
        <v>//</v>
      </c>
      <c r="AF1719" s="88" t="str">
        <f t="shared" si="398"/>
        <v>&gt;DATE</v>
      </c>
      <c r="AG1719" t="b">
        <f t="shared" si="399"/>
        <v>1</v>
      </c>
    </row>
    <row r="1720" spans="1:33">
      <c r="A1720" s="45">
        <f t="shared" si="392"/>
        <v>1720</v>
      </c>
      <c r="B1720" s="44">
        <f t="shared" si="400"/>
        <v>1682</v>
      </c>
      <c r="C1720" s="48" t="s">
        <v>4453</v>
      </c>
      <c r="D1720" s="48" t="s">
        <v>7</v>
      </c>
      <c r="E1720" s="53" t="s">
        <v>4456</v>
      </c>
      <c r="F1720" s="53" t="s">
        <v>4456</v>
      </c>
      <c r="G1720" s="58">
        <v>0</v>
      </c>
      <c r="H1720" s="58">
        <v>0</v>
      </c>
      <c r="I1720" s="135" t="s">
        <v>3</v>
      </c>
      <c r="J1720" s="53" t="s">
        <v>1347</v>
      </c>
      <c r="K1720" s="54" t="s">
        <v>3817</v>
      </c>
      <c r="L1720" s="52" t="s">
        <v>4614</v>
      </c>
      <c r="M1720" s="52" t="s">
        <v>4670</v>
      </c>
      <c r="N1720" s="52" t="s">
        <v>2155</v>
      </c>
      <c r="O1720" s="52"/>
      <c r="P1720" s="254" t="s">
        <v>4396</v>
      </c>
      <c r="Q1720" s="13"/>
      <c r="R1720"/>
      <c r="S1720" t="str">
        <f t="shared" si="401"/>
        <v/>
      </c>
      <c r="T1720" s="41" t="str">
        <f>IF(ISNA(VLOOKUP(P1720,'NEW XEQM.c'!E:F,2,0)),"--","PRESENT")</f>
        <v>PRESENT</v>
      </c>
      <c r="U1720"/>
      <c r="V1720">
        <f t="shared" si="393"/>
        <v>497</v>
      </c>
      <c r="W1720" s="75" t="s">
        <v>2155</v>
      </c>
      <c r="X1720" s="54" t="s">
        <v>2155</v>
      </c>
      <c r="Y1720" s="54" t="s">
        <v>2155</v>
      </c>
      <c r="Z1720" s="22" t="str">
        <f t="shared" si="394"/>
        <v>"SN(U,M)"</v>
      </c>
      <c r="AA1720" s="22" t="str">
        <f t="shared" si="395"/>
        <v>SN(U,M)</v>
      </c>
      <c r="AB1720" s="1">
        <f t="shared" si="396"/>
        <v>1682</v>
      </c>
      <c r="AC1720" t="str">
        <f t="shared" si="397"/>
        <v>ITM_sn</v>
      </c>
      <c r="AD1720" s="125" t="str">
        <f>IF(ISNA(VLOOKUP(AA1720,'XEQM Shortlist'!J:J,1,0)),"//","")</f>
        <v>//</v>
      </c>
      <c r="AF1720" s="88" t="str">
        <f t="shared" si="398"/>
        <v>SN(U,M)</v>
      </c>
      <c r="AG1720" t="b">
        <f t="shared" si="399"/>
        <v>1</v>
      </c>
    </row>
    <row r="1721" spans="1:33">
      <c r="A1721" s="45">
        <f t="shared" si="392"/>
        <v>1721</v>
      </c>
      <c r="B1721" s="44">
        <f t="shared" si="400"/>
        <v>1683</v>
      </c>
      <c r="C1721" s="48" t="s">
        <v>4454</v>
      </c>
      <c r="D1721" s="48" t="s">
        <v>7</v>
      </c>
      <c r="E1721" s="53" t="s">
        <v>4457</v>
      </c>
      <c r="F1721" s="53" t="s">
        <v>4457</v>
      </c>
      <c r="G1721" s="58">
        <v>0</v>
      </c>
      <c r="H1721" s="58">
        <v>0</v>
      </c>
      <c r="I1721" s="135" t="s">
        <v>3</v>
      </c>
      <c r="J1721" s="53" t="s">
        <v>1347</v>
      </c>
      <c r="K1721" s="54" t="s">
        <v>3817</v>
      </c>
      <c r="L1721" s="52" t="s">
        <v>4614</v>
      </c>
      <c r="M1721" s="52" t="s">
        <v>4670</v>
      </c>
      <c r="N1721" s="52" t="s">
        <v>2155</v>
      </c>
      <c r="O1721" s="52"/>
      <c r="P1721" s="254" t="s">
        <v>4397</v>
      </c>
      <c r="Q1721" s="13"/>
      <c r="R1721"/>
      <c r="S1721" t="str">
        <f t="shared" si="401"/>
        <v/>
      </c>
      <c r="T1721" s="41" t="str">
        <f>IF(ISNA(VLOOKUP(P1721,'NEW XEQM.c'!E:F,2,0)),"--","PRESENT")</f>
        <v>PRESENT</v>
      </c>
      <c r="U1721"/>
      <c r="V1721">
        <f t="shared" si="393"/>
        <v>498</v>
      </c>
      <c r="W1721" s="75" t="s">
        <v>2155</v>
      </c>
      <c r="X1721" s="54" t="s">
        <v>2155</v>
      </c>
      <c r="Y1721" s="54" t="s">
        <v>2155</v>
      </c>
      <c r="Z1721" s="22" t="str">
        <f t="shared" si="394"/>
        <v>"CN(U,M)"</v>
      </c>
      <c r="AA1721" s="22" t="str">
        <f t="shared" si="395"/>
        <v>CN(U,M)</v>
      </c>
      <c r="AB1721" s="1">
        <f t="shared" si="396"/>
        <v>1683</v>
      </c>
      <c r="AC1721" t="str">
        <f t="shared" si="397"/>
        <v>ITM_cn</v>
      </c>
      <c r="AD1721" s="125" t="str">
        <f>IF(ISNA(VLOOKUP(AA1721,'XEQM Shortlist'!J:J,1,0)),"//","")</f>
        <v>//</v>
      </c>
      <c r="AF1721" s="88" t="str">
        <f t="shared" si="398"/>
        <v>CN(U,M)</v>
      </c>
      <c r="AG1721" t="b">
        <f t="shared" si="399"/>
        <v>1</v>
      </c>
    </row>
    <row r="1722" spans="1:33">
      <c r="A1722" s="45">
        <f t="shared" si="392"/>
        <v>1722</v>
      </c>
      <c r="B1722" s="44">
        <f t="shared" si="400"/>
        <v>1684</v>
      </c>
      <c r="C1722" s="48" t="s">
        <v>4455</v>
      </c>
      <c r="D1722" s="48" t="s">
        <v>7</v>
      </c>
      <c r="E1722" s="53" t="s">
        <v>4458</v>
      </c>
      <c r="F1722" s="53" t="s">
        <v>4458</v>
      </c>
      <c r="G1722" s="58">
        <v>0</v>
      </c>
      <c r="H1722" s="58">
        <v>0</v>
      </c>
      <c r="I1722" s="135" t="s">
        <v>3</v>
      </c>
      <c r="J1722" s="53" t="s">
        <v>1347</v>
      </c>
      <c r="K1722" s="54" t="s">
        <v>3817</v>
      </c>
      <c r="L1722" s="52" t="s">
        <v>4614</v>
      </c>
      <c r="M1722" s="52" t="s">
        <v>4670</v>
      </c>
      <c r="N1722" s="52" t="s">
        <v>2155</v>
      </c>
      <c r="O1722" s="52"/>
      <c r="P1722" s="254" t="s">
        <v>4398</v>
      </c>
      <c r="Q1722" s="13"/>
      <c r="R1722"/>
      <c r="S1722" t="str">
        <f t="shared" si="401"/>
        <v/>
      </c>
      <c r="T1722" s="41" t="str">
        <f>IF(ISNA(VLOOKUP(P1722,'NEW XEQM.c'!E:F,2,0)),"--","PRESENT")</f>
        <v>PRESENT</v>
      </c>
      <c r="U1722"/>
      <c r="V1722">
        <f t="shared" si="393"/>
        <v>499</v>
      </c>
      <c r="W1722" s="75" t="s">
        <v>2155</v>
      </c>
      <c r="X1722" s="54" t="s">
        <v>2155</v>
      </c>
      <c r="Y1722" s="54" t="s">
        <v>2155</v>
      </c>
      <c r="Z1722" s="22" t="str">
        <f t="shared" si="394"/>
        <v>"DN(U,M)"</v>
      </c>
      <c r="AA1722" s="22" t="str">
        <f t="shared" si="395"/>
        <v>DN(U,M)</v>
      </c>
      <c r="AB1722" s="1">
        <f t="shared" si="396"/>
        <v>1684</v>
      </c>
      <c r="AC1722" t="str">
        <f t="shared" si="397"/>
        <v>ITM_dn</v>
      </c>
      <c r="AD1722" s="125" t="str">
        <f>IF(ISNA(VLOOKUP(AA1722,'XEQM Shortlist'!J:J,1,0)),"//","")</f>
        <v>//</v>
      </c>
      <c r="AF1722" s="88" t="str">
        <f t="shared" si="398"/>
        <v>DN(U,M)</v>
      </c>
      <c r="AG1722" t="b">
        <f t="shared" si="399"/>
        <v>1</v>
      </c>
    </row>
    <row r="1723" spans="1:33">
      <c r="A1723" s="45">
        <f t="shared" si="392"/>
        <v>1723</v>
      </c>
      <c r="B1723" s="44">
        <f t="shared" si="400"/>
        <v>1685</v>
      </c>
      <c r="C1723" s="48" t="s">
        <v>4088</v>
      </c>
      <c r="D1723" s="48" t="s">
        <v>7</v>
      </c>
      <c r="E1723" s="53" t="s">
        <v>1298</v>
      </c>
      <c r="F1723" s="53" t="s">
        <v>429</v>
      </c>
      <c r="G1723" s="58">
        <v>0</v>
      </c>
      <c r="H1723" s="58">
        <v>0</v>
      </c>
      <c r="I1723" s="178" t="s">
        <v>3</v>
      </c>
      <c r="J1723" s="53" t="s">
        <v>1347</v>
      </c>
      <c r="K1723" s="54" t="s">
        <v>3817</v>
      </c>
      <c r="L1723" s="52" t="s">
        <v>4614</v>
      </c>
      <c r="M1723" s="52" t="s">
        <v>4670</v>
      </c>
      <c r="N1723" s="52" t="s">
        <v>5266</v>
      </c>
      <c r="O1723" s="52"/>
      <c r="P1723" s="263" t="s">
        <v>2013</v>
      </c>
      <c r="Q1723" s="13"/>
      <c r="R1723"/>
      <c r="S1723" t="str">
        <f t="shared" si="401"/>
        <v>NOT EQUAL</v>
      </c>
      <c r="T1723" s="41" t="str">
        <f>IF(ISNA(VLOOKUP(P1723,'NEW XEQM.c'!E:F,2,0)),"--","PRESENT")</f>
        <v>--</v>
      </c>
      <c r="U1723"/>
      <c r="V1723">
        <f t="shared" si="393"/>
        <v>500</v>
      </c>
      <c r="W1723" s="75" t="s">
        <v>2552</v>
      </c>
      <c r="X1723" s="54" t="s">
        <v>2155</v>
      </c>
      <c r="Y1723" s="54" t="s">
        <v>2155</v>
      </c>
      <c r="Z1723" s="22" t="str">
        <f t="shared" si="394"/>
        <v>STD_RIGHT_ARROW "HR"</v>
      </c>
      <c r="AA1723" s="22" t="str">
        <f t="shared" si="395"/>
        <v>&gt;HR</v>
      </c>
      <c r="AB1723" s="1">
        <f t="shared" si="396"/>
        <v>1685</v>
      </c>
      <c r="AC1723" t="str">
        <f t="shared" si="397"/>
        <v>ITM_toHR</v>
      </c>
      <c r="AD1723" s="125" t="str">
        <f>IF(ISNA(VLOOKUP(AA1723,'XEQM Shortlist'!J:J,1,0)),"//","")</f>
        <v>//</v>
      </c>
      <c r="AF1723" s="88" t="str">
        <f t="shared" si="398"/>
        <v>&gt;HR</v>
      </c>
      <c r="AG1723" t="b">
        <f t="shared" si="399"/>
        <v>1</v>
      </c>
    </row>
    <row r="1724" spans="1:33">
      <c r="A1724" s="45">
        <f t="shared" si="392"/>
        <v>1724</v>
      </c>
      <c r="B1724" s="44">
        <f t="shared" si="400"/>
        <v>1686</v>
      </c>
      <c r="C1724" s="48" t="s">
        <v>4089</v>
      </c>
      <c r="D1724" s="48" t="s">
        <v>2684</v>
      </c>
      <c r="E1724" s="53" t="s">
        <v>430</v>
      </c>
      <c r="F1724" s="53" t="s">
        <v>430</v>
      </c>
      <c r="G1724" s="58">
        <v>0</v>
      </c>
      <c r="H1724" s="58">
        <v>0</v>
      </c>
      <c r="I1724" s="135" t="s">
        <v>3</v>
      </c>
      <c r="J1724" s="53" t="s">
        <v>1347</v>
      </c>
      <c r="K1724" s="54" t="s">
        <v>3817</v>
      </c>
      <c r="L1724" s="52" t="s">
        <v>4614</v>
      </c>
      <c r="M1724" s="52" t="s">
        <v>4670</v>
      </c>
      <c r="N1724" s="52" t="s">
        <v>2155</v>
      </c>
      <c r="O1724" s="52" t="s">
        <v>882</v>
      </c>
      <c r="P1724" s="254" t="s">
        <v>2014</v>
      </c>
      <c r="Q1724" s="13"/>
      <c r="R1724"/>
      <c r="S1724" t="str">
        <f t="shared" si="401"/>
        <v/>
      </c>
      <c r="T1724" s="41" t="str">
        <f>IF(ISNA(VLOOKUP(P1724,'NEW XEQM.c'!E:F,2,0)),"--","PRESENT")</f>
        <v>--</v>
      </c>
      <c r="U1724"/>
      <c r="V1724">
        <f t="shared" si="393"/>
        <v>501</v>
      </c>
      <c r="W1724" s="75" t="s">
        <v>2552</v>
      </c>
      <c r="X1724" s="54" t="s">
        <v>2500</v>
      </c>
      <c r="Y1724" s="54" t="s">
        <v>2155</v>
      </c>
      <c r="Z1724" s="22" t="str">
        <f t="shared" si="394"/>
        <v>STD_RIGHT_ARROW "H.MS"</v>
      </c>
      <c r="AA1724" s="22" t="str">
        <f t="shared" si="395"/>
        <v>&gt;H.MS</v>
      </c>
      <c r="AB1724" s="1">
        <f t="shared" si="396"/>
        <v>1686</v>
      </c>
      <c r="AC1724" t="str">
        <f t="shared" si="397"/>
        <v>ITM_toHMS</v>
      </c>
      <c r="AD1724" s="125" t="str">
        <f>IF(ISNA(VLOOKUP(AA1724,'XEQM Shortlist'!J:J,1,0)),"//","")</f>
        <v>//</v>
      </c>
      <c r="AF1724" s="88" t="str">
        <f t="shared" si="398"/>
        <v>&gt;H.MS</v>
      </c>
      <c r="AG1724" t="b">
        <f t="shared" si="399"/>
        <v>1</v>
      </c>
    </row>
    <row r="1725" spans="1:33">
      <c r="A1725" s="45">
        <f t="shared" ref="A1725:A1788" si="403">IF(B1725=INT(B1725),ROW(),"")</f>
        <v>1725</v>
      </c>
      <c r="B1725" s="44">
        <f t="shared" si="400"/>
        <v>1687</v>
      </c>
      <c r="C1725" s="48" t="s">
        <v>3564</v>
      </c>
      <c r="D1725" s="56" t="s">
        <v>431</v>
      </c>
      <c r="E1725" s="53" t="s">
        <v>432</v>
      </c>
      <c r="F1725" s="53" t="s">
        <v>1299</v>
      </c>
      <c r="G1725" s="58">
        <v>2</v>
      </c>
      <c r="H1725" s="58">
        <v>16</v>
      </c>
      <c r="I1725" s="238" t="s">
        <v>1</v>
      </c>
      <c r="J1725" s="53" t="s">
        <v>1347</v>
      </c>
      <c r="K1725" s="54" t="s">
        <v>3817</v>
      </c>
      <c r="L1725" s="52" t="s">
        <v>4614</v>
      </c>
      <c r="M1725" s="52" t="s">
        <v>4671</v>
      </c>
      <c r="N1725" s="52" t="s">
        <v>5264</v>
      </c>
      <c r="O1725" s="48"/>
      <c r="P1725" s="165" t="s">
        <v>2015</v>
      </c>
      <c r="Q1725" s="13"/>
      <c r="R1725"/>
      <c r="S1725" t="str">
        <f t="shared" si="401"/>
        <v>NOT EQUAL</v>
      </c>
      <c r="T1725" s="41" t="str">
        <f>IF(ISNA(VLOOKUP(P1725,'NEW XEQM.c'!E:F,2,0)),"--","PRESENT")</f>
        <v>--</v>
      </c>
      <c r="U1725"/>
      <c r="V1725">
        <f t="shared" ref="V1725:V1788" si="404">IF(AA1725&lt;&gt;"",V1724+1,V1724)</f>
        <v>502</v>
      </c>
      <c r="W1725" s="75" t="s">
        <v>2552</v>
      </c>
      <c r="X1725" s="54" t="s">
        <v>2500</v>
      </c>
      <c r="Y1725" s="54" t="s">
        <v>2155</v>
      </c>
      <c r="Z1725" s="22" t="str">
        <f t="shared" ref="Z1725:Z1788" si="405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406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407">B1725</f>
        <v>1687</v>
      </c>
      <c r="AC1725" t="str">
        <f t="shared" ref="AC1725:AC1788" si="408">P1725</f>
        <v>ITM_toINT</v>
      </c>
      <c r="AD1725" s="125" t="str">
        <f>IF(ISNA(VLOOKUP(AA1725,'XEQM Shortlist'!J:J,1,0)),"//","")</f>
        <v>//</v>
      </c>
      <c r="AF1725" s="88" t="str">
        <f t="shared" ref="AF1725:AF1788" si="409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410">AA1725=AF1725</f>
        <v>1</v>
      </c>
    </row>
    <row r="1726" spans="1:33">
      <c r="A1726" s="2">
        <f t="shared" si="403"/>
        <v>1726</v>
      </c>
      <c r="B1726" s="44">
        <f t="shared" si="400"/>
        <v>1688</v>
      </c>
      <c r="C1726" s="94" t="s">
        <v>3642</v>
      </c>
      <c r="D1726" s="94" t="s">
        <v>7</v>
      </c>
      <c r="E1726" s="178" t="str">
        <f t="shared" ref="E1726" si="411">CHAR(34)&amp;IF(B1726&lt;10,"000",IF(B1726&lt;100,"00",IF(B1726&lt;1000,"0","")))&amp;$B1726&amp;CHAR(34)</f>
        <v>"1688"</v>
      </c>
      <c r="F1726" s="178" t="str">
        <f t="shared" ref="F1726" si="412">E1726</f>
        <v>"1688"</v>
      </c>
      <c r="G1726" s="179">
        <v>0</v>
      </c>
      <c r="H1726" s="179">
        <v>0</v>
      </c>
      <c r="I1726" s="178" t="s">
        <v>28</v>
      </c>
      <c r="J1726" s="178" t="s">
        <v>1348</v>
      </c>
      <c r="K1726" s="96" t="s">
        <v>3656</v>
      </c>
      <c r="L1726" t="s">
        <v>4614</v>
      </c>
      <c r="M1726" t="s">
        <v>4672</v>
      </c>
      <c r="P1726" s="254" t="str">
        <f t="shared" ref="P1726" si="413">"MNU_"&amp;IF(B1726&lt;10,"000",IF(B1726&lt;100,"00",IF(B1726&lt;1000,"0","")))&amp;$B1726</f>
        <v>MNU_1688</v>
      </c>
      <c r="Q1726" s="13"/>
      <c r="R1726"/>
      <c r="S1726" t="str">
        <f t="shared" si="401"/>
        <v/>
      </c>
      <c r="T1726" t="str">
        <f>IF(ISNA(VLOOKUP(P1726,'NEW XEQM.c'!E:F,2,0)),"--","PRESENT")</f>
        <v>--</v>
      </c>
      <c r="U1726"/>
      <c r="V1726">
        <f t="shared" si="404"/>
        <v>502</v>
      </c>
      <c r="W1726" s="2" t="s">
        <v>2155</v>
      </c>
      <c r="X1726" s="96" t="s">
        <v>2155</v>
      </c>
      <c r="Y1726" s="96" t="s">
        <v>2155</v>
      </c>
      <c r="Z1726" s="22" t="str">
        <f t="shared" si="405"/>
        <v/>
      </c>
      <c r="AA1726" s="22" t="str">
        <f t="shared" si="406"/>
        <v/>
      </c>
      <c r="AB1726" s="1">
        <f t="shared" si="407"/>
        <v>1688</v>
      </c>
      <c r="AC1726" t="str">
        <f t="shared" si="408"/>
        <v>MNU_1688</v>
      </c>
      <c r="AD1726" s="96" t="str">
        <f>IF(ISNA(VLOOKUP(AA1726,'XEQM Shortlist'!J:J,1,0)),"//","")</f>
        <v/>
      </c>
      <c r="AF1726" s="2" t="str">
        <f t="shared" si="409"/>
        <v/>
      </c>
      <c r="AG1726" t="b">
        <f t="shared" si="410"/>
        <v>1</v>
      </c>
    </row>
    <row r="1727" spans="1:33">
      <c r="A1727" s="2">
        <f t="shared" si="403"/>
        <v>1727</v>
      </c>
      <c r="B1727" s="44">
        <f t="shared" si="400"/>
        <v>1689</v>
      </c>
      <c r="C1727" s="94" t="s">
        <v>3642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1347</v>
      </c>
      <c r="K1727" s="96" t="s">
        <v>3656</v>
      </c>
      <c r="L1727" t="s">
        <v>4614</v>
      </c>
      <c r="M1727" t="s">
        <v>4672</v>
      </c>
      <c r="N1727" t="s">
        <v>2155</v>
      </c>
      <c r="P1727" s="254" t="str">
        <f>"ITM_"&amp;IF(B1727&lt;10,"000",IF(B1727&lt;100,"00",IF(B1727&lt;1000,"0","")))&amp;$B1727</f>
        <v>ITM_1689</v>
      </c>
      <c r="Q1727" s="13"/>
      <c r="R1727"/>
      <c r="S1727" t="str">
        <f t="shared" si="401"/>
        <v/>
      </c>
      <c r="T1727" t="str">
        <f>IF(ISNA(VLOOKUP(P1727,'NEW XEQM.c'!E:F,2,0)),"--","PRESENT")</f>
        <v>--</v>
      </c>
      <c r="U1727"/>
      <c r="V1727">
        <f t="shared" si="404"/>
        <v>502</v>
      </c>
      <c r="W1727" s="2" t="s">
        <v>2155</v>
      </c>
      <c r="X1727" s="96" t="s">
        <v>2155</v>
      </c>
      <c r="Y1727" s="96" t="s">
        <v>2155</v>
      </c>
      <c r="Z1727" s="22" t="str">
        <f t="shared" si="405"/>
        <v/>
      </c>
      <c r="AA1727" s="22" t="str">
        <f t="shared" si="406"/>
        <v/>
      </c>
      <c r="AB1727" s="1">
        <f t="shared" si="407"/>
        <v>1689</v>
      </c>
      <c r="AC1727" t="str">
        <f t="shared" si="408"/>
        <v>ITM_1689</v>
      </c>
      <c r="AD1727" s="96" t="str">
        <f>IF(ISNA(VLOOKUP(AA1727,'XEQM Shortlist'!J:J,1,0)),"//","")</f>
        <v/>
      </c>
      <c r="AF1727" s="2" t="str">
        <f t="shared" si="409"/>
        <v/>
      </c>
      <c r="AG1727" t="b">
        <f t="shared" si="410"/>
        <v>1</v>
      </c>
    </row>
    <row r="1728" spans="1:33">
      <c r="A1728" s="2">
        <f t="shared" si="403"/>
        <v>1728</v>
      </c>
      <c r="B1728" s="44">
        <f t="shared" si="400"/>
        <v>1690</v>
      </c>
      <c r="C1728" s="94" t="s">
        <v>3642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1347</v>
      </c>
      <c r="K1728" s="96" t="s">
        <v>3656</v>
      </c>
      <c r="L1728" t="s">
        <v>4614</v>
      </c>
      <c r="M1728" t="s">
        <v>4672</v>
      </c>
      <c r="N1728" t="s">
        <v>2155</v>
      </c>
      <c r="P1728" s="254" t="str">
        <f>"ITM_"&amp;IF(B1728&lt;10,"000",IF(B1728&lt;100,"00",IF(B1728&lt;1000,"0","")))&amp;$B1728</f>
        <v>ITM_1690</v>
      </c>
      <c r="Q1728" s="13"/>
      <c r="R1728"/>
      <c r="S1728" t="str">
        <f t="shared" si="401"/>
        <v/>
      </c>
      <c r="T1728" t="str">
        <f>IF(ISNA(VLOOKUP(P1728,'NEW XEQM.c'!E:F,2,0)),"--","PRESENT")</f>
        <v>--</v>
      </c>
      <c r="U1728"/>
      <c r="V1728">
        <f t="shared" si="404"/>
        <v>502</v>
      </c>
      <c r="W1728" s="2" t="s">
        <v>2155</v>
      </c>
      <c r="X1728" s="96" t="s">
        <v>2155</v>
      </c>
      <c r="Y1728" s="96" t="s">
        <v>2155</v>
      </c>
      <c r="Z1728" s="22" t="str">
        <f t="shared" si="405"/>
        <v/>
      </c>
      <c r="AA1728" s="22" t="str">
        <f t="shared" si="406"/>
        <v/>
      </c>
      <c r="AB1728" s="1">
        <f t="shared" si="407"/>
        <v>1690</v>
      </c>
      <c r="AC1728" t="str">
        <f t="shared" si="408"/>
        <v>ITM_1690</v>
      </c>
      <c r="AD1728" s="96" t="str">
        <f>IF(ISNA(VLOOKUP(AA1728,'XEQM Shortlist'!J:J,1,0)),"//","")</f>
        <v/>
      </c>
      <c r="AF1728" s="2" t="str">
        <f t="shared" si="409"/>
        <v/>
      </c>
      <c r="AG1728" t="b">
        <f t="shared" si="410"/>
        <v>1</v>
      </c>
    </row>
    <row r="1729" spans="1:33">
      <c r="A1729" s="45">
        <f t="shared" si="403"/>
        <v>1729</v>
      </c>
      <c r="B1729" s="44">
        <f t="shared" si="400"/>
        <v>1691</v>
      </c>
      <c r="C1729" s="48" t="s">
        <v>3565</v>
      </c>
      <c r="D1729" s="48" t="s">
        <v>7</v>
      </c>
      <c r="E1729" s="53" t="s">
        <v>1301</v>
      </c>
      <c r="F1729" s="53" t="s">
        <v>429</v>
      </c>
      <c r="G1729" s="142">
        <v>0</v>
      </c>
      <c r="H1729" s="142">
        <v>0</v>
      </c>
      <c r="I1729" s="178" t="s">
        <v>3</v>
      </c>
      <c r="J1729" s="53" t="s">
        <v>1347</v>
      </c>
      <c r="K1729" s="54" t="s">
        <v>3817</v>
      </c>
      <c r="L1729" s="52" t="s">
        <v>4614</v>
      </c>
      <c r="M1729" s="52" t="s">
        <v>4670</v>
      </c>
      <c r="N1729" s="52" t="s">
        <v>5266</v>
      </c>
      <c r="O1729" s="52"/>
      <c r="P1729" s="263" t="s">
        <v>2017</v>
      </c>
      <c r="Q1729" s="13"/>
      <c r="R1729"/>
      <c r="S1729" t="str">
        <f t="shared" si="401"/>
        <v>NOT EQUAL</v>
      </c>
      <c r="T1729" s="41" t="str">
        <f>IF(ISNA(VLOOKUP(P1729,'NEW XEQM.c'!E:F,2,0)),"--","PRESENT")</f>
        <v>PRESENT</v>
      </c>
      <c r="U1729"/>
      <c r="V1729">
        <f t="shared" si="404"/>
        <v>503</v>
      </c>
      <c r="W1729" s="78" t="s">
        <v>2568</v>
      </c>
      <c r="X1729" s="54" t="s">
        <v>2155</v>
      </c>
      <c r="Y1729" s="54" t="s">
        <v>2155</v>
      </c>
      <c r="Z1729" s="22" t="str">
        <f t="shared" si="405"/>
        <v>STD_RIGHT_ARROW "REAL"</v>
      </c>
      <c r="AA1729" s="22" t="str">
        <f t="shared" si="406"/>
        <v>&gt;REAL</v>
      </c>
      <c r="AB1729" s="1">
        <f t="shared" si="407"/>
        <v>1691</v>
      </c>
      <c r="AC1729" t="str">
        <f t="shared" si="408"/>
        <v>ITM_toREAL</v>
      </c>
      <c r="AD1729" s="125" t="str">
        <f>IF(ISNA(VLOOKUP(AA1729,'XEQM Shortlist'!J:J,1,0)),"//","")</f>
        <v/>
      </c>
      <c r="AF1729" s="88" t="str">
        <f t="shared" si="409"/>
        <v>&gt;REAL</v>
      </c>
      <c r="AG1729" t="b">
        <f t="shared" si="410"/>
        <v>1</v>
      </c>
    </row>
    <row r="1730" spans="1:33" s="182" customFormat="1">
      <c r="A1730" s="181">
        <f t="shared" ref="A1730:A1731" si="414">IF(B1730=INT(B1730),ROW(),"")</f>
        <v>1730</v>
      </c>
      <c r="B1730" s="44">
        <f t="shared" si="400"/>
        <v>1692</v>
      </c>
      <c r="C1730" s="48" t="s">
        <v>5410</v>
      </c>
      <c r="D1730" s="183" t="s">
        <v>7</v>
      </c>
      <c r="E1730" s="184" t="s">
        <v>5408</v>
      </c>
      <c r="F1730" s="184" t="s">
        <v>5408</v>
      </c>
      <c r="G1730" s="185">
        <v>0</v>
      </c>
      <c r="H1730" s="185">
        <v>0</v>
      </c>
      <c r="I1730" s="184" t="s">
        <v>3</v>
      </c>
      <c r="J1730" s="184" t="s">
        <v>1347</v>
      </c>
      <c r="K1730" s="186" t="s">
        <v>3817</v>
      </c>
      <c r="L1730" s="182" t="s">
        <v>4614</v>
      </c>
      <c r="M1730" s="182" t="s">
        <v>4670</v>
      </c>
      <c r="N1730" s="182" t="s">
        <v>2155</v>
      </c>
      <c r="P1730" s="187" t="s">
        <v>5405</v>
      </c>
      <c r="Q1730" s="13"/>
      <c r="S1730" s="182" t="str">
        <f t="shared" ref="S1730:S1731" si="415">IF(E1730=F1730,"","NOT EQUAL")</f>
        <v/>
      </c>
      <c r="T1730" s="182" t="str">
        <f>IF(ISNA(VLOOKUP(P1730,'NEW XEQM.c'!E:F,2,0)),"--","PRESENT")</f>
        <v>--</v>
      </c>
      <c r="V1730" s="182">
        <f t="shared" ref="V1730:V1731" si="416">IF(AA1730&lt;&gt;"",V1729+1,V1729)</f>
        <v>504</v>
      </c>
      <c r="W1730" s="181" t="s">
        <v>2571</v>
      </c>
      <c r="X1730" s="186" t="s">
        <v>2155</v>
      </c>
      <c r="Y1730" s="186" t="s">
        <v>2155</v>
      </c>
      <c r="Z1730" s="286" t="str">
        <f t="shared" ref="Z1730:Z1731" si="417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86" t="str">
        <f t="shared" ref="AA1730:AA1731" si="418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87">
        <f t="shared" ref="AB1730:AB1731" si="419">B1730</f>
        <v>1692</v>
      </c>
      <c r="AC1730" s="182" t="str">
        <f t="shared" ref="AC1730:AC1731" si="420">P1730</f>
        <v>ITM_PCSGM_DPCMN</v>
      </c>
      <c r="AD1730" s="186" t="str">
        <f>IF(ISNA(VLOOKUP(AA1730,'XEQM Shortlist'!J:J,1,0)),"//","")</f>
        <v>//</v>
      </c>
      <c r="AF1730" s="181" t="str">
        <f t="shared" ref="AF1730:AF1731" si="421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22">AA1730=AF1730</f>
        <v>0</v>
      </c>
    </row>
    <row r="1731" spans="1:33" s="182" customFormat="1">
      <c r="A1731" s="181">
        <f t="shared" si="414"/>
        <v>1731</v>
      </c>
      <c r="B1731" s="44">
        <f t="shared" si="400"/>
        <v>1693</v>
      </c>
      <c r="C1731" s="48" t="s">
        <v>5409</v>
      </c>
      <c r="D1731" s="183" t="s">
        <v>7</v>
      </c>
      <c r="E1731" s="184" t="s">
        <v>5407</v>
      </c>
      <c r="F1731" s="184" t="s">
        <v>5407</v>
      </c>
      <c r="G1731" s="185">
        <v>0</v>
      </c>
      <c r="H1731" s="185">
        <v>0</v>
      </c>
      <c r="I1731" s="184" t="s">
        <v>3</v>
      </c>
      <c r="J1731" s="184" t="s">
        <v>1347</v>
      </c>
      <c r="K1731" s="186" t="s">
        <v>3817</v>
      </c>
      <c r="L1731" s="182" t="s">
        <v>4614</v>
      </c>
      <c r="M1731" s="182" t="s">
        <v>4670</v>
      </c>
      <c r="N1731" s="182" t="s">
        <v>2155</v>
      </c>
      <c r="P1731" s="187" t="s">
        <v>5406</v>
      </c>
      <c r="Q1731" s="13"/>
      <c r="S1731" s="182" t="str">
        <f t="shared" si="415"/>
        <v/>
      </c>
      <c r="T1731" s="182" t="str">
        <f>IF(ISNA(VLOOKUP(P1731,'NEW XEQM.c'!E:F,2,0)),"--","PRESENT")</f>
        <v>--</v>
      </c>
      <c r="V1731" s="182">
        <f t="shared" si="416"/>
        <v>505</v>
      </c>
      <c r="W1731" s="181" t="s">
        <v>2571</v>
      </c>
      <c r="X1731" s="186" t="s">
        <v>2155</v>
      </c>
      <c r="Y1731" s="186" t="s">
        <v>2155</v>
      </c>
      <c r="Z1731" s="286" t="str">
        <f t="shared" si="417"/>
        <v>STD_DELTA "%" STD_X_BAR</v>
      </c>
      <c r="AA1731" s="286" t="str">
        <f t="shared" si="418"/>
        <v>DELTA%X_BAR</v>
      </c>
      <c r="AB1731" s="287">
        <f t="shared" si="419"/>
        <v>1693</v>
      </c>
      <c r="AC1731" s="182" t="str">
        <f t="shared" si="420"/>
        <v>ITM_DPCMEAN</v>
      </c>
      <c r="AD1731" s="186" t="str">
        <f>IF(ISNA(VLOOKUP(AA1731,'XEQM Shortlist'!J:J,1,0)),"//","")</f>
        <v>//</v>
      </c>
      <c r="AF1731" s="181" t="str">
        <f t="shared" si="421"/>
        <v>DELTA%X_</v>
      </c>
      <c r="AG1731" s="182" t="b">
        <f t="shared" si="422"/>
        <v>0</v>
      </c>
    </row>
    <row r="1732" spans="1:33">
      <c r="A1732" s="45">
        <f t="shared" si="403"/>
        <v>1732</v>
      </c>
      <c r="B1732" s="44">
        <f t="shared" ref="B1732:B1795" si="423">IF(AND(MID(C1732,2,1)&lt;&gt;"/",MID(C1732,1,1)="/"),INT(B1731)+1,B1731+0.01)</f>
        <v>1694</v>
      </c>
      <c r="C1732" s="48" t="s">
        <v>3566</v>
      </c>
      <c r="D1732" s="48" t="s">
        <v>2419</v>
      </c>
      <c r="E1732" s="53" t="s">
        <v>788</v>
      </c>
      <c r="F1732" s="53" t="s">
        <v>788</v>
      </c>
      <c r="G1732" s="142">
        <v>0</v>
      </c>
      <c r="H1732" s="142">
        <v>0</v>
      </c>
      <c r="I1732" s="135" t="s">
        <v>3</v>
      </c>
      <c r="J1732" s="53" t="s">
        <v>1347</v>
      </c>
      <c r="K1732" s="54" t="s">
        <v>3817</v>
      </c>
      <c r="L1732" s="52" t="s">
        <v>4614</v>
      </c>
      <c r="M1732" s="52" t="s">
        <v>4702</v>
      </c>
      <c r="N1732" s="52" t="s">
        <v>2155</v>
      </c>
      <c r="O1732" s="52"/>
      <c r="P1732" s="254" t="s">
        <v>3288</v>
      </c>
      <c r="Q1732" s="13"/>
      <c r="R1732"/>
      <c r="S1732" t="str">
        <f t="shared" si="401"/>
        <v/>
      </c>
      <c r="T1732" s="41" t="str">
        <f>IF(ISNA(VLOOKUP(P1732,'NEW XEQM.c'!E:F,2,0)),"--","PRESENT")</f>
        <v>--</v>
      </c>
      <c r="U1732"/>
      <c r="V1732">
        <f t="shared" si="404"/>
        <v>506</v>
      </c>
      <c r="W1732" s="78"/>
      <c r="X1732" s="54"/>
      <c r="Y1732" s="54"/>
      <c r="Z1732" s="22" t="str">
        <f t="shared" si="405"/>
        <v>STD_LEFT_RIGHT_ARROWS</v>
      </c>
      <c r="AA1732" s="22" t="str">
        <f t="shared" si="406"/>
        <v>&lt;&gt;</v>
      </c>
      <c r="AB1732" s="1">
        <f t="shared" si="407"/>
        <v>1694</v>
      </c>
      <c r="AC1732" t="str">
        <f t="shared" si="408"/>
        <v>ITM_SHUFFLE</v>
      </c>
      <c r="AD1732" s="125" t="str">
        <f>IF(ISNA(VLOOKUP(AA1732,'XEQM Shortlist'!J:J,1,0)),"//","")</f>
        <v>//</v>
      </c>
      <c r="AF1732" s="88" t="str">
        <f t="shared" si="409"/>
        <v>&lt;&gt;</v>
      </c>
      <c r="AG1732" t="b">
        <f t="shared" si="410"/>
        <v>1</v>
      </c>
    </row>
    <row r="1733" spans="1:33">
      <c r="A1733" s="45">
        <f t="shared" si="403"/>
        <v>1733</v>
      </c>
      <c r="B1733" s="44">
        <f t="shared" si="423"/>
        <v>1695</v>
      </c>
      <c r="C1733" s="48" t="s">
        <v>3567</v>
      </c>
      <c r="D1733" s="48" t="s">
        <v>7</v>
      </c>
      <c r="E1733" s="53" t="s">
        <v>1303</v>
      </c>
      <c r="F1733" s="53" t="s">
        <v>1303</v>
      </c>
      <c r="G1733" s="142">
        <v>0</v>
      </c>
      <c r="H1733" s="142">
        <v>0</v>
      </c>
      <c r="I1733" s="135" t="s">
        <v>3</v>
      </c>
      <c r="J1733" s="53" t="s">
        <v>1347</v>
      </c>
      <c r="K1733" s="54" t="s">
        <v>3817</v>
      </c>
      <c r="L1733" s="52" t="s">
        <v>4614</v>
      </c>
      <c r="M1733" s="52" t="s">
        <v>4670</v>
      </c>
      <c r="N1733" s="52" t="s">
        <v>2155</v>
      </c>
      <c r="O1733" s="52"/>
      <c r="P1733" s="254" t="s">
        <v>2020</v>
      </c>
      <c r="Q1733" s="13"/>
      <c r="R1733"/>
      <c r="S1733" t="str">
        <f t="shared" si="401"/>
        <v/>
      </c>
      <c r="T1733" s="41" t="str">
        <f>IF(ISNA(VLOOKUP(P1733,'NEW XEQM.c'!E:F,2,0)),"--","PRESENT")</f>
        <v>--</v>
      </c>
      <c r="U1733"/>
      <c r="V1733">
        <f t="shared" si="404"/>
        <v>507</v>
      </c>
      <c r="W1733" s="75" t="s">
        <v>2570</v>
      </c>
      <c r="X1733" s="54" t="s">
        <v>2155</v>
      </c>
      <c r="Y1733" s="54" t="s">
        <v>2155</v>
      </c>
      <c r="Z1733" s="22" t="str">
        <f t="shared" si="405"/>
        <v>"%"</v>
      </c>
      <c r="AA1733" s="22" t="str">
        <f t="shared" si="406"/>
        <v>%</v>
      </c>
      <c r="AB1733" s="1">
        <f t="shared" si="407"/>
        <v>1695</v>
      </c>
      <c r="AC1733" t="str">
        <f t="shared" si="408"/>
        <v>ITM_PC</v>
      </c>
      <c r="AD1733" s="125" t="str">
        <f>IF(ISNA(VLOOKUP(AA1733,'XEQM Shortlist'!J:J,1,0)),"//","")</f>
        <v>//</v>
      </c>
      <c r="AF1733" s="88" t="str">
        <f t="shared" si="409"/>
        <v>%</v>
      </c>
      <c r="AG1733" t="b">
        <f t="shared" si="410"/>
        <v>1</v>
      </c>
    </row>
    <row r="1734" spans="1:33">
      <c r="A1734" s="45">
        <f t="shared" si="403"/>
        <v>1734</v>
      </c>
      <c r="B1734" s="44">
        <f t="shared" si="423"/>
        <v>1696</v>
      </c>
      <c r="C1734" s="48" t="s">
        <v>3568</v>
      </c>
      <c r="D1734" s="48" t="s">
        <v>7</v>
      </c>
      <c r="E1734" s="53" t="s">
        <v>433</v>
      </c>
      <c r="F1734" s="53" t="s">
        <v>433</v>
      </c>
      <c r="G1734" s="142">
        <v>0</v>
      </c>
      <c r="H1734" s="142">
        <v>0</v>
      </c>
      <c r="I1734" s="135" t="s">
        <v>3</v>
      </c>
      <c r="J1734" s="53" t="s">
        <v>1347</v>
      </c>
      <c r="K1734" s="54" t="s">
        <v>3817</v>
      </c>
      <c r="L1734" s="52" t="s">
        <v>4614</v>
      </c>
      <c r="M1734" s="52" t="s">
        <v>4670</v>
      </c>
      <c r="N1734" s="52" t="s">
        <v>2155</v>
      </c>
      <c r="O1734" s="52"/>
      <c r="P1734" s="254" t="s">
        <v>2021</v>
      </c>
      <c r="Q1734" s="13"/>
      <c r="R1734"/>
      <c r="S1734" t="str">
        <f t="shared" si="401"/>
        <v/>
      </c>
      <c r="T1734" s="41" t="str">
        <f>IF(ISNA(VLOOKUP(P1734,'NEW XEQM.c'!E:F,2,0)),"--","PRESENT")</f>
        <v>--</v>
      </c>
      <c r="U1734"/>
      <c r="V1734">
        <f t="shared" si="404"/>
        <v>508</v>
      </c>
      <c r="W1734" s="75" t="s">
        <v>2570</v>
      </c>
      <c r="X1734" s="54" t="s">
        <v>2155</v>
      </c>
      <c r="Y1734" s="54" t="s">
        <v>2155</v>
      </c>
      <c r="Z1734" s="22" t="str">
        <f t="shared" si="405"/>
        <v>"%MRR"</v>
      </c>
      <c r="AA1734" s="22" t="str">
        <f t="shared" si="406"/>
        <v>%MRR</v>
      </c>
      <c r="AB1734" s="1">
        <f t="shared" si="407"/>
        <v>1696</v>
      </c>
      <c r="AC1734" t="str">
        <f t="shared" si="408"/>
        <v>ITM_PCMRR</v>
      </c>
      <c r="AD1734" s="125" t="str">
        <f>IF(ISNA(VLOOKUP(AA1734,'XEQM Shortlist'!J:J,1,0)),"//","")</f>
        <v>//</v>
      </c>
      <c r="AF1734" s="88" t="str">
        <f t="shared" si="409"/>
        <v>%MRR</v>
      </c>
      <c r="AG1734" t="b">
        <f t="shared" si="410"/>
        <v>1</v>
      </c>
    </row>
    <row r="1735" spans="1:33">
      <c r="A1735" s="45">
        <f t="shared" si="403"/>
        <v>1735</v>
      </c>
      <c r="B1735" s="44">
        <f t="shared" si="423"/>
        <v>1697</v>
      </c>
      <c r="C1735" s="48" t="s">
        <v>3569</v>
      </c>
      <c r="D1735" s="48" t="s">
        <v>7</v>
      </c>
      <c r="E1735" s="53" t="s">
        <v>434</v>
      </c>
      <c r="F1735" s="53" t="s">
        <v>434</v>
      </c>
      <c r="G1735" s="142">
        <v>0</v>
      </c>
      <c r="H1735" s="142">
        <v>0</v>
      </c>
      <c r="I1735" s="135" t="s">
        <v>3</v>
      </c>
      <c r="J1735" s="53" t="s">
        <v>1347</v>
      </c>
      <c r="K1735" s="54" t="s">
        <v>3817</v>
      </c>
      <c r="L1735" s="52" t="s">
        <v>4614</v>
      </c>
      <c r="M1735" s="52" t="s">
        <v>4670</v>
      </c>
      <c r="N1735" s="52" t="s">
        <v>2155</v>
      </c>
      <c r="O1735" s="52"/>
      <c r="P1735" s="254" t="s">
        <v>2022</v>
      </c>
      <c r="Q1735" s="13"/>
      <c r="R1735"/>
      <c r="S1735" t="str">
        <f t="shared" si="401"/>
        <v/>
      </c>
      <c r="T1735" s="41" t="str">
        <f>IF(ISNA(VLOOKUP(P1735,'NEW XEQM.c'!E:F,2,0)),"--","PRESENT")</f>
        <v>--</v>
      </c>
      <c r="U1735"/>
      <c r="V1735">
        <f t="shared" si="404"/>
        <v>509</v>
      </c>
      <c r="W1735" s="75" t="s">
        <v>2570</v>
      </c>
      <c r="X1735" s="54" t="s">
        <v>2155</v>
      </c>
      <c r="Y1735" s="54" t="s">
        <v>2155</v>
      </c>
      <c r="Z1735" s="22" t="str">
        <f t="shared" si="405"/>
        <v>"%T"</v>
      </c>
      <c r="AA1735" s="22" t="str">
        <f t="shared" si="406"/>
        <v>%T</v>
      </c>
      <c r="AB1735" s="1">
        <f t="shared" si="407"/>
        <v>1697</v>
      </c>
      <c r="AC1735" t="str">
        <f t="shared" si="408"/>
        <v>ITM_PCT</v>
      </c>
      <c r="AD1735" s="125" t="str">
        <f>IF(ISNA(VLOOKUP(AA1735,'XEQM Shortlist'!J:J,1,0)),"//","")</f>
        <v>//</v>
      </c>
      <c r="AF1735" s="88" t="str">
        <f t="shared" si="409"/>
        <v>%T</v>
      </c>
      <c r="AG1735" t="b">
        <f t="shared" si="410"/>
        <v>1</v>
      </c>
    </row>
    <row r="1736" spans="1:33">
      <c r="A1736" s="45">
        <f t="shared" si="403"/>
        <v>1736</v>
      </c>
      <c r="B1736" s="44">
        <f t="shared" si="423"/>
        <v>1698</v>
      </c>
      <c r="C1736" s="48" t="s">
        <v>3570</v>
      </c>
      <c r="D1736" s="48" t="s">
        <v>7</v>
      </c>
      <c r="E1736" s="53" t="s">
        <v>1304</v>
      </c>
      <c r="F1736" s="53" t="s">
        <v>1304</v>
      </c>
      <c r="G1736" s="142">
        <v>0</v>
      </c>
      <c r="H1736" s="142">
        <v>0</v>
      </c>
      <c r="I1736" s="135" t="s">
        <v>3</v>
      </c>
      <c r="J1736" s="53" t="s">
        <v>1347</v>
      </c>
      <c r="K1736" s="54" t="s">
        <v>3817</v>
      </c>
      <c r="L1736" s="52" t="s">
        <v>4614</v>
      </c>
      <c r="M1736" s="52" t="s">
        <v>4670</v>
      </c>
      <c r="N1736" s="52" t="s">
        <v>2155</v>
      </c>
      <c r="O1736" s="52"/>
      <c r="P1736" s="254" t="s">
        <v>2023</v>
      </c>
      <c r="Q1736" s="13"/>
      <c r="R1736"/>
      <c r="S1736" t="str">
        <f t="shared" si="401"/>
        <v/>
      </c>
      <c r="T1736" s="41" t="str">
        <f>IF(ISNA(VLOOKUP(P1736,'NEW XEQM.c'!E:F,2,0)),"--","PRESENT")</f>
        <v>--</v>
      </c>
      <c r="U1736"/>
      <c r="V1736">
        <f t="shared" si="404"/>
        <v>510</v>
      </c>
      <c r="W1736" s="75" t="s">
        <v>2571</v>
      </c>
      <c r="X1736" s="54" t="s">
        <v>2155</v>
      </c>
      <c r="Y1736" s="54" t="s">
        <v>2155</v>
      </c>
      <c r="Z1736" s="22" t="str">
        <f t="shared" si="405"/>
        <v>"%" STD_SIGMA</v>
      </c>
      <c r="AA1736" s="22" t="str">
        <f t="shared" si="406"/>
        <v>%SUM</v>
      </c>
      <c r="AB1736" s="1">
        <f t="shared" si="407"/>
        <v>1698</v>
      </c>
      <c r="AC1736" t="str">
        <f t="shared" si="408"/>
        <v>ITM_PCSIGMA</v>
      </c>
      <c r="AD1736" s="125" t="str">
        <f>IF(ISNA(VLOOKUP(AA1736,'XEQM Shortlist'!J:J,1,0)),"//","")</f>
        <v>//</v>
      </c>
      <c r="AF1736" s="88" t="str">
        <f t="shared" si="409"/>
        <v>%SUM</v>
      </c>
      <c r="AG1736" t="b">
        <f t="shared" si="410"/>
        <v>1</v>
      </c>
    </row>
    <row r="1737" spans="1:33">
      <c r="A1737" s="45">
        <f t="shared" si="403"/>
        <v>1737</v>
      </c>
      <c r="B1737" s="44">
        <f t="shared" si="423"/>
        <v>1699</v>
      </c>
      <c r="C1737" s="48" t="s">
        <v>3571</v>
      </c>
      <c r="D1737" s="48" t="s">
        <v>7</v>
      </c>
      <c r="E1737" s="53" t="s">
        <v>435</v>
      </c>
      <c r="F1737" s="53" t="s">
        <v>435</v>
      </c>
      <c r="G1737" s="142">
        <v>0</v>
      </c>
      <c r="H1737" s="142">
        <v>0</v>
      </c>
      <c r="I1737" s="135" t="s">
        <v>3</v>
      </c>
      <c r="J1737" s="53" t="s">
        <v>1347</v>
      </c>
      <c r="K1737" s="54" t="s">
        <v>3817</v>
      </c>
      <c r="L1737" s="52" t="s">
        <v>4614</v>
      </c>
      <c r="M1737" s="52" t="s">
        <v>4670</v>
      </c>
      <c r="N1737" s="52" t="s">
        <v>2155</v>
      </c>
      <c r="O1737" s="52"/>
      <c r="P1737" s="254" t="s">
        <v>2024</v>
      </c>
      <c r="Q1737" s="13"/>
      <c r="R1737"/>
      <c r="S1737" t="str">
        <f t="shared" si="401"/>
        <v/>
      </c>
      <c r="T1737" s="41" t="str">
        <f>IF(ISNA(VLOOKUP(P1737,'NEW XEQM.c'!E:F,2,0)),"--","PRESENT")</f>
        <v>--</v>
      </c>
      <c r="U1737"/>
      <c r="V1737">
        <f t="shared" si="404"/>
        <v>511</v>
      </c>
      <c r="W1737" s="78" t="s">
        <v>2570</v>
      </c>
      <c r="X1737" s="54" t="s">
        <v>2155</v>
      </c>
      <c r="Y1737" s="54" t="s">
        <v>2155</v>
      </c>
      <c r="Z1737" s="22" t="str">
        <f t="shared" si="405"/>
        <v>"%+MG"</v>
      </c>
      <c r="AA1737" s="22" t="str">
        <f t="shared" si="406"/>
        <v>%+MG</v>
      </c>
      <c r="AB1737" s="1">
        <f t="shared" si="407"/>
        <v>1699</v>
      </c>
      <c r="AC1737" t="str">
        <f t="shared" si="408"/>
        <v>ITM_PCPMG</v>
      </c>
      <c r="AD1737" s="125" t="str">
        <f>IF(ISNA(VLOOKUP(AA1737,'XEQM Shortlist'!J:J,1,0)),"//","")</f>
        <v>//</v>
      </c>
      <c r="AF1737" s="88" t="str">
        <f t="shared" si="409"/>
        <v>%+MG</v>
      </c>
      <c r="AG1737" t="b">
        <f t="shared" si="410"/>
        <v>1</v>
      </c>
    </row>
    <row r="1738" spans="1:33">
      <c r="A1738" s="45">
        <f t="shared" si="403"/>
        <v>1738</v>
      </c>
      <c r="B1738" s="44">
        <f t="shared" si="423"/>
        <v>1700</v>
      </c>
      <c r="C1738" s="48" t="s">
        <v>4722</v>
      </c>
      <c r="D1738" s="48" t="s">
        <v>2195</v>
      </c>
      <c r="E1738" s="53" t="s">
        <v>437</v>
      </c>
      <c r="F1738" s="53" t="s">
        <v>437</v>
      </c>
      <c r="G1738" s="142">
        <v>0</v>
      </c>
      <c r="H1738" s="142">
        <v>99</v>
      </c>
      <c r="I1738" s="135" t="s">
        <v>3</v>
      </c>
      <c r="J1738" s="53" t="s">
        <v>1347</v>
      </c>
      <c r="K1738" s="54" t="s">
        <v>3817</v>
      </c>
      <c r="L1738" s="52" t="s">
        <v>4614</v>
      </c>
      <c r="M1738" s="52" t="s">
        <v>4675</v>
      </c>
      <c r="N1738" s="52" t="s">
        <v>2155</v>
      </c>
      <c r="O1738" s="52"/>
      <c r="P1738" s="254" t="s">
        <v>2026</v>
      </c>
      <c r="Q1738" s="13"/>
      <c r="R1738"/>
      <c r="S1738" t="str">
        <f t="shared" si="401"/>
        <v/>
      </c>
      <c r="T1738" s="41" t="str">
        <f>IF(ISNA(VLOOKUP(P1738,'NEW XEQM.c'!E:F,2,0)),"--","PRESENT")</f>
        <v>--</v>
      </c>
      <c r="U1738"/>
      <c r="V1738">
        <f t="shared" si="404"/>
        <v>512</v>
      </c>
      <c r="W1738" s="75" t="s">
        <v>2155</v>
      </c>
      <c r="X1738" s="54" t="s">
        <v>2155</v>
      </c>
      <c r="Y1738" s="54" t="s">
        <v>2155</v>
      </c>
      <c r="Z1738" s="22" t="str">
        <f t="shared" si="405"/>
        <v>STD_INTEGRAL</v>
      </c>
      <c r="AA1738" s="22" t="str">
        <f t="shared" si="406"/>
        <v>INTEGRAL</v>
      </c>
      <c r="AB1738" s="1">
        <f t="shared" si="407"/>
        <v>1700</v>
      </c>
      <c r="AC1738" t="str">
        <f t="shared" si="408"/>
        <v>ITM_INTEGRAL</v>
      </c>
      <c r="AD1738" s="125" t="str">
        <f>IF(ISNA(VLOOKUP(AA1738,'XEQM Shortlist'!J:J,1,0)),"//","")</f>
        <v>//</v>
      </c>
      <c r="AF1738" s="88" t="str">
        <f t="shared" si="409"/>
        <v>INTEGRAL</v>
      </c>
      <c r="AG1738" t="b">
        <f t="shared" si="410"/>
        <v>1</v>
      </c>
    </row>
    <row r="1739" spans="1:33">
      <c r="A1739" s="45">
        <f t="shared" si="403"/>
        <v>1739</v>
      </c>
      <c r="B1739" s="44">
        <f t="shared" si="423"/>
        <v>1701</v>
      </c>
      <c r="C1739" s="48" t="s">
        <v>4279</v>
      </c>
      <c r="D1739" s="48" t="s">
        <v>7</v>
      </c>
      <c r="E1739" s="53" t="s">
        <v>441</v>
      </c>
      <c r="F1739" s="53" t="s">
        <v>441</v>
      </c>
      <c r="G1739" s="142">
        <v>0</v>
      </c>
      <c r="H1739" s="142">
        <v>0</v>
      </c>
      <c r="I1739" s="135" t="s">
        <v>3</v>
      </c>
      <c r="J1739" s="53" t="s">
        <v>1347</v>
      </c>
      <c r="K1739" s="54" t="s">
        <v>3817</v>
      </c>
      <c r="L1739" s="52" t="s">
        <v>4614</v>
      </c>
      <c r="M1739" s="52" t="s">
        <v>4670</v>
      </c>
      <c r="N1739" s="52" t="s">
        <v>2155</v>
      </c>
      <c r="O1739" s="52"/>
      <c r="P1739" s="254" t="s">
        <v>2030</v>
      </c>
      <c r="Q1739" s="13"/>
      <c r="R1739"/>
      <c r="S1739" t="str">
        <f t="shared" si="401"/>
        <v/>
      </c>
      <c r="T1739" s="41" t="str">
        <f>IF(ISNA(VLOOKUP(P1739,'NEW XEQM.c'!E:F,2,0)),"--","PRESENT")</f>
        <v>--</v>
      </c>
      <c r="U1739"/>
      <c r="V1739">
        <f t="shared" si="404"/>
        <v>513</v>
      </c>
      <c r="W1739" s="75" t="s">
        <v>2155</v>
      </c>
      <c r="X1739" s="54" t="s">
        <v>2155</v>
      </c>
      <c r="Y1739" s="54" t="s">
        <v>2155</v>
      </c>
      <c r="Z1739" s="22" t="str">
        <f t="shared" si="405"/>
        <v>"^MOD"</v>
      </c>
      <c r="AA1739" s="22" t="str">
        <f t="shared" si="406"/>
        <v>^MOD</v>
      </c>
      <c r="AB1739" s="1">
        <f t="shared" si="407"/>
        <v>1701</v>
      </c>
      <c r="AC1739" t="str">
        <f t="shared" si="408"/>
        <v>ITM_PMOD</v>
      </c>
      <c r="AD1739" s="125" t="str">
        <f>IF(ISNA(VLOOKUP(AA1739,'XEQM Shortlist'!J:J,1,0)),"//","")</f>
        <v>//</v>
      </c>
      <c r="AF1739" s="88" t="str">
        <f t="shared" si="409"/>
        <v>^MOD</v>
      </c>
      <c r="AG1739" t="b">
        <f t="shared" si="410"/>
        <v>1</v>
      </c>
    </row>
    <row r="1740" spans="1:33">
      <c r="A1740" s="45">
        <f t="shared" si="403"/>
        <v>1740</v>
      </c>
      <c r="B1740" s="44">
        <f t="shared" si="423"/>
        <v>1702</v>
      </c>
      <c r="C1740" s="48" t="s">
        <v>4388</v>
      </c>
      <c r="D1740" s="48" t="s">
        <v>7</v>
      </c>
      <c r="E1740" s="53" t="s">
        <v>1305</v>
      </c>
      <c r="F1740" s="53" t="s">
        <v>1305</v>
      </c>
      <c r="G1740" s="142">
        <v>0</v>
      </c>
      <c r="H1740" s="142">
        <v>0</v>
      </c>
      <c r="I1740" s="135" t="s">
        <v>3</v>
      </c>
      <c r="J1740" s="53" t="s">
        <v>1347</v>
      </c>
      <c r="K1740" s="54" t="s">
        <v>3817</v>
      </c>
      <c r="L1740" s="52" t="s">
        <v>4614</v>
      </c>
      <c r="M1740" s="52" t="s">
        <v>4670</v>
      </c>
      <c r="N1740" s="52" t="s">
        <v>5299</v>
      </c>
      <c r="O1740" s="52"/>
      <c r="P1740" s="266" t="s">
        <v>2031</v>
      </c>
      <c r="Q1740" s="13"/>
      <c r="R1740"/>
      <c r="S1740" t="str">
        <f t="shared" si="401"/>
        <v/>
      </c>
      <c r="T1740" s="41" t="str">
        <f>IF(ISNA(VLOOKUP(P1740,'NEW XEQM.c'!E:F,2,0)),"--","PRESENT")</f>
        <v>--</v>
      </c>
      <c r="U1740"/>
      <c r="V1740">
        <f t="shared" si="404"/>
        <v>514</v>
      </c>
      <c r="W1740" s="75" t="s">
        <v>2155</v>
      </c>
      <c r="X1740" s="54" t="s">
        <v>2155</v>
      </c>
      <c r="Y1740" s="54" t="s">
        <v>2155</v>
      </c>
      <c r="Z1740" s="22" t="str">
        <f t="shared" si="405"/>
        <v>"|M|"</v>
      </c>
      <c r="AA1740" s="22" t="str">
        <f t="shared" si="406"/>
        <v>|M|</v>
      </c>
      <c r="AB1740" s="1">
        <f t="shared" si="407"/>
        <v>1702</v>
      </c>
      <c r="AC1740" t="str">
        <f t="shared" si="408"/>
        <v>ITM_M_DET</v>
      </c>
      <c r="AD1740" s="125" t="str">
        <f>IF(ISNA(VLOOKUP(AA1740,'XEQM Shortlist'!J:J,1,0)),"//","")</f>
        <v>//</v>
      </c>
      <c r="AF1740" s="88" t="str">
        <f t="shared" si="409"/>
        <v>|M|</v>
      </c>
      <c r="AG1740" t="b">
        <f t="shared" si="410"/>
        <v>1</v>
      </c>
    </row>
    <row r="1741" spans="1:33">
      <c r="A1741" s="45">
        <f t="shared" si="403"/>
        <v>1741</v>
      </c>
      <c r="B1741" s="44">
        <f t="shared" si="423"/>
        <v>1703</v>
      </c>
      <c r="C1741" s="48" t="s">
        <v>3572</v>
      </c>
      <c r="D1741" s="48" t="s">
        <v>2684</v>
      </c>
      <c r="E1741" s="53" t="s">
        <v>442</v>
      </c>
      <c r="F1741" s="53" t="s">
        <v>442</v>
      </c>
      <c r="G1741" s="142">
        <v>0</v>
      </c>
      <c r="H1741" s="142">
        <v>0</v>
      </c>
      <c r="I1741" s="135" t="s">
        <v>3</v>
      </c>
      <c r="J1741" s="53" t="s">
        <v>1347</v>
      </c>
      <c r="K1741" s="54" t="s">
        <v>3817</v>
      </c>
      <c r="L1741" s="52" t="s">
        <v>4614</v>
      </c>
      <c r="M1741" s="52" t="s">
        <v>4670</v>
      </c>
      <c r="N1741" s="52" t="s">
        <v>2155</v>
      </c>
      <c r="O1741" s="52" t="s">
        <v>18</v>
      </c>
      <c r="P1741" s="254" t="s">
        <v>2033</v>
      </c>
      <c r="Q1741" s="13"/>
      <c r="R1741"/>
      <c r="S1741" t="str">
        <f t="shared" si="401"/>
        <v/>
      </c>
      <c r="T1741" s="41" t="str">
        <f>IF(ISNA(VLOOKUP(P1741,'NEW XEQM.c'!E:F,2,0)),"--","PRESENT")</f>
        <v>PRESENT</v>
      </c>
      <c r="U1741"/>
      <c r="V1741">
        <f t="shared" si="404"/>
        <v>515</v>
      </c>
      <c r="W1741" s="75" t="s">
        <v>2569</v>
      </c>
      <c r="X1741" s="54" t="s">
        <v>2155</v>
      </c>
      <c r="Y1741" s="54" t="s">
        <v>2496</v>
      </c>
      <c r="Z1741" s="22" t="str">
        <f t="shared" si="405"/>
        <v>"|" STD_SPACE_3_PER_EM "|"</v>
      </c>
      <c r="AA1741" s="22" t="str">
        <f t="shared" si="406"/>
        <v>PARL</v>
      </c>
      <c r="AB1741" s="1">
        <f t="shared" si="407"/>
        <v>1703</v>
      </c>
      <c r="AC1741" t="str">
        <f t="shared" si="408"/>
        <v>ITM_PARALLEL</v>
      </c>
      <c r="AD1741" s="125" t="str">
        <f>IF(ISNA(VLOOKUP(AA1741,'XEQM Shortlist'!J:J,1,0)),"//","")</f>
        <v>//</v>
      </c>
      <c r="AF1741" s="88" t="str">
        <f t="shared" si="409"/>
        <v>||</v>
      </c>
      <c r="AG1741" t="b">
        <f t="shared" si="410"/>
        <v>0</v>
      </c>
    </row>
    <row r="1742" spans="1:33">
      <c r="A1742" s="45">
        <f t="shared" si="403"/>
        <v>1742</v>
      </c>
      <c r="B1742" s="44">
        <f t="shared" si="423"/>
        <v>1704</v>
      </c>
      <c r="C1742" s="48" t="s">
        <v>4389</v>
      </c>
      <c r="D1742" s="56" t="s">
        <v>7</v>
      </c>
      <c r="E1742" s="53" t="s">
        <v>1307</v>
      </c>
      <c r="F1742" s="53" t="s">
        <v>1307</v>
      </c>
      <c r="G1742" s="142">
        <v>0</v>
      </c>
      <c r="H1742" s="142">
        <v>0</v>
      </c>
      <c r="I1742" s="135" t="s">
        <v>3</v>
      </c>
      <c r="J1742" s="53" t="s">
        <v>1347</v>
      </c>
      <c r="K1742" s="54" t="s">
        <v>3817</v>
      </c>
      <c r="L1742" s="52" t="s">
        <v>4614</v>
      </c>
      <c r="M1742" s="52" t="s">
        <v>4670</v>
      </c>
      <c r="N1742" s="52" t="s">
        <v>5299</v>
      </c>
      <c r="O1742" s="48"/>
      <c r="P1742" s="266" t="s">
        <v>2034</v>
      </c>
      <c r="Q1742" s="13"/>
      <c r="R1742"/>
      <c r="S1742" t="str">
        <f t="shared" si="401"/>
        <v/>
      </c>
      <c r="T1742" s="41" t="str">
        <f>IF(ISNA(VLOOKUP(P1742,'NEW XEQM.c'!E:F,2,0)),"--","PRESENT")</f>
        <v>--</v>
      </c>
      <c r="U1742"/>
      <c r="V1742">
        <f t="shared" si="404"/>
        <v>516</v>
      </c>
      <c r="W1742" s="75" t="s">
        <v>2155</v>
      </c>
      <c r="X1742" s="54" t="s">
        <v>2155</v>
      </c>
      <c r="Y1742" s="54" t="s">
        <v>2155</v>
      </c>
      <c r="Z1742" s="22" t="str">
        <f t="shared" si="405"/>
        <v>"[M]" STD_SUP_T</v>
      </c>
      <c r="AA1742" s="22" t="str">
        <f t="shared" si="406"/>
        <v>[M]^T</v>
      </c>
      <c r="AB1742" s="1">
        <f t="shared" si="407"/>
        <v>1704</v>
      </c>
      <c r="AC1742" t="str">
        <f t="shared" si="408"/>
        <v>ITM_M_TRANSP</v>
      </c>
      <c r="AD1742" s="125" t="str">
        <f>IF(ISNA(VLOOKUP(AA1742,'XEQM Shortlist'!J:J,1,0)),"//","")</f>
        <v>//</v>
      </c>
      <c r="AF1742" s="88" t="str">
        <f t="shared" si="409"/>
        <v>[M]^T</v>
      </c>
      <c r="AG1742" t="b">
        <f t="shared" si="410"/>
        <v>1</v>
      </c>
    </row>
    <row r="1743" spans="1:33">
      <c r="A1743" s="45">
        <f t="shared" si="403"/>
        <v>1743</v>
      </c>
      <c r="B1743" s="44">
        <f t="shared" si="423"/>
        <v>1705</v>
      </c>
      <c r="C1743" s="48" t="s">
        <v>4390</v>
      </c>
      <c r="D1743" s="48" t="s">
        <v>7</v>
      </c>
      <c r="E1743" s="53" t="s">
        <v>1308</v>
      </c>
      <c r="F1743" s="53" t="s">
        <v>1308</v>
      </c>
      <c r="G1743" s="142">
        <v>0</v>
      </c>
      <c r="H1743" s="142">
        <v>0</v>
      </c>
      <c r="I1743" s="135" t="s">
        <v>3</v>
      </c>
      <c r="J1743" s="53" t="s">
        <v>1347</v>
      </c>
      <c r="K1743" s="54" t="s">
        <v>3817</v>
      </c>
      <c r="L1743" s="52" t="s">
        <v>4614</v>
      </c>
      <c r="M1743" s="52" t="s">
        <v>4670</v>
      </c>
      <c r="N1743" s="52" t="s">
        <v>2155</v>
      </c>
      <c r="O1743" s="52"/>
      <c r="P1743" s="254" t="s">
        <v>2035</v>
      </c>
      <c r="Q1743" s="13"/>
      <c r="R1743"/>
      <c r="S1743" t="str">
        <f t="shared" si="401"/>
        <v/>
      </c>
      <c r="T1743" s="41" t="str">
        <f>IF(ISNA(VLOOKUP(P1743,'NEW XEQM.c'!E:F,2,0)),"--","PRESENT")</f>
        <v>--</v>
      </c>
      <c r="U1743"/>
      <c r="V1743">
        <f t="shared" si="404"/>
        <v>517</v>
      </c>
      <c r="W1743" s="75" t="s">
        <v>2155</v>
      </c>
      <c r="X1743" s="54" t="s">
        <v>2155</v>
      </c>
      <c r="Y1743" s="54" t="s">
        <v>2155</v>
      </c>
      <c r="Z1743" s="22" t="str">
        <f t="shared" si="405"/>
        <v>"[M]" STD_SUP_MINUS_1</v>
      </c>
      <c r="AA1743" s="22" t="str">
        <f t="shared" si="406"/>
        <v>[M]^MINUS_1</v>
      </c>
      <c r="AB1743" s="1">
        <f t="shared" si="407"/>
        <v>1705</v>
      </c>
      <c r="AC1743" t="str">
        <f t="shared" si="408"/>
        <v>ITM_M_INV</v>
      </c>
      <c r="AD1743" s="125" t="str">
        <f>IF(ISNA(VLOOKUP(AA1743,'XEQM Shortlist'!J:J,1,0)),"//","")</f>
        <v>//</v>
      </c>
      <c r="AF1743" s="88" t="str">
        <f t="shared" si="409"/>
        <v>[M]^MINUS_1</v>
      </c>
      <c r="AG1743" t="b">
        <f t="shared" si="410"/>
        <v>1</v>
      </c>
    </row>
    <row r="1744" spans="1:33">
      <c r="A1744" s="45">
        <f t="shared" si="403"/>
        <v>1744</v>
      </c>
      <c r="B1744" s="44">
        <f t="shared" si="423"/>
        <v>1706</v>
      </c>
      <c r="C1744" s="48" t="s">
        <v>3573</v>
      </c>
      <c r="D1744" s="48" t="s">
        <v>2684</v>
      </c>
      <c r="E1744" s="53" t="s">
        <v>443</v>
      </c>
      <c r="F1744" s="53" t="s">
        <v>443</v>
      </c>
      <c r="G1744" s="142">
        <v>0</v>
      </c>
      <c r="H1744" s="142">
        <v>0</v>
      </c>
      <c r="I1744" s="135" t="s">
        <v>3</v>
      </c>
      <c r="J1744" s="53" t="s">
        <v>1347</v>
      </c>
      <c r="K1744" s="54" t="s">
        <v>3817</v>
      </c>
      <c r="L1744" s="52" t="s">
        <v>4614</v>
      </c>
      <c r="M1744" s="52" t="s">
        <v>4670</v>
      </c>
      <c r="N1744" s="52" t="s">
        <v>2155</v>
      </c>
      <c r="O1744" s="52"/>
      <c r="P1744" s="254" t="s">
        <v>4476</v>
      </c>
      <c r="Q1744" s="13"/>
      <c r="R1744"/>
      <c r="S1744" t="str">
        <f t="shared" si="401"/>
        <v/>
      </c>
      <c r="T1744" s="41" t="str">
        <f>IF(ISNA(VLOOKUP(P1744,'NEW XEQM.c'!E:F,2,0)),"--","PRESENT")</f>
        <v>--</v>
      </c>
      <c r="U1744"/>
      <c r="V1744">
        <f t="shared" si="404"/>
        <v>517</v>
      </c>
      <c r="W1744" s="75" t="s">
        <v>2557</v>
      </c>
      <c r="X1744" s="54" t="s">
        <v>2494</v>
      </c>
      <c r="Y1744" s="54"/>
      <c r="Z1744" s="22" t="str">
        <f t="shared" si="405"/>
        <v/>
      </c>
      <c r="AA1744" s="22" t="str">
        <f t="shared" si="406"/>
        <v/>
      </c>
      <c r="AB1744" s="1">
        <f t="shared" si="407"/>
        <v>1706</v>
      </c>
      <c r="AC1744" t="str">
        <f t="shared" si="408"/>
        <v>ITM_ARG</v>
      </c>
      <c r="AD1744" s="125" t="str">
        <f>IF(ISNA(VLOOKUP(AA1744,'XEQM Shortlist'!J:J,1,0)),"//","")</f>
        <v/>
      </c>
      <c r="AF1744" s="88" t="str">
        <f t="shared" si="409"/>
        <v/>
      </c>
      <c r="AG1744" t="b">
        <f t="shared" si="410"/>
        <v>1</v>
      </c>
    </row>
    <row r="1745" spans="1:33">
      <c r="A1745" s="2">
        <f t="shared" si="403"/>
        <v>1745</v>
      </c>
      <c r="B1745" s="44">
        <f t="shared" si="423"/>
        <v>1707</v>
      </c>
      <c r="C1745" s="94" t="s">
        <v>3642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1347</v>
      </c>
      <c r="K1745" s="96" t="s">
        <v>3656</v>
      </c>
      <c r="L1745" t="s">
        <v>4614</v>
      </c>
      <c r="M1745" t="s">
        <v>4672</v>
      </c>
      <c r="N1745" t="s">
        <v>2155</v>
      </c>
      <c r="P1745" s="254" t="str">
        <f>"ITM_"&amp;IF(B1745&lt;10,"000",IF(B1745&lt;100,"00",IF(B1745&lt;1000,"0","")))&amp;$B1745</f>
        <v>ITM_1707</v>
      </c>
      <c r="Q1745" s="13"/>
      <c r="R1745"/>
      <c r="S1745" t="str">
        <f t="shared" si="401"/>
        <v/>
      </c>
      <c r="T1745" t="str">
        <f>IF(ISNA(VLOOKUP(P1745,'NEW XEQM.c'!E:F,2,0)),"--","PRESENT")</f>
        <v>--</v>
      </c>
      <c r="U1745"/>
      <c r="V1745">
        <f t="shared" si="404"/>
        <v>517</v>
      </c>
      <c r="W1745" s="2" t="s">
        <v>2155</v>
      </c>
      <c r="X1745" s="96" t="s">
        <v>2155</v>
      </c>
      <c r="Y1745" s="96" t="s">
        <v>2155</v>
      </c>
      <c r="Z1745" s="22" t="str">
        <f t="shared" si="405"/>
        <v/>
      </c>
      <c r="AA1745" s="22" t="str">
        <f t="shared" si="406"/>
        <v/>
      </c>
      <c r="AB1745" s="1">
        <f t="shared" si="407"/>
        <v>1707</v>
      </c>
      <c r="AC1745" t="str">
        <f t="shared" si="408"/>
        <v>ITM_1707</v>
      </c>
      <c r="AD1745" s="96" t="str">
        <f>IF(ISNA(VLOOKUP(AA1745,'XEQM Shortlist'!J:J,1,0)),"//","")</f>
        <v/>
      </c>
      <c r="AF1745" s="2" t="str">
        <f t="shared" si="409"/>
        <v/>
      </c>
      <c r="AG1745" t="b">
        <f t="shared" si="410"/>
        <v>1</v>
      </c>
    </row>
    <row r="1746" spans="1:33">
      <c r="A1746" s="45">
        <f t="shared" si="403"/>
        <v>1746</v>
      </c>
      <c r="B1746" s="44">
        <f t="shared" si="423"/>
        <v>1708</v>
      </c>
      <c r="C1746" s="48" t="s">
        <v>3642</v>
      </c>
      <c r="D1746" s="48" t="s">
        <v>7</v>
      </c>
      <c r="E1746" s="53" t="s">
        <v>1309</v>
      </c>
      <c r="F1746" s="53" t="s">
        <v>1309</v>
      </c>
      <c r="G1746" s="142">
        <v>0</v>
      </c>
      <c r="H1746" s="142">
        <v>0</v>
      </c>
      <c r="I1746" s="135" t="s">
        <v>3</v>
      </c>
      <c r="J1746" s="53" t="s">
        <v>1347</v>
      </c>
      <c r="K1746" s="54" t="s">
        <v>3817</v>
      </c>
      <c r="L1746" s="52" t="s">
        <v>4614</v>
      </c>
      <c r="M1746" s="52" t="s">
        <v>4670</v>
      </c>
      <c r="N1746" s="52" t="s">
        <v>2155</v>
      </c>
      <c r="O1746" s="52"/>
      <c r="P1746" s="254" t="s">
        <v>2036</v>
      </c>
      <c r="Q1746" s="13"/>
      <c r="R1746"/>
      <c r="S1746" t="str">
        <f t="shared" si="401"/>
        <v/>
      </c>
      <c r="T1746" s="41" t="str">
        <f>IF(ISNA(VLOOKUP(P1746,'NEW XEQM.c'!E:F,2,0)),"--","PRESENT")</f>
        <v>--</v>
      </c>
      <c r="U1746"/>
      <c r="V1746">
        <f t="shared" si="404"/>
        <v>518</v>
      </c>
      <c r="W1746" s="75" t="s">
        <v>2155</v>
      </c>
      <c r="X1746" s="54" t="s">
        <v>2155</v>
      </c>
      <c r="Y1746" s="54" t="s">
        <v>2155</v>
      </c>
      <c r="Z1746" s="22" t="str">
        <f t="shared" si="405"/>
        <v>STD_PRINTER "ADV"</v>
      </c>
      <c r="AA1746" s="22" t="str">
        <f t="shared" si="406"/>
        <v>PRINTERADV</v>
      </c>
      <c r="AB1746" s="1">
        <f t="shared" si="407"/>
        <v>1708</v>
      </c>
      <c r="AC1746" t="str">
        <f t="shared" si="408"/>
        <v>ITM_PRINTERADV</v>
      </c>
      <c r="AD1746" s="125" t="str">
        <f>IF(ISNA(VLOOKUP(AA1746,'XEQM Shortlist'!J:J,1,0)),"//","")</f>
        <v>//</v>
      </c>
      <c r="AF1746" s="88" t="str">
        <f t="shared" si="409"/>
        <v>PRINTERADV</v>
      </c>
      <c r="AG1746" t="b">
        <f t="shared" si="410"/>
        <v>1</v>
      </c>
    </row>
    <row r="1747" spans="1:33">
      <c r="A1747" s="45">
        <f t="shared" si="403"/>
        <v>1747</v>
      </c>
      <c r="B1747" s="44">
        <f t="shared" si="423"/>
        <v>1709</v>
      </c>
      <c r="C1747" s="48" t="s">
        <v>3642</v>
      </c>
      <c r="D1747" s="48" t="s">
        <v>7</v>
      </c>
      <c r="E1747" s="53" t="s">
        <v>446</v>
      </c>
      <c r="F1747" s="53" t="s">
        <v>446</v>
      </c>
      <c r="G1747" s="142">
        <v>0</v>
      </c>
      <c r="H1747" s="142">
        <v>127</v>
      </c>
      <c r="I1747" s="135" t="s">
        <v>3</v>
      </c>
      <c r="J1747" s="53" t="s">
        <v>1347</v>
      </c>
      <c r="K1747" s="54" t="s">
        <v>3817</v>
      </c>
      <c r="L1747" s="52" t="s">
        <v>4614</v>
      </c>
      <c r="M1747" s="52" t="s">
        <v>4671</v>
      </c>
      <c r="N1747" s="52" t="s">
        <v>2155</v>
      </c>
      <c r="O1747" s="52"/>
      <c r="P1747" s="254" t="s">
        <v>2037</v>
      </c>
      <c r="Q1747" s="13"/>
      <c r="R1747"/>
      <c r="S1747" t="str">
        <f t="shared" si="401"/>
        <v/>
      </c>
      <c r="T1747" s="41" t="str">
        <f>IF(ISNA(VLOOKUP(P1747,'NEW XEQM.c'!E:F,2,0)),"--","PRESENT")</f>
        <v>--</v>
      </c>
      <c r="U1747"/>
      <c r="V1747">
        <f t="shared" si="404"/>
        <v>519</v>
      </c>
      <c r="W1747" s="75" t="s">
        <v>2155</v>
      </c>
      <c r="X1747" s="54" t="s">
        <v>2155</v>
      </c>
      <c r="Y1747" s="54" t="s">
        <v>2155</v>
      </c>
      <c r="Z1747" s="22" t="str">
        <f t="shared" si="405"/>
        <v>STD_PRINTER "CHAR"</v>
      </c>
      <c r="AA1747" s="22" t="str">
        <f t="shared" si="406"/>
        <v>PRINTERCHAR</v>
      </c>
      <c r="AB1747" s="1">
        <f t="shared" si="407"/>
        <v>1709</v>
      </c>
      <c r="AC1747" t="str">
        <f t="shared" si="408"/>
        <v>ITM_PRINTERCHAR</v>
      </c>
      <c r="AD1747" s="125" t="str">
        <f>IF(ISNA(VLOOKUP(AA1747,'XEQM Shortlist'!J:J,1,0)),"//","")</f>
        <v>//</v>
      </c>
      <c r="AF1747" s="88" t="str">
        <f t="shared" si="409"/>
        <v>PRINTERCHAR</v>
      </c>
      <c r="AG1747" t="b">
        <f t="shared" si="410"/>
        <v>1</v>
      </c>
    </row>
    <row r="1748" spans="1:33">
      <c r="A1748" s="45">
        <f t="shared" si="403"/>
        <v>1748</v>
      </c>
      <c r="B1748" s="44">
        <f t="shared" si="423"/>
        <v>1710</v>
      </c>
      <c r="C1748" s="48" t="s">
        <v>3642</v>
      </c>
      <c r="D1748" s="48" t="s">
        <v>7</v>
      </c>
      <c r="E1748" s="53" t="s">
        <v>447</v>
      </c>
      <c r="F1748" s="53" t="s">
        <v>447</v>
      </c>
      <c r="G1748" s="142">
        <v>0</v>
      </c>
      <c r="H1748" s="142">
        <v>127</v>
      </c>
      <c r="I1748" s="135" t="s">
        <v>3</v>
      </c>
      <c r="J1748" s="53" t="s">
        <v>1347</v>
      </c>
      <c r="K1748" s="54" t="s">
        <v>3817</v>
      </c>
      <c r="L1748" s="52" t="s">
        <v>4614</v>
      </c>
      <c r="M1748" s="52" t="s">
        <v>4671</v>
      </c>
      <c r="N1748" s="52" t="s">
        <v>2155</v>
      </c>
      <c r="O1748" s="52"/>
      <c r="P1748" s="254" t="s">
        <v>2038</v>
      </c>
      <c r="Q1748" s="13"/>
      <c r="R1748"/>
      <c r="S1748" t="str">
        <f t="shared" si="401"/>
        <v/>
      </c>
      <c r="T1748" s="41" t="str">
        <f>IF(ISNA(VLOOKUP(P1748,'NEW XEQM.c'!E:F,2,0)),"--","PRESENT")</f>
        <v>--</v>
      </c>
      <c r="U1748"/>
      <c r="V1748">
        <f t="shared" si="404"/>
        <v>520</v>
      </c>
      <c r="W1748" s="75" t="s">
        <v>2155</v>
      </c>
      <c r="X1748" s="54" t="s">
        <v>2155</v>
      </c>
      <c r="Y1748" s="54" t="s">
        <v>2155</v>
      </c>
      <c r="Z1748" s="22" t="str">
        <f t="shared" si="405"/>
        <v>STD_PRINTER "DLAY"</v>
      </c>
      <c r="AA1748" s="22" t="str">
        <f t="shared" si="406"/>
        <v>PRINTERDLAY</v>
      </c>
      <c r="AB1748" s="1">
        <f t="shared" si="407"/>
        <v>1710</v>
      </c>
      <c r="AC1748" t="str">
        <f t="shared" si="408"/>
        <v>ITM_PRINTERDLAY</v>
      </c>
      <c r="AD1748" s="125" t="str">
        <f>IF(ISNA(VLOOKUP(AA1748,'XEQM Shortlist'!J:J,1,0)),"//","")</f>
        <v>//</v>
      </c>
      <c r="AF1748" s="88" t="str">
        <f t="shared" si="409"/>
        <v>PRINTERDLAY</v>
      </c>
      <c r="AG1748" t="b">
        <f t="shared" si="410"/>
        <v>1</v>
      </c>
    </row>
    <row r="1749" spans="1:33">
      <c r="A1749" s="45">
        <f t="shared" si="403"/>
        <v>1749</v>
      </c>
      <c r="B1749" s="44">
        <f t="shared" si="423"/>
        <v>1711</v>
      </c>
      <c r="C1749" s="48" t="s">
        <v>3642</v>
      </c>
      <c r="D1749" s="48" t="s">
        <v>7</v>
      </c>
      <c r="E1749" s="53" t="s">
        <v>1310</v>
      </c>
      <c r="F1749" s="53" t="s">
        <v>1310</v>
      </c>
      <c r="G1749" s="142">
        <v>0</v>
      </c>
      <c r="H1749" s="142">
        <v>0</v>
      </c>
      <c r="I1749" s="135" t="s">
        <v>3</v>
      </c>
      <c r="J1749" s="53" t="s">
        <v>1347</v>
      </c>
      <c r="K1749" s="54" t="s">
        <v>3817</v>
      </c>
      <c r="L1749" s="52" t="s">
        <v>4614</v>
      </c>
      <c r="M1749" s="52" t="s">
        <v>4670</v>
      </c>
      <c r="N1749" s="52" t="s">
        <v>2155</v>
      </c>
      <c r="O1749" s="52"/>
      <c r="P1749" s="254" t="s">
        <v>2039</v>
      </c>
      <c r="Q1749" s="13"/>
      <c r="R1749"/>
      <c r="S1749" t="str">
        <f t="shared" si="401"/>
        <v/>
      </c>
      <c r="T1749" s="41" t="str">
        <f>IF(ISNA(VLOOKUP(P1749,'NEW XEQM.c'!E:F,2,0)),"--","PRESENT")</f>
        <v>--</v>
      </c>
      <c r="U1749"/>
      <c r="V1749">
        <f t="shared" si="404"/>
        <v>521</v>
      </c>
      <c r="W1749" s="75" t="s">
        <v>2155</v>
      </c>
      <c r="X1749" s="54" t="s">
        <v>2155</v>
      </c>
      <c r="Y1749" s="54" t="s">
        <v>2155</v>
      </c>
      <c r="Z1749" s="22" t="str">
        <f t="shared" si="405"/>
        <v>STD_PRINTER "LCD"</v>
      </c>
      <c r="AA1749" s="22" t="str">
        <f t="shared" si="406"/>
        <v>PRINTERLCD</v>
      </c>
      <c r="AB1749" s="1">
        <f t="shared" si="407"/>
        <v>1711</v>
      </c>
      <c r="AC1749" t="str">
        <f t="shared" si="408"/>
        <v>ITM_PRINTERLCD</v>
      </c>
      <c r="AD1749" s="125" t="str">
        <f>IF(ISNA(VLOOKUP(AA1749,'XEQM Shortlist'!J:J,1,0)),"//","")</f>
        <v>//</v>
      </c>
      <c r="AF1749" s="88" t="str">
        <f t="shared" si="409"/>
        <v>PRINTERLCD</v>
      </c>
      <c r="AG1749" t="b">
        <f t="shared" si="410"/>
        <v>1</v>
      </c>
    </row>
    <row r="1750" spans="1:33">
      <c r="A1750" s="45">
        <f t="shared" si="403"/>
        <v>1750</v>
      </c>
      <c r="B1750" s="44">
        <f t="shared" si="423"/>
        <v>1712</v>
      </c>
      <c r="C1750" s="48" t="s">
        <v>3642</v>
      </c>
      <c r="D1750" s="48" t="s">
        <v>7</v>
      </c>
      <c r="E1750" s="53" t="s">
        <v>448</v>
      </c>
      <c r="F1750" s="53" t="s">
        <v>448</v>
      </c>
      <c r="G1750" s="142">
        <v>0</v>
      </c>
      <c r="H1750" s="142">
        <v>3</v>
      </c>
      <c r="I1750" s="135" t="s">
        <v>3</v>
      </c>
      <c r="J1750" s="53" t="s">
        <v>1347</v>
      </c>
      <c r="K1750" s="54" t="s">
        <v>3817</v>
      </c>
      <c r="L1750" s="52" t="s">
        <v>4614</v>
      </c>
      <c r="M1750" s="52" t="s">
        <v>4671</v>
      </c>
      <c r="N1750" s="52" t="s">
        <v>2155</v>
      </c>
      <c r="O1750" s="52"/>
      <c r="P1750" s="254" t="s">
        <v>2040</v>
      </c>
      <c r="Q1750" s="13"/>
      <c r="R1750"/>
      <c r="S1750" t="str">
        <f t="shared" si="401"/>
        <v/>
      </c>
      <c r="T1750" s="41" t="str">
        <f>IF(ISNA(VLOOKUP(P1750,'NEW XEQM.c'!E:F,2,0)),"--","PRESENT")</f>
        <v>--</v>
      </c>
      <c r="U1750"/>
      <c r="V1750">
        <f t="shared" si="404"/>
        <v>522</v>
      </c>
      <c r="W1750" s="75" t="s">
        <v>2155</v>
      </c>
      <c r="X1750" s="54" t="s">
        <v>2155</v>
      </c>
      <c r="Y1750" s="54" t="s">
        <v>2155</v>
      </c>
      <c r="Z1750" s="22" t="str">
        <f t="shared" si="405"/>
        <v>STD_PRINTER "MODE"</v>
      </c>
      <c r="AA1750" s="22" t="str">
        <f t="shared" si="406"/>
        <v>PRINTERMODE</v>
      </c>
      <c r="AB1750" s="1">
        <f t="shared" si="407"/>
        <v>1712</v>
      </c>
      <c r="AC1750" t="str">
        <f t="shared" si="408"/>
        <v>ITM_PRINTERMODE</v>
      </c>
      <c r="AD1750" s="125" t="str">
        <f>IF(ISNA(VLOOKUP(AA1750,'XEQM Shortlist'!J:J,1,0)),"//","")</f>
        <v>//</v>
      </c>
      <c r="AF1750" s="88" t="str">
        <f t="shared" si="409"/>
        <v>PRINTERMODE</v>
      </c>
      <c r="AG1750" t="b">
        <f t="shared" si="410"/>
        <v>1</v>
      </c>
    </row>
    <row r="1751" spans="1:33">
      <c r="A1751" s="45">
        <f t="shared" si="403"/>
        <v>1751</v>
      </c>
      <c r="B1751" s="44">
        <f t="shared" si="423"/>
        <v>1713</v>
      </c>
      <c r="C1751" s="48" t="s">
        <v>3642</v>
      </c>
      <c r="D1751" s="48" t="s">
        <v>7</v>
      </c>
      <c r="E1751" s="53" t="s">
        <v>449</v>
      </c>
      <c r="F1751" s="53" t="s">
        <v>449</v>
      </c>
      <c r="G1751" s="142">
        <v>0</v>
      </c>
      <c r="H1751" s="142">
        <v>0</v>
      </c>
      <c r="I1751" s="135" t="s">
        <v>3</v>
      </c>
      <c r="J1751" s="53" t="s">
        <v>1347</v>
      </c>
      <c r="K1751" s="54" t="s">
        <v>3817</v>
      </c>
      <c r="L1751" s="52" t="s">
        <v>4614</v>
      </c>
      <c r="M1751" s="52" t="s">
        <v>4670</v>
      </c>
      <c r="N1751" s="52" t="s">
        <v>2155</v>
      </c>
      <c r="O1751" s="52"/>
      <c r="P1751" s="254" t="s">
        <v>2041</v>
      </c>
      <c r="Q1751" s="13"/>
      <c r="R1751"/>
      <c r="S1751" t="str">
        <f t="shared" si="401"/>
        <v/>
      </c>
      <c r="T1751" s="41" t="str">
        <f>IF(ISNA(VLOOKUP(P1751,'NEW XEQM.c'!E:F,2,0)),"--","PRESENT")</f>
        <v>--</v>
      </c>
      <c r="U1751"/>
      <c r="V1751">
        <f t="shared" si="404"/>
        <v>523</v>
      </c>
      <c r="W1751" s="75" t="s">
        <v>2155</v>
      </c>
      <c r="X1751" s="54" t="s">
        <v>2155</v>
      </c>
      <c r="Y1751" s="54" t="s">
        <v>2155</v>
      </c>
      <c r="Z1751" s="22" t="str">
        <f t="shared" si="405"/>
        <v>STD_PRINTER "PROG"</v>
      </c>
      <c r="AA1751" s="22" t="str">
        <f t="shared" si="406"/>
        <v>PRINTERPROG</v>
      </c>
      <c r="AB1751" s="1">
        <f t="shared" si="407"/>
        <v>1713</v>
      </c>
      <c r="AC1751" t="str">
        <f t="shared" si="408"/>
        <v>ITM_PRINTERPROG</v>
      </c>
      <c r="AD1751" s="125" t="str">
        <f>IF(ISNA(VLOOKUP(AA1751,'XEQM Shortlist'!J:J,1,0)),"//","")</f>
        <v>//</v>
      </c>
      <c r="AF1751" s="88" t="str">
        <f t="shared" si="409"/>
        <v>PRINTERPROG</v>
      </c>
      <c r="AG1751" t="b">
        <f t="shared" si="410"/>
        <v>1</v>
      </c>
    </row>
    <row r="1752" spans="1:33">
      <c r="A1752" s="45">
        <f t="shared" si="403"/>
        <v>1752</v>
      </c>
      <c r="B1752" s="44">
        <f t="shared" si="423"/>
        <v>1714</v>
      </c>
      <c r="C1752" s="48" t="s">
        <v>3642</v>
      </c>
      <c r="D1752" s="48" t="s">
        <v>7</v>
      </c>
      <c r="E1752" s="53" t="s">
        <v>1311</v>
      </c>
      <c r="F1752" s="53" t="s">
        <v>1311</v>
      </c>
      <c r="G1752" s="142">
        <v>0</v>
      </c>
      <c r="H1752" s="142">
        <v>99</v>
      </c>
      <c r="I1752" s="135" t="s">
        <v>3</v>
      </c>
      <c r="J1752" s="53" t="s">
        <v>1347</v>
      </c>
      <c r="K1752" s="54" t="s">
        <v>3817</v>
      </c>
      <c r="L1752" s="52" t="s">
        <v>4614</v>
      </c>
      <c r="M1752" s="52" t="s">
        <v>4675</v>
      </c>
      <c r="N1752" s="52" t="s">
        <v>2155</v>
      </c>
      <c r="O1752" s="52"/>
      <c r="P1752" s="254" t="s">
        <v>2042</v>
      </c>
      <c r="Q1752" s="13"/>
      <c r="R1752"/>
      <c r="S1752" t="str">
        <f t="shared" si="401"/>
        <v/>
      </c>
      <c r="T1752" s="41" t="str">
        <f>IF(ISNA(VLOOKUP(P1752,'NEW XEQM.c'!E:F,2,0)),"--","PRESENT")</f>
        <v>--</v>
      </c>
      <c r="U1752"/>
      <c r="V1752">
        <f t="shared" si="404"/>
        <v>524</v>
      </c>
      <c r="W1752" s="75" t="s">
        <v>2155</v>
      </c>
      <c r="X1752" s="54" t="s">
        <v>2155</v>
      </c>
      <c r="Y1752" s="54" t="s">
        <v>2155</v>
      </c>
      <c r="Z1752" s="22" t="str">
        <f t="shared" si="405"/>
        <v>STD_PRINTER "R"</v>
      </c>
      <c r="AA1752" s="22" t="str">
        <f t="shared" si="406"/>
        <v>PRINTERR</v>
      </c>
      <c r="AB1752" s="1">
        <f t="shared" si="407"/>
        <v>1714</v>
      </c>
      <c r="AC1752" t="str">
        <f t="shared" si="408"/>
        <v>ITM_PRINTERR</v>
      </c>
      <c r="AD1752" s="125" t="str">
        <f>IF(ISNA(VLOOKUP(AA1752,'XEQM Shortlist'!J:J,1,0)),"//","")</f>
        <v>//</v>
      </c>
      <c r="AF1752" s="88" t="str">
        <f t="shared" si="409"/>
        <v>PRINTERR</v>
      </c>
      <c r="AG1752" t="b">
        <f t="shared" si="410"/>
        <v>1</v>
      </c>
    </row>
    <row r="1753" spans="1:33">
      <c r="A1753" s="45">
        <f t="shared" si="403"/>
        <v>1753</v>
      </c>
      <c r="B1753" s="44">
        <f t="shared" si="423"/>
        <v>1715</v>
      </c>
      <c r="C1753" s="48" t="s">
        <v>3642</v>
      </c>
      <c r="D1753" s="48" t="s">
        <v>7</v>
      </c>
      <c r="E1753" s="53" t="s">
        <v>450</v>
      </c>
      <c r="F1753" s="53" t="s">
        <v>450</v>
      </c>
      <c r="G1753" s="142">
        <v>0</v>
      </c>
      <c r="H1753" s="142">
        <v>0</v>
      </c>
      <c r="I1753" s="135" t="s">
        <v>3</v>
      </c>
      <c r="J1753" s="53" t="s">
        <v>1347</v>
      </c>
      <c r="K1753" s="54" t="s">
        <v>3817</v>
      </c>
      <c r="L1753" s="52" t="s">
        <v>4614</v>
      </c>
      <c r="M1753" s="52" t="s">
        <v>4670</v>
      </c>
      <c r="N1753" s="52" t="s">
        <v>2155</v>
      </c>
      <c r="O1753" s="52"/>
      <c r="P1753" s="254" t="s">
        <v>2043</v>
      </c>
      <c r="Q1753" s="13"/>
      <c r="R1753"/>
      <c r="S1753" t="str">
        <f t="shared" si="401"/>
        <v/>
      </c>
      <c r="T1753" s="41" t="str">
        <f>IF(ISNA(VLOOKUP(P1753,'NEW XEQM.c'!E:F,2,0)),"--","PRESENT")</f>
        <v>--</v>
      </c>
      <c r="U1753"/>
      <c r="V1753">
        <f t="shared" si="404"/>
        <v>525</v>
      </c>
      <c r="W1753" s="75" t="s">
        <v>2155</v>
      </c>
      <c r="X1753" s="54" t="s">
        <v>2155</v>
      </c>
      <c r="Y1753" s="54" t="s">
        <v>2155</v>
      </c>
      <c r="Z1753" s="22" t="str">
        <f t="shared" si="405"/>
        <v>STD_PRINTER "REGS"</v>
      </c>
      <c r="AA1753" s="22" t="str">
        <f t="shared" si="406"/>
        <v>PRINTERREGS</v>
      </c>
      <c r="AB1753" s="1">
        <f t="shared" si="407"/>
        <v>1715</v>
      </c>
      <c r="AC1753" t="str">
        <f t="shared" si="408"/>
        <v>ITM_PRINTERREGS</v>
      </c>
      <c r="AD1753" s="125" t="str">
        <f>IF(ISNA(VLOOKUP(AA1753,'XEQM Shortlist'!J:J,1,0)),"//","")</f>
        <v>//</v>
      </c>
      <c r="AF1753" s="88" t="str">
        <f t="shared" si="409"/>
        <v>PRINTERREGS</v>
      </c>
      <c r="AG1753" t="b">
        <f t="shared" si="410"/>
        <v>1</v>
      </c>
    </row>
    <row r="1754" spans="1:33">
      <c r="A1754" s="45">
        <f t="shared" si="403"/>
        <v>1754</v>
      </c>
      <c r="B1754" s="44">
        <f t="shared" si="423"/>
        <v>1716</v>
      </c>
      <c r="C1754" s="48" t="s">
        <v>3574</v>
      </c>
      <c r="D1754" s="48" t="s">
        <v>4308</v>
      </c>
      <c r="E1754" s="53" t="s">
        <v>1312</v>
      </c>
      <c r="F1754" s="53" t="s">
        <v>1312</v>
      </c>
      <c r="G1754" s="142">
        <v>0</v>
      </c>
      <c r="H1754" s="142">
        <v>0</v>
      </c>
      <c r="I1754" s="135" t="s">
        <v>3</v>
      </c>
      <c r="J1754" s="53" t="s">
        <v>1347</v>
      </c>
      <c r="K1754" s="54" t="s">
        <v>3817</v>
      </c>
      <c r="L1754" s="52" t="s">
        <v>4614</v>
      </c>
      <c r="M1754" s="52" t="s">
        <v>4670</v>
      </c>
      <c r="N1754" s="52" t="s">
        <v>2155</v>
      </c>
      <c r="O1754" s="52"/>
      <c r="P1754" s="254" t="s">
        <v>2044</v>
      </c>
      <c r="Q1754" s="13"/>
      <c r="R1754"/>
      <c r="S1754" t="str">
        <f t="shared" si="401"/>
        <v/>
      </c>
      <c r="T1754" s="41" t="str">
        <f>IF(ISNA(VLOOKUP(P1754,'NEW XEQM.c'!E:F,2,0)),"--","PRESENT")</f>
        <v>PRESENT</v>
      </c>
      <c r="U1754"/>
      <c r="V1754">
        <f t="shared" si="404"/>
        <v>526</v>
      </c>
      <c r="W1754" s="75" t="s">
        <v>2155</v>
      </c>
      <c r="X1754" s="54" t="s">
        <v>2155</v>
      </c>
      <c r="Y1754" s="54" t="s">
        <v>2155</v>
      </c>
      <c r="Z1754" s="22" t="str">
        <f t="shared" si="405"/>
        <v>STD_PRINTER "STK"</v>
      </c>
      <c r="AA1754" s="22" t="str">
        <f t="shared" si="406"/>
        <v>PRINTERSTK</v>
      </c>
      <c r="AB1754" s="1">
        <f t="shared" si="407"/>
        <v>1716</v>
      </c>
      <c r="AC1754" t="str">
        <f t="shared" si="408"/>
        <v>ITM_PRINTERSTK</v>
      </c>
      <c r="AD1754" s="125" t="str">
        <f>IF(ISNA(VLOOKUP(AA1754,'XEQM Shortlist'!J:J,1,0)),"//","")</f>
        <v>//</v>
      </c>
      <c r="AF1754" s="88" t="str">
        <f t="shared" si="409"/>
        <v>PRINTERSTK</v>
      </c>
      <c r="AG1754" t="b">
        <f t="shared" si="410"/>
        <v>1</v>
      </c>
    </row>
    <row r="1755" spans="1:33">
      <c r="A1755" s="45">
        <f t="shared" si="403"/>
        <v>1755</v>
      </c>
      <c r="B1755" s="44">
        <f t="shared" si="423"/>
        <v>1717</v>
      </c>
      <c r="C1755" s="48" t="s">
        <v>3642</v>
      </c>
      <c r="D1755" s="56" t="s">
        <v>7</v>
      </c>
      <c r="E1755" s="53" t="s">
        <v>1313</v>
      </c>
      <c r="F1755" s="53" t="s">
        <v>1313</v>
      </c>
      <c r="G1755" s="142">
        <v>0</v>
      </c>
      <c r="H1755" s="142">
        <v>127</v>
      </c>
      <c r="I1755" s="135" t="s">
        <v>3</v>
      </c>
      <c r="J1755" s="53" t="s">
        <v>1347</v>
      </c>
      <c r="K1755" s="54" t="s">
        <v>3817</v>
      </c>
      <c r="L1755" s="52" t="s">
        <v>4614</v>
      </c>
      <c r="M1755" s="52" t="s">
        <v>4671</v>
      </c>
      <c r="N1755" s="52" t="s">
        <v>2155</v>
      </c>
      <c r="O1755" s="52"/>
      <c r="P1755" s="254" t="s">
        <v>2045</v>
      </c>
      <c r="Q1755" s="13"/>
      <c r="R1755"/>
      <c r="S1755" t="str">
        <f t="shared" si="401"/>
        <v/>
      </c>
      <c r="T1755" s="41" t="str">
        <f>IF(ISNA(VLOOKUP(P1755,'NEW XEQM.c'!E:F,2,0)),"--","PRESENT")</f>
        <v>--</v>
      </c>
      <c r="U1755"/>
      <c r="V1755">
        <f t="shared" si="404"/>
        <v>527</v>
      </c>
      <c r="W1755" s="75" t="s">
        <v>2155</v>
      </c>
      <c r="X1755" s="54" t="s">
        <v>2155</v>
      </c>
      <c r="Y1755" s="54" t="s">
        <v>2155</v>
      </c>
      <c r="Z1755" s="22" t="str">
        <f t="shared" si="405"/>
        <v>STD_PRINTER "TAB"</v>
      </c>
      <c r="AA1755" s="22" t="str">
        <f t="shared" si="406"/>
        <v>PRINTERTAB</v>
      </c>
      <c r="AB1755" s="1">
        <f t="shared" si="407"/>
        <v>1717</v>
      </c>
      <c r="AC1755" t="str">
        <f t="shared" si="408"/>
        <v>ITM_PRINTERTAB</v>
      </c>
      <c r="AD1755" s="125" t="str">
        <f>IF(ISNA(VLOOKUP(AA1755,'XEQM Shortlist'!J:J,1,0)),"//","")</f>
        <v>//</v>
      </c>
      <c r="AF1755" s="88" t="str">
        <f t="shared" si="409"/>
        <v>PRINTERTAB</v>
      </c>
      <c r="AG1755" t="b">
        <f t="shared" si="410"/>
        <v>1</v>
      </c>
    </row>
    <row r="1756" spans="1:33">
      <c r="A1756" s="45">
        <f t="shared" si="403"/>
        <v>1756</v>
      </c>
      <c r="B1756" s="44">
        <f t="shared" si="423"/>
        <v>1718</v>
      </c>
      <c r="C1756" s="48" t="s">
        <v>3642</v>
      </c>
      <c r="D1756" s="48" t="s">
        <v>7</v>
      </c>
      <c r="E1756" s="53" t="s">
        <v>451</v>
      </c>
      <c r="F1756" s="53" t="s">
        <v>451</v>
      </c>
      <c r="G1756" s="142">
        <v>0</v>
      </c>
      <c r="H1756" s="142">
        <v>0</v>
      </c>
      <c r="I1756" s="135" t="s">
        <v>3</v>
      </c>
      <c r="J1756" s="53" t="s">
        <v>1347</v>
      </c>
      <c r="K1756" s="54" t="s">
        <v>3817</v>
      </c>
      <c r="L1756" s="52" t="s">
        <v>4614</v>
      </c>
      <c r="M1756" s="52" t="s">
        <v>4670</v>
      </c>
      <c r="N1756" s="52" t="s">
        <v>2155</v>
      </c>
      <c r="O1756" s="52"/>
      <c r="P1756" s="254" t="s">
        <v>2046</v>
      </c>
      <c r="Q1756" s="13"/>
      <c r="R1756"/>
      <c r="S1756" t="str">
        <f t="shared" si="401"/>
        <v/>
      </c>
      <c r="T1756" s="41" t="str">
        <f>IF(ISNA(VLOOKUP(P1756,'NEW XEQM.c'!E:F,2,0)),"--","PRESENT")</f>
        <v>--</v>
      </c>
      <c r="U1756"/>
      <c r="V1756">
        <f t="shared" si="404"/>
        <v>528</v>
      </c>
      <c r="W1756" s="75" t="s">
        <v>2155</v>
      </c>
      <c r="X1756" s="54" t="s">
        <v>2155</v>
      </c>
      <c r="Y1756" s="54" t="s">
        <v>2155</v>
      </c>
      <c r="Z1756" s="22" t="str">
        <f t="shared" si="405"/>
        <v>STD_PRINTER "USER"</v>
      </c>
      <c r="AA1756" s="22" t="str">
        <f t="shared" si="406"/>
        <v>PRINTERUSER</v>
      </c>
      <c r="AB1756" s="1">
        <f t="shared" si="407"/>
        <v>1718</v>
      </c>
      <c r="AC1756" t="str">
        <f t="shared" si="408"/>
        <v>ITM_PRINTERUSER</v>
      </c>
      <c r="AD1756" s="125" t="str">
        <f>IF(ISNA(VLOOKUP(AA1756,'XEQM Shortlist'!J:J,1,0)),"//","")</f>
        <v>//</v>
      </c>
      <c r="AF1756" s="88" t="str">
        <f t="shared" si="409"/>
        <v>PRINTERUSER</v>
      </c>
      <c r="AG1756" t="b">
        <f t="shared" si="410"/>
        <v>1</v>
      </c>
    </row>
    <row r="1757" spans="1:33">
      <c r="A1757" s="45">
        <f t="shared" si="403"/>
        <v>1757</v>
      </c>
      <c r="B1757" s="44">
        <f t="shared" si="423"/>
        <v>1719</v>
      </c>
      <c r="C1757" s="48" t="s">
        <v>3642</v>
      </c>
      <c r="D1757" s="48" t="s">
        <v>7</v>
      </c>
      <c r="E1757" s="53" t="s">
        <v>1314</v>
      </c>
      <c r="F1757" s="53" t="s">
        <v>1314</v>
      </c>
      <c r="G1757" s="142">
        <v>0</v>
      </c>
      <c r="H1757" s="142">
        <v>0</v>
      </c>
      <c r="I1757" s="135" t="s">
        <v>3</v>
      </c>
      <c r="J1757" s="53" t="s">
        <v>1347</v>
      </c>
      <c r="K1757" s="54" t="s">
        <v>3817</v>
      </c>
      <c r="L1757" s="52" t="s">
        <v>4614</v>
      </c>
      <c r="M1757" s="52" t="s">
        <v>4670</v>
      </c>
      <c r="N1757" s="52" t="s">
        <v>2155</v>
      </c>
      <c r="O1757" s="52"/>
      <c r="P1757" s="254" t="s">
        <v>2047</v>
      </c>
      <c r="Q1757" s="13"/>
      <c r="R1757"/>
      <c r="S1757" t="str">
        <f t="shared" si="401"/>
        <v/>
      </c>
      <c r="T1757" s="41" t="str">
        <f>IF(ISNA(VLOOKUP(P1757,'NEW XEQM.c'!E:F,2,0)),"--","PRESENT")</f>
        <v>--</v>
      </c>
      <c r="U1757"/>
      <c r="V1757">
        <f t="shared" si="404"/>
        <v>529</v>
      </c>
      <c r="W1757" s="75" t="s">
        <v>2155</v>
      </c>
      <c r="X1757" s="54" t="s">
        <v>2155</v>
      </c>
      <c r="Y1757" s="54" t="s">
        <v>2155</v>
      </c>
      <c r="Z1757" s="22" t="str">
        <f t="shared" si="405"/>
        <v>STD_PRINTER "WIDTH"</v>
      </c>
      <c r="AA1757" s="22" t="str">
        <f t="shared" si="406"/>
        <v>PRINTERWIDTH</v>
      </c>
      <c r="AB1757" s="1">
        <f t="shared" si="407"/>
        <v>1719</v>
      </c>
      <c r="AC1757" t="str">
        <f t="shared" si="408"/>
        <v>ITM_PRINTERWIDTH</v>
      </c>
      <c r="AD1757" s="125" t="str">
        <f>IF(ISNA(VLOOKUP(AA1757,'XEQM Shortlist'!J:J,1,0)),"//","")</f>
        <v>//</v>
      </c>
      <c r="AF1757" s="88" t="str">
        <f t="shared" si="409"/>
        <v>PRINTERWIDTH</v>
      </c>
      <c r="AG1757" t="b">
        <f t="shared" si="410"/>
        <v>1</v>
      </c>
    </row>
    <row r="1758" spans="1:33">
      <c r="A1758" s="45">
        <f t="shared" si="403"/>
        <v>1758</v>
      </c>
      <c r="B1758" s="44">
        <f t="shared" si="423"/>
        <v>1720</v>
      </c>
      <c r="C1758" s="48" t="s">
        <v>3642</v>
      </c>
      <c r="D1758" s="48" t="s">
        <v>7</v>
      </c>
      <c r="E1758" s="53" t="s">
        <v>1315</v>
      </c>
      <c r="F1758" s="53" t="s">
        <v>1315</v>
      </c>
      <c r="G1758" s="142">
        <v>0</v>
      </c>
      <c r="H1758" s="142">
        <v>0</v>
      </c>
      <c r="I1758" s="135" t="s">
        <v>3</v>
      </c>
      <c r="J1758" s="53" t="s">
        <v>1347</v>
      </c>
      <c r="K1758" s="54" t="s">
        <v>3817</v>
      </c>
      <c r="L1758" s="52" t="s">
        <v>4614</v>
      </c>
      <c r="M1758" s="52" t="s">
        <v>4670</v>
      </c>
      <c r="N1758" s="52" t="s">
        <v>2155</v>
      </c>
      <c r="O1758" s="52"/>
      <c r="P1758" s="254" t="s">
        <v>2048</v>
      </c>
      <c r="Q1758" s="13"/>
      <c r="R1758"/>
      <c r="S1758" t="str">
        <f t="shared" si="401"/>
        <v/>
      </c>
      <c r="T1758" s="41" t="str">
        <f>IF(ISNA(VLOOKUP(P1758,'NEW XEQM.c'!E:F,2,0)),"--","PRESENT")</f>
        <v>--</v>
      </c>
      <c r="U1758"/>
      <c r="V1758">
        <f t="shared" si="404"/>
        <v>530</v>
      </c>
      <c r="W1758" s="75" t="s">
        <v>2155</v>
      </c>
      <c r="X1758" s="54" t="s">
        <v>2155</v>
      </c>
      <c r="Y1758" s="54" t="s">
        <v>2155</v>
      </c>
      <c r="Z1758" s="22" t="str">
        <f t="shared" si="405"/>
        <v>STD_PRINTER STD_SIGMA</v>
      </c>
      <c r="AA1758" s="22" t="str">
        <f t="shared" si="406"/>
        <v>PRINTERSUM</v>
      </c>
      <c r="AB1758" s="1">
        <f t="shared" si="407"/>
        <v>1720</v>
      </c>
      <c r="AC1758" t="str">
        <f t="shared" si="408"/>
        <v>ITM_PRINTERSIGMA</v>
      </c>
      <c r="AD1758" s="125" t="str">
        <f>IF(ISNA(VLOOKUP(AA1758,'XEQM Shortlist'!J:J,1,0)),"//","")</f>
        <v>//</v>
      </c>
      <c r="AF1758" s="88" t="str">
        <f t="shared" si="409"/>
        <v>PRINTERSUM</v>
      </c>
      <c r="AG1758" t="b">
        <f t="shared" si="410"/>
        <v>1</v>
      </c>
    </row>
    <row r="1759" spans="1:33">
      <c r="A1759" s="45">
        <f t="shared" si="403"/>
        <v>1759</v>
      </c>
      <c r="B1759" s="44">
        <f t="shared" si="423"/>
        <v>1721</v>
      </c>
      <c r="C1759" s="48" t="s">
        <v>3642</v>
      </c>
      <c r="D1759" s="48" t="s">
        <v>7</v>
      </c>
      <c r="E1759" s="53" t="s">
        <v>1316</v>
      </c>
      <c r="F1759" s="53" t="s">
        <v>1316</v>
      </c>
      <c r="G1759" s="142">
        <v>0</v>
      </c>
      <c r="H1759" s="142">
        <v>0</v>
      </c>
      <c r="I1759" s="135" t="s">
        <v>3</v>
      </c>
      <c r="J1759" s="53" t="s">
        <v>1347</v>
      </c>
      <c r="K1759" s="54" t="s">
        <v>3817</v>
      </c>
      <c r="L1759" s="52" t="s">
        <v>4614</v>
      </c>
      <c r="M1759" s="52" t="s">
        <v>4670</v>
      </c>
      <c r="N1759" s="52" t="s">
        <v>2155</v>
      </c>
      <c r="O1759" s="52"/>
      <c r="P1759" s="254" t="s">
        <v>2049</v>
      </c>
      <c r="Q1759" s="13"/>
      <c r="R1759"/>
      <c r="S1759" t="str">
        <f t="shared" si="401"/>
        <v/>
      </c>
      <c r="T1759" s="41" t="str">
        <f>IF(ISNA(VLOOKUP(P1759,'NEW XEQM.c'!E:F,2,0)),"--","PRESENT")</f>
        <v>--</v>
      </c>
      <c r="U1759"/>
      <c r="V1759">
        <f t="shared" si="404"/>
        <v>531</v>
      </c>
      <c r="W1759" s="75"/>
      <c r="X1759" s="54"/>
      <c r="Y1759" s="54"/>
      <c r="Z1759" s="22" t="str">
        <f t="shared" si="405"/>
        <v>STD_PRINTER "#"</v>
      </c>
      <c r="AA1759" s="22" t="str">
        <f t="shared" si="406"/>
        <v>PRINTER#</v>
      </c>
      <c r="AB1759" s="1">
        <f t="shared" si="407"/>
        <v>1721</v>
      </c>
      <c r="AC1759" t="str">
        <f t="shared" si="408"/>
        <v>ITM_PRINTERHASH</v>
      </c>
      <c r="AD1759" s="125" t="str">
        <f>IF(ISNA(VLOOKUP(AA1759,'XEQM Shortlist'!J:J,1,0)),"//","")</f>
        <v>//</v>
      </c>
      <c r="AF1759" s="88" t="str">
        <f t="shared" si="409"/>
        <v>PRINTER#</v>
      </c>
      <c r="AG1759" t="b">
        <f t="shared" si="410"/>
        <v>1</v>
      </c>
    </row>
    <row r="1760" spans="1:33">
      <c r="A1760" s="45" t="str">
        <f t="shared" si="403"/>
        <v/>
      </c>
      <c r="B1760" s="44">
        <f t="shared" si="423"/>
        <v>1721.01</v>
      </c>
      <c r="C1760" s="48" t="s">
        <v>2155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2155</v>
      </c>
      <c r="O1760" s="52"/>
      <c r="P1760" s="254" t="s">
        <v>2155</v>
      </c>
      <c r="Q1760" s="13"/>
      <c r="R1760"/>
      <c r="S1760" t="str">
        <f t="shared" si="401"/>
        <v/>
      </c>
      <c r="T1760" s="41" t="str">
        <f>IF(ISNA(VLOOKUP(P1760,'NEW XEQM.c'!E:F,2,0)),"--","PRESENT")</f>
        <v>--</v>
      </c>
      <c r="U1760"/>
      <c r="V1760">
        <f t="shared" si="404"/>
        <v>531</v>
      </c>
      <c r="W1760" s="75"/>
      <c r="X1760" s="54"/>
      <c r="Y1760" s="54"/>
      <c r="Z1760" s="22" t="str">
        <f t="shared" si="405"/>
        <v/>
      </c>
      <c r="AA1760" s="22" t="str">
        <f t="shared" si="406"/>
        <v/>
      </c>
      <c r="AB1760" s="1">
        <f t="shared" si="407"/>
        <v>1721.01</v>
      </c>
      <c r="AC1760" t="str">
        <f t="shared" si="408"/>
        <v/>
      </c>
      <c r="AD1760" s="125" t="str">
        <f>IF(ISNA(VLOOKUP(AA1760,'XEQM Shortlist'!J:J,1,0)),"//","")</f>
        <v/>
      </c>
      <c r="AF1760" s="88" t="str">
        <f t="shared" si="409"/>
        <v/>
      </c>
      <c r="AG1760" t="b">
        <f t="shared" si="410"/>
        <v>1</v>
      </c>
    </row>
    <row r="1761" spans="1:33">
      <c r="A1761" s="45">
        <f t="shared" si="403"/>
        <v>1761</v>
      </c>
      <c r="B1761" s="44">
        <f t="shared" si="423"/>
        <v>1722</v>
      </c>
      <c r="C1761" s="48" t="s">
        <v>3646</v>
      </c>
      <c r="D1761" s="48" t="s">
        <v>7</v>
      </c>
      <c r="E1761" s="53" t="s">
        <v>1318</v>
      </c>
      <c r="F1761" s="53" t="s">
        <v>1318</v>
      </c>
      <c r="G1761" s="142">
        <v>0</v>
      </c>
      <c r="H1761" s="142">
        <v>0</v>
      </c>
      <c r="I1761" s="135" t="s">
        <v>3</v>
      </c>
      <c r="J1761" s="53" t="s">
        <v>1347</v>
      </c>
      <c r="K1761" s="54" t="s">
        <v>3656</v>
      </c>
      <c r="L1761" s="52" t="s">
        <v>4614</v>
      </c>
      <c r="M1761" s="52" t="s">
        <v>4672</v>
      </c>
      <c r="N1761" s="52" t="s">
        <v>2155</v>
      </c>
      <c r="O1761" s="52" t="s">
        <v>3078</v>
      </c>
      <c r="P1761" s="254" t="s">
        <v>2052</v>
      </c>
      <c r="Q1761" s="13"/>
      <c r="R1761"/>
      <c r="S1761" t="str">
        <f t="shared" si="401"/>
        <v/>
      </c>
      <c r="T1761" s="41" t="str">
        <f>IF(ISNA(VLOOKUP(P1761,'NEW XEQM.c'!E:F,2,0)),"--","PRESENT")</f>
        <v>--</v>
      </c>
      <c r="U1761"/>
      <c r="V1761">
        <f t="shared" si="404"/>
        <v>532</v>
      </c>
      <c r="W1761" s="75"/>
      <c r="X1761" s="54"/>
      <c r="Y1761" s="54"/>
      <c r="Z1761" s="22" t="str">
        <f t="shared" si="405"/>
        <v>"FBR"</v>
      </c>
      <c r="AA1761" s="22" t="str">
        <f t="shared" si="406"/>
        <v>FBR</v>
      </c>
      <c r="AB1761" s="1">
        <f t="shared" si="407"/>
        <v>1722</v>
      </c>
      <c r="AC1761" t="str">
        <f t="shared" si="408"/>
        <v>ITM_FBR</v>
      </c>
      <c r="AD1761" s="125" t="str">
        <f>IF(ISNA(VLOOKUP(AA1761,'XEQM Shortlist'!J:J,1,0)),"//","")</f>
        <v>//</v>
      </c>
      <c r="AF1761" s="88" t="str">
        <f t="shared" si="409"/>
        <v>FBR</v>
      </c>
      <c r="AG1761" t="b">
        <f t="shared" si="410"/>
        <v>1</v>
      </c>
    </row>
    <row r="1762" spans="1:33">
      <c r="A1762" s="45" t="str">
        <f t="shared" si="403"/>
        <v/>
      </c>
      <c r="B1762" s="44">
        <f t="shared" si="423"/>
        <v>1722.01</v>
      </c>
      <c r="C1762" s="48" t="s">
        <v>2155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2155</v>
      </c>
      <c r="O1762" s="48"/>
      <c r="P1762" s="254" t="s">
        <v>2155</v>
      </c>
      <c r="Q1762" s="13"/>
      <c r="R1762"/>
      <c r="S1762" t="str">
        <f t="shared" ref="S1762:S1825" si="424">IF(E1762=F1762,"","NOT EQUAL")</f>
        <v/>
      </c>
      <c r="T1762" s="41" t="str">
        <f>IF(ISNA(VLOOKUP(P1762,'NEW XEQM.c'!E:F,2,0)),"--","PRESENT")</f>
        <v>--</v>
      </c>
      <c r="U1762"/>
      <c r="V1762">
        <f t="shared" si="404"/>
        <v>532</v>
      </c>
      <c r="W1762" s="75"/>
      <c r="X1762" s="54"/>
      <c r="Y1762" s="54"/>
      <c r="Z1762" s="22" t="str">
        <f t="shared" si="405"/>
        <v/>
      </c>
      <c r="AA1762" s="22" t="str">
        <f t="shared" si="406"/>
        <v/>
      </c>
      <c r="AB1762" s="1">
        <f t="shared" si="407"/>
        <v>1722.01</v>
      </c>
      <c r="AC1762" t="str">
        <f t="shared" si="408"/>
        <v/>
      </c>
      <c r="AD1762" s="125" t="str">
        <f>IF(ISNA(VLOOKUP(AA1762,'XEQM Shortlist'!J:J,1,0)),"//","")</f>
        <v/>
      </c>
      <c r="AF1762" s="88" t="str">
        <f t="shared" si="409"/>
        <v/>
      </c>
      <c r="AG1762" t="b">
        <f t="shared" si="410"/>
        <v>1</v>
      </c>
    </row>
    <row r="1763" spans="1:33" s="151" customFormat="1">
      <c r="A1763" s="45">
        <f t="shared" si="403"/>
        <v>1763</v>
      </c>
      <c r="B1763" s="44">
        <f t="shared" si="423"/>
        <v>1723</v>
      </c>
      <c r="C1763" s="147" t="s">
        <v>3575</v>
      </c>
      <c r="D1763" s="147" t="s">
        <v>7</v>
      </c>
      <c r="E1763" s="149" t="s">
        <v>2259</v>
      </c>
      <c r="F1763" s="149" t="s">
        <v>792</v>
      </c>
      <c r="G1763" s="157">
        <v>0</v>
      </c>
      <c r="H1763" s="157">
        <v>0</v>
      </c>
      <c r="I1763" s="149" t="s">
        <v>3</v>
      </c>
      <c r="J1763" s="158" t="s">
        <v>1348</v>
      </c>
      <c r="K1763" s="150" t="s">
        <v>3656</v>
      </c>
      <c r="L1763" s="151" t="s">
        <v>4614</v>
      </c>
      <c r="M1763" s="52" t="s">
        <v>4672</v>
      </c>
      <c r="N1763" s="52" t="s">
        <v>2155</v>
      </c>
      <c r="O1763" s="147"/>
      <c r="P1763" s="254" t="s">
        <v>3289</v>
      </c>
      <c r="Q1763" s="13"/>
      <c r="R1763"/>
      <c r="S1763" t="str">
        <f t="shared" si="424"/>
        <v>NOT EQUAL</v>
      </c>
      <c r="T1763" s="41" t="str">
        <f>IF(ISNA(VLOOKUP(P1763,'NEW XEQM.c'!E:F,2,0)),"--","PRESENT")</f>
        <v>--</v>
      </c>
      <c r="U1763"/>
      <c r="V1763">
        <f t="shared" si="404"/>
        <v>532</v>
      </c>
      <c r="W1763" s="146"/>
      <c r="X1763" s="150"/>
      <c r="Y1763" s="150"/>
      <c r="Z1763" s="22" t="str">
        <f t="shared" si="405"/>
        <v/>
      </c>
      <c r="AA1763" s="22" t="str">
        <f t="shared" si="406"/>
        <v/>
      </c>
      <c r="AB1763" s="1">
        <f t="shared" si="407"/>
        <v>1723</v>
      </c>
      <c r="AC1763" t="str">
        <f t="shared" si="408"/>
        <v>ITM_UNDO</v>
      </c>
      <c r="AD1763" s="125" t="str">
        <f>IF(ISNA(VLOOKUP(AA1763,'XEQM Shortlist'!J:J,1,0)),"//","")</f>
        <v/>
      </c>
      <c r="AE1763"/>
      <c r="AF1763" s="88" t="str">
        <f t="shared" si="409"/>
        <v/>
      </c>
      <c r="AG1763" t="b">
        <f t="shared" si="410"/>
        <v>1</v>
      </c>
    </row>
    <row r="1764" spans="1:33">
      <c r="A1764" s="45">
        <f t="shared" si="403"/>
        <v>1764</v>
      </c>
      <c r="B1764" s="44">
        <f t="shared" si="423"/>
        <v>1724</v>
      </c>
      <c r="C1764" s="50" t="s">
        <v>3576</v>
      </c>
      <c r="D1764" s="48" t="s">
        <v>2684</v>
      </c>
      <c r="E1764" s="53" t="s">
        <v>869</v>
      </c>
      <c r="F1764" s="53" t="s">
        <v>869</v>
      </c>
      <c r="G1764" s="58">
        <v>0</v>
      </c>
      <c r="H1764" s="58">
        <v>0</v>
      </c>
      <c r="I1764" s="53" t="s">
        <v>1</v>
      </c>
      <c r="J1764" s="53" t="s">
        <v>1347</v>
      </c>
      <c r="K1764" s="54" t="s">
        <v>3818</v>
      </c>
      <c r="L1764" s="52" t="s">
        <v>4614</v>
      </c>
      <c r="M1764" s="52" t="s">
        <v>4672</v>
      </c>
      <c r="N1764" s="52" t="s">
        <v>2155</v>
      </c>
      <c r="O1764" s="52" t="s">
        <v>870</v>
      </c>
      <c r="P1764" s="254" t="s">
        <v>989</v>
      </c>
      <c r="Q1764" s="13"/>
      <c r="R1764"/>
      <c r="S1764" t="str">
        <f t="shared" si="424"/>
        <v/>
      </c>
      <c r="T1764" s="41" t="str">
        <f>IF(ISNA(VLOOKUP(P1764,'NEW XEQM.c'!E:F,2,0)),"--","PRESENT")</f>
        <v>--</v>
      </c>
      <c r="U1764"/>
      <c r="V1764">
        <f t="shared" si="404"/>
        <v>532</v>
      </c>
      <c r="W1764" s="75"/>
      <c r="X1764" s="54"/>
      <c r="Y1764" s="54"/>
      <c r="Z1764" s="22" t="str">
        <f t="shared" si="405"/>
        <v/>
      </c>
      <c r="AA1764" s="22" t="str">
        <f t="shared" si="406"/>
        <v/>
      </c>
      <c r="AB1764" s="1">
        <f t="shared" si="407"/>
        <v>1724</v>
      </c>
      <c r="AC1764" t="str">
        <f t="shared" si="408"/>
        <v>ITM_PR</v>
      </c>
      <c r="AD1764" s="125" t="str">
        <f>IF(ISNA(VLOOKUP(AA1764,'XEQM Shortlist'!J:J,1,0)),"//","")</f>
        <v/>
      </c>
      <c r="AF1764" s="88" t="str">
        <f t="shared" si="409"/>
        <v/>
      </c>
      <c r="AG1764" t="b">
        <f t="shared" si="410"/>
        <v>1</v>
      </c>
    </row>
    <row r="1765" spans="1:33">
      <c r="A1765" s="45">
        <f t="shared" si="403"/>
        <v>1765</v>
      </c>
      <c r="B1765" s="44">
        <f t="shared" si="423"/>
        <v>1725</v>
      </c>
      <c r="C1765" s="48" t="s">
        <v>4662</v>
      </c>
      <c r="D1765" s="147" t="s">
        <v>7</v>
      </c>
      <c r="E1765" s="53" t="s">
        <v>327</v>
      </c>
      <c r="F1765" s="53" t="s">
        <v>327</v>
      </c>
      <c r="G1765" s="58">
        <v>0</v>
      </c>
      <c r="H1765" s="58">
        <v>0</v>
      </c>
      <c r="I1765" s="53" t="s">
        <v>1</v>
      </c>
      <c r="J1765" s="53" t="s">
        <v>1347</v>
      </c>
      <c r="K1765" s="54" t="s">
        <v>3656</v>
      </c>
      <c r="L1765" s="52" t="s">
        <v>4614</v>
      </c>
      <c r="M1765" s="52" t="s">
        <v>4672</v>
      </c>
      <c r="N1765" s="52" t="s">
        <v>2155</v>
      </c>
      <c r="O1765" s="48"/>
      <c r="P1765" s="254" t="s">
        <v>2069</v>
      </c>
      <c r="Q1765" s="13"/>
      <c r="R1765"/>
      <c r="S1765" t="str">
        <f t="shared" si="424"/>
        <v/>
      </c>
      <c r="T1765" s="41" t="str">
        <f>IF(ISNA(VLOOKUP(P1765,'NEW XEQM.c'!E:F,2,0)),"--","PRESENT")</f>
        <v>--</v>
      </c>
      <c r="U1765"/>
      <c r="V1765">
        <f t="shared" si="404"/>
        <v>532</v>
      </c>
      <c r="W1765" s="75"/>
      <c r="X1765" s="54"/>
      <c r="Y1765" s="54"/>
      <c r="Z1765" s="22" t="str">
        <f t="shared" si="405"/>
        <v/>
      </c>
      <c r="AA1765" s="22" t="str">
        <f t="shared" si="406"/>
        <v/>
      </c>
      <c r="AB1765" s="1">
        <f t="shared" si="407"/>
        <v>1725</v>
      </c>
      <c r="AC1765" t="str">
        <f t="shared" si="408"/>
        <v>ITM_RS</v>
      </c>
      <c r="AD1765" s="125" t="str">
        <f>IF(ISNA(VLOOKUP(AA1765,'XEQM Shortlist'!J:J,1,0)),"//","")</f>
        <v/>
      </c>
      <c r="AF1765" s="88" t="str">
        <f t="shared" si="409"/>
        <v/>
      </c>
      <c r="AG1765" t="b">
        <f t="shared" si="410"/>
        <v>1</v>
      </c>
    </row>
    <row r="1766" spans="1:33" s="17" customFormat="1">
      <c r="A1766" s="45">
        <f t="shared" si="403"/>
        <v>1766</v>
      </c>
      <c r="B1766" s="44">
        <f t="shared" si="423"/>
        <v>1726</v>
      </c>
      <c r="C1766" s="89" t="s">
        <v>4459</v>
      </c>
      <c r="D1766" s="89" t="s">
        <v>7</v>
      </c>
      <c r="E1766" s="108" t="s">
        <v>4462</v>
      </c>
      <c r="F1766" s="108" t="s">
        <v>4462</v>
      </c>
      <c r="G1766" s="143">
        <v>0</v>
      </c>
      <c r="H1766" s="143">
        <v>0</v>
      </c>
      <c r="I1766" s="135" t="s">
        <v>3</v>
      </c>
      <c r="J1766" s="53" t="s">
        <v>1347</v>
      </c>
      <c r="K1766" s="54" t="s">
        <v>3817</v>
      </c>
      <c r="L1766" s="52" t="s">
        <v>4614</v>
      </c>
      <c r="M1766" s="52" t="s">
        <v>4670</v>
      </c>
      <c r="N1766" s="52" t="s">
        <v>2155</v>
      </c>
      <c r="P1766" s="254" t="s">
        <v>4399</v>
      </c>
      <c r="Q1766" s="13"/>
      <c r="R1766"/>
      <c r="S1766" t="str">
        <f t="shared" si="424"/>
        <v/>
      </c>
      <c r="T1766" s="41" t="str">
        <f>IF(ISNA(VLOOKUP(P1766,'NEW XEQM.c'!E:F,2,0)),"--","PRESENT")</f>
        <v>--</v>
      </c>
      <c r="U1766"/>
      <c r="V1766">
        <f t="shared" si="404"/>
        <v>533</v>
      </c>
      <c r="W1766" s="88" t="s">
        <v>2155</v>
      </c>
      <c r="X1766" s="92" t="s">
        <v>2155</v>
      </c>
      <c r="Y1766" s="92" t="s">
        <v>2155</v>
      </c>
      <c r="Z1766" s="22" t="str">
        <f t="shared" si="405"/>
        <v>"K(M)"</v>
      </c>
      <c r="AA1766" s="22" t="str">
        <f t="shared" si="406"/>
        <v>K(M)</v>
      </c>
      <c r="AB1766" s="1">
        <f t="shared" si="407"/>
        <v>1726</v>
      </c>
      <c r="AC1766" t="str">
        <f t="shared" si="408"/>
        <v>ITM_Kk</v>
      </c>
      <c r="AD1766" s="125" t="str">
        <f>IF(ISNA(VLOOKUP(AA1766,'XEQM Shortlist'!J:J,1,0)),"//","")</f>
        <v>//</v>
      </c>
      <c r="AE1766"/>
      <c r="AF1766" s="88" t="str">
        <f t="shared" si="409"/>
        <v>K(M)</v>
      </c>
      <c r="AG1766" t="b">
        <f t="shared" si="410"/>
        <v>1</v>
      </c>
    </row>
    <row r="1767" spans="1:33" s="17" customFormat="1">
      <c r="A1767" s="45">
        <f t="shared" si="403"/>
        <v>1767</v>
      </c>
      <c r="B1767" s="44">
        <f t="shared" si="423"/>
        <v>1727</v>
      </c>
      <c r="C1767" s="89" t="s">
        <v>4460</v>
      </c>
      <c r="D1767" s="89" t="s">
        <v>7</v>
      </c>
      <c r="E1767" s="108" t="s">
        <v>4463</v>
      </c>
      <c r="F1767" s="108" t="s">
        <v>4463</v>
      </c>
      <c r="G1767" s="143">
        <v>0</v>
      </c>
      <c r="H1767" s="143">
        <v>0</v>
      </c>
      <c r="I1767" s="135" t="s">
        <v>3</v>
      </c>
      <c r="J1767" s="53" t="s">
        <v>1347</v>
      </c>
      <c r="K1767" s="54" t="s">
        <v>3817</v>
      </c>
      <c r="L1767" s="52" t="s">
        <v>4614</v>
      </c>
      <c r="M1767" s="52" t="s">
        <v>4670</v>
      </c>
      <c r="N1767" s="52" t="s">
        <v>2155</v>
      </c>
      <c r="P1767" s="254" t="s">
        <v>4400</v>
      </c>
      <c r="Q1767" s="13"/>
      <c r="R1767"/>
      <c r="S1767" t="str">
        <f t="shared" si="424"/>
        <v/>
      </c>
      <c r="T1767" s="41" t="str">
        <f>IF(ISNA(VLOOKUP(P1767,'NEW XEQM.c'!E:F,2,0)),"--","PRESENT")</f>
        <v>--</v>
      </c>
      <c r="U1767"/>
      <c r="V1767">
        <f t="shared" si="404"/>
        <v>534</v>
      </c>
      <c r="W1767" s="88" t="s">
        <v>2155</v>
      </c>
      <c r="X1767" s="92" t="s">
        <v>2155</v>
      </c>
      <c r="Y1767" s="92" t="s">
        <v>2155</v>
      </c>
      <c r="Z1767" s="22" t="str">
        <f t="shared" si="405"/>
        <v>"E(M)"</v>
      </c>
      <c r="AA1767" s="22" t="str">
        <f t="shared" si="406"/>
        <v>E(M)</v>
      </c>
      <c r="AB1767" s="1">
        <f t="shared" si="407"/>
        <v>1727</v>
      </c>
      <c r="AC1767" t="str">
        <f t="shared" si="408"/>
        <v>ITM_Ek</v>
      </c>
      <c r="AD1767" s="125" t="str">
        <f>IF(ISNA(VLOOKUP(AA1767,'XEQM Shortlist'!J:J,1,0)),"//","")</f>
        <v>//</v>
      </c>
      <c r="AE1767"/>
      <c r="AF1767" s="88" t="str">
        <f t="shared" si="409"/>
        <v>E(M)</v>
      </c>
      <c r="AG1767" t="b">
        <f t="shared" si="410"/>
        <v>1</v>
      </c>
    </row>
    <row r="1768" spans="1:33" s="17" customFormat="1">
      <c r="A1768" s="45">
        <f t="shared" si="403"/>
        <v>1768</v>
      </c>
      <c r="B1768" s="44">
        <f t="shared" si="423"/>
        <v>1728</v>
      </c>
      <c r="C1768" s="89" t="s">
        <v>4461</v>
      </c>
      <c r="D1768" s="89" t="s">
        <v>7</v>
      </c>
      <c r="E1768" s="108" t="s">
        <v>4464</v>
      </c>
      <c r="F1768" s="108" t="s">
        <v>4464</v>
      </c>
      <c r="G1768" s="143">
        <v>0</v>
      </c>
      <c r="H1768" s="143">
        <v>0</v>
      </c>
      <c r="I1768" s="135" t="s">
        <v>3</v>
      </c>
      <c r="J1768" s="53" t="s">
        <v>1347</v>
      </c>
      <c r="K1768" s="54" t="s">
        <v>3817</v>
      </c>
      <c r="L1768" s="52" t="s">
        <v>4614</v>
      </c>
      <c r="M1768" s="52" t="s">
        <v>4670</v>
      </c>
      <c r="N1768" s="52" t="s">
        <v>2155</v>
      </c>
      <c r="P1768" s="254" t="s">
        <v>4401</v>
      </c>
      <c r="Q1768" s="13"/>
      <c r="R1768"/>
      <c r="S1768" t="str">
        <f t="shared" si="424"/>
        <v/>
      </c>
      <c r="T1768" s="41" t="str">
        <f>IF(ISNA(VLOOKUP(P1768,'NEW XEQM.c'!E:F,2,0)),"--","PRESENT")</f>
        <v>--</v>
      </c>
      <c r="U1768"/>
      <c r="V1768">
        <f t="shared" si="404"/>
        <v>535</v>
      </c>
      <c r="W1768" s="88" t="s">
        <v>2155</v>
      </c>
      <c r="X1768" s="92" t="s">
        <v>2155</v>
      </c>
      <c r="Y1768" s="92" t="s">
        <v>2155</v>
      </c>
      <c r="Z1768" s="22" t="str">
        <f t="shared" si="405"/>
        <v>STD_PI "(N,M)"</v>
      </c>
      <c r="AA1768" s="22" t="str">
        <f t="shared" si="406"/>
        <v>PI(N,M)</v>
      </c>
      <c r="AB1768" s="1">
        <f t="shared" si="407"/>
        <v>1728</v>
      </c>
      <c r="AC1768" t="str">
        <f t="shared" si="408"/>
        <v>ITM_PInk</v>
      </c>
      <c r="AD1768" s="125" t="str">
        <f>IF(ISNA(VLOOKUP(AA1768,'XEQM Shortlist'!J:J,1,0)),"//","")</f>
        <v>//</v>
      </c>
      <c r="AE1768"/>
      <c r="AF1768" s="88" t="str">
        <f t="shared" si="409"/>
        <v>PI(N,M)</v>
      </c>
      <c r="AG1768" t="b">
        <f t="shared" si="410"/>
        <v>1</v>
      </c>
    </row>
    <row r="1769" spans="1:33">
      <c r="A1769" s="45">
        <f t="shared" si="403"/>
        <v>1769</v>
      </c>
      <c r="B1769" s="44">
        <f t="shared" si="423"/>
        <v>1729</v>
      </c>
      <c r="C1769" s="48" t="s">
        <v>3383</v>
      </c>
      <c r="D1769" s="48" t="s">
        <v>2270</v>
      </c>
      <c r="E1769" s="53" t="s">
        <v>874</v>
      </c>
      <c r="F1769" s="53" t="s">
        <v>874</v>
      </c>
      <c r="G1769" s="58">
        <v>0</v>
      </c>
      <c r="H1769" s="58">
        <v>0</v>
      </c>
      <c r="I1769" s="53" t="s">
        <v>1</v>
      </c>
      <c r="J1769" s="53" t="s">
        <v>1347</v>
      </c>
      <c r="K1769" s="54" t="s">
        <v>3656</v>
      </c>
      <c r="L1769" s="52" t="s">
        <v>4614</v>
      </c>
      <c r="M1769" s="52" t="s">
        <v>4672</v>
      </c>
      <c r="N1769" s="52" t="s">
        <v>2155</v>
      </c>
      <c r="O1769" s="52"/>
      <c r="P1769" s="254" t="s">
        <v>3086</v>
      </c>
      <c r="Q1769" s="13"/>
      <c r="R1769"/>
      <c r="S1769" t="str">
        <f t="shared" si="424"/>
        <v/>
      </c>
      <c r="T1769" s="41" t="str">
        <f>IF(ISNA(VLOOKUP(P1769,'NEW XEQM.c'!E:F,2,0)),"--","PRESENT")</f>
        <v>--</v>
      </c>
      <c r="U1769"/>
      <c r="V1769">
        <f t="shared" si="404"/>
        <v>535</v>
      </c>
      <c r="W1769" s="75"/>
      <c r="X1769" s="54"/>
      <c r="Y1769" s="54"/>
      <c r="Z1769" s="22" t="str">
        <f t="shared" si="405"/>
        <v/>
      </c>
      <c r="AA1769" s="22" t="str">
        <f t="shared" si="406"/>
        <v/>
      </c>
      <c r="AB1769" s="1">
        <f t="shared" si="407"/>
        <v>1729</v>
      </c>
      <c r="AC1769" t="str">
        <f t="shared" si="408"/>
        <v>ITM_USERMODE</v>
      </c>
      <c r="AD1769" s="125" t="str">
        <f>IF(ISNA(VLOOKUP(AA1769,'XEQM Shortlist'!J:J,1,0)),"//","")</f>
        <v/>
      </c>
      <c r="AF1769" s="88" t="str">
        <f t="shared" si="409"/>
        <v/>
      </c>
      <c r="AG1769" t="b">
        <f t="shared" si="410"/>
        <v>1</v>
      </c>
    </row>
    <row r="1770" spans="1:33">
      <c r="A1770" s="45">
        <f t="shared" si="403"/>
        <v>1770</v>
      </c>
      <c r="B1770" s="44">
        <f t="shared" si="423"/>
        <v>1730</v>
      </c>
      <c r="C1770" s="48" t="s">
        <v>3577</v>
      </c>
      <c r="D1770" s="48" t="s">
        <v>7</v>
      </c>
      <c r="E1770" s="53" t="s">
        <v>875</v>
      </c>
      <c r="F1770" s="53" t="s">
        <v>875</v>
      </c>
      <c r="G1770" s="58">
        <v>0</v>
      </c>
      <c r="H1770" s="58">
        <v>0</v>
      </c>
      <c r="I1770" s="53" t="s">
        <v>1</v>
      </c>
      <c r="J1770" s="53" t="s">
        <v>1347</v>
      </c>
      <c r="K1770" s="54" t="s">
        <v>3656</v>
      </c>
      <c r="L1770" s="52" t="s">
        <v>4614</v>
      </c>
      <c r="M1770" s="52" t="s">
        <v>4672</v>
      </c>
      <c r="N1770" s="52" t="s">
        <v>2155</v>
      </c>
      <c r="O1770" s="52"/>
      <c r="P1770" s="254" t="s">
        <v>3087</v>
      </c>
      <c r="Q1770" s="13"/>
      <c r="R1770"/>
      <c r="S1770" t="str">
        <f t="shared" si="424"/>
        <v/>
      </c>
      <c r="T1770" s="41" t="str">
        <f>IF(ISNA(VLOOKUP(P1770,'NEW XEQM.c'!E:F,2,0)),"--","PRESENT")</f>
        <v>--</v>
      </c>
      <c r="U1770"/>
      <c r="V1770">
        <f t="shared" si="404"/>
        <v>535</v>
      </c>
      <c r="W1770" s="75"/>
      <c r="X1770" s="54"/>
      <c r="Y1770" s="54"/>
      <c r="Z1770" s="22" t="str">
        <f t="shared" si="405"/>
        <v/>
      </c>
      <c r="AA1770" s="22" t="str">
        <f t="shared" si="406"/>
        <v/>
      </c>
      <c r="AB1770" s="1">
        <f t="shared" si="407"/>
        <v>1730</v>
      </c>
      <c r="AC1770" t="str">
        <f t="shared" si="408"/>
        <v>ITM_CC</v>
      </c>
      <c r="AD1770" s="125" t="str">
        <f>IF(ISNA(VLOOKUP(AA1770,'XEQM Shortlist'!J:J,1,0)),"//","")</f>
        <v/>
      </c>
      <c r="AF1770" s="88" t="str">
        <f t="shared" si="409"/>
        <v/>
      </c>
      <c r="AG1770" t="b">
        <f t="shared" si="410"/>
        <v>1</v>
      </c>
    </row>
    <row r="1771" spans="1:33">
      <c r="A1771" s="45">
        <f t="shared" si="403"/>
        <v>1771</v>
      </c>
      <c r="B1771" s="44">
        <f t="shared" si="423"/>
        <v>1731</v>
      </c>
      <c r="C1771" s="50" t="s">
        <v>4740</v>
      </c>
      <c r="D1771" s="48" t="s">
        <v>7</v>
      </c>
      <c r="E1771" s="53" t="s">
        <v>506</v>
      </c>
      <c r="F1771" s="53" t="s">
        <v>486</v>
      </c>
      <c r="G1771" s="58">
        <v>0</v>
      </c>
      <c r="H1771" s="58">
        <v>0</v>
      </c>
      <c r="I1771" s="53" t="s">
        <v>1</v>
      </c>
      <c r="J1771" s="53" t="s">
        <v>1347</v>
      </c>
      <c r="K1771" s="54" t="s">
        <v>3656</v>
      </c>
      <c r="L1771" s="52" t="s">
        <v>4614</v>
      </c>
      <c r="M1771" s="52" t="s">
        <v>4672</v>
      </c>
      <c r="N1771" s="52" t="s">
        <v>2155</v>
      </c>
      <c r="O1771" s="48"/>
      <c r="P1771" s="254" t="s">
        <v>3290</v>
      </c>
      <c r="Q1771" s="13"/>
      <c r="R1771"/>
      <c r="S1771" t="str">
        <f t="shared" si="424"/>
        <v>NOT EQUAL</v>
      </c>
      <c r="T1771" s="41" t="str">
        <f>IF(ISNA(VLOOKUP(P1771,'NEW XEQM.c'!E:F,2,0)),"--","PRESENT")</f>
        <v>--</v>
      </c>
      <c r="U1771"/>
      <c r="V1771">
        <f t="shared" si="404"/>
        <v>535</v>
      </c>
      <c r="W1771" s="75"/>
      <c r="X1771" s="54"/>
      <c r="Y1771" s="54"/>
      <c r="Z1771" s="22" t="str">
        <f t="shared" si="405"/>
        <v/>
      </c>
      <c r="AA1771" s="22" t="str">
        <f t="shared" si="406"/>
        <v/>
      </c>
      <c r="AB1771" s="1">
        <f t="shared" si="407"/>
        <v>1731</v>
      </c>
      <c r="AC1771" t="str">
        <f t="shared" si="408"/>
        <v>ITM_SHIFTf</v>
      </c>
      <c r="AD1771" s="125" t="str">
        <f>IF(ISNA(VLOOKUP(AA1771,'XEQM Shortlist'!J:J,1,0)),"//","")</f>
        <v/>
      </c>
      <c r="AF1771" s="88" t="str">
        <f t="shared" si="409"/>
        <v/>
      </c>
      <c r="AG1771" t="b">
        <f t="shared" si="410"/>
        <v>1</v>
      </c>
    </row>
    <row r="1772" spans="1:33">
      <c r="A1772" s="45">
        <f t="shared" si="403"/>
        <v>1772</v>
      </c>
      <c r="B1772" s="44">
        <f t="shared" si="423"/>
        <v>1732</v>
      </c>
      <c r="C1772" s="48" t="s">
        <v>4739</v>
      </c>
      <c r="D1772" s="48" t="s">
        <v>7</v>
      </c>
      <c r="E1772" s="53" t="s">
        <v>506</v>
      </c>
      <c r="F1772" s="53" t="s">
        <v>487</v>
      </c>
      <c r="G1772" s="58">
        <v>0</v>
      </c>
      <c r="H1772" s="58">
        <v>0</v>
      </c>
      <c r="I1772" s="53" t="s">
        <v>1</v>
      </c>
      <c r="J1772" s="53" t="s">
        <v>1347</v>
      </c>
      <c r="K1772" s="54" t="s">
        <v>3656</v>
      </c>
      <c r="L1772" s="52" t="s">
        <v>4614</v>
      </c>
      <c r="M1772" s="52" t="s">
        <v>4672</v>
      </c>
      <c r="N1772" s="52" t="s">
        <v>2155</v>
      </c>
      <c r="O1772" s="52"/>
      <c r="P1772" s="254" t="s">
        <v>3291</v>
      </c>
      <c r="Q1772" s="13"/>
      <c r="R1772"/>
      <c r="S1772" t="str">
        <f t="shared" si="424"/>
        <v>NOT EQUAL</v>
      </c>
      <c r="T1772" s="41" t="str">
        <f>IF(ISNA(VLOOKUP(P1772,'NEW XEQM.c'!E:F,2,0)),"--","PRESENT")</f>
        <v>--</v>
      </c>
      <c r="U1772"/>
      <c r="V1772">
        <f t="shared" si="404"/>
        <v>535</v>
      </c>
      <c r="W1772" s="75"/>
      <c r="X1772" s="54"/>
      <c r="Y1772" s="54"/>
      <c r="Z1772" s="22" t="str">
        <f t="shared" si="405"/>
        <v/>
      </c>
      <c r="AA1772" s="22" t="str">
        <f t="shared" si="406"/>
        <v/>
      </c>
      <c r="AB1772" s="1">
        <f t="shared" si="407"/>
        <v>1732</v>
      </c>
      <c r="AC1772" t="str">
        <f t="shared" si="408"/>
        <v>ITM_SHIFTg</v>
      </c>
      <c r="AD1772" s="125" t="str">
        <f>IF(ISNA(VLOOKUP(AA1772,'XEQM Shortlist'!J:J,1,0)),"//","")</f>
        <v/>
      </c>
      <c r="AF1772" s="88" t="str">
        <f t="shared" si="409"/>
        <v/>
      </c>
      <c r="AG1772" t="b">
        <f t="shared" si="410"/>
        <v>1</v>
      </c>
    </row>
    <row r="1773" spans="1:33">
      <c r="A1773" s="45">
        <f t="shared" si="403"/>
        <v>1773</v>
      </c>
      <c r="B1773" s="44">
        <f t="shared" si="423"/>
        <v>1733</v>
      </c>
      <c r="C1773" s="48" t="s">
        <v>3578</v>
      </c>
      <c r="D1773" s="48" t="s">
        <v>7</v>
      </c>
      <c r="E1773" s="53" t="s">
        <v>2254</v>
      </c>
      <c r="F1773" s="53" t="s">
        <v>783</v>
      </c>
      <c r="G1773" s="58">
        <v>0</v>
      </c>
      <c r="H1773" s="58">
        <v>0</v>
      </c>
      <c r="I1773" s="53" t="s">
        <v>1</v>
      </c>
      <c r="J1773" s="53" t="s">
        <v>1347</v>
      </c>
      <c r="K1773" s="54" t="s">
        <v>3656</v>
      </c>
      <c r="L1773" s="52" t="s">
        <v>4614</v>
      </c>
      <c r="M1773" s="52" t="s">
        <v>4672</v>
      </c>
      <c r="N1773" s="52" t="s">
        <v>2155</v>
      </c>
      <c r="O1773" s="52"/>
      <c r="P1773" s="254" t="s">
        <v>3292</v>
      </c>
      <c r="Q1773" s="13"/>
      <c r="R1773"/>
      <c r="S1773" t="str">
        <f t="shared" si="424"/>
        <v>NOT EQUAL</v>
      </c>
      <c r="T1773" s="41" t="str">
        <f>IF(ISNA(VLOOKUP(P1773,'NEW XEQM.c'!E:F,2,0)),"--","PRESENT")</f>
        <v>--</v>
      </c>
      <c r="U1773"/>
      <c r="V1773">
        <f t="shared" si="404"/>
        <v>535</v>
      </c>
      <c r="W1773" s="75"/>
      <c r="X1773" s="54"/>
      <c r="Y1773" s="54"/>
      <c r="Z1773" s="22" t="str">
        <f t="shared" si="405"/>
        <v/>
      </c>
      <c r="AA1773" s="22" t="str">
        <f t="shared" si="406"/>
        <v/>
      </c>
      <c r="AB1773" s="1">
        <f t="shared" si="407"/>
        <v>1733</v>
      </c>
      <c r="AC1773" t="str">
        <f t="shared" si="408"/>
        <v>ITM_UP1</v>
      </c>
      <c r="AD1773" s="125" t="str">
        <f>IF(ISNA(VLOOKUP(AA1773,'XEQM Shortlist'!J:J,1,0)),"//","")</f>
        <v/>
      </c>
      <c r="AF1773" s="88" t="str">
        <f t="shared" si="409"/>
        <v/>
      </c>
      <c r="AG1773" t="b">
        <f t="shared" si="410"/>
        <v>1</v>
      </c>
    </row>
    <row r="1774" spans="1:33">
      <c r="A1774" s="45">
        <f t="shared" si="403"/>
        <v>1774</v>
      </c>
      <c r="B1774" s="44">
        <f t="shared" si="423"/>
        <v>1734</v>
      </c>
      <c r="C1774" s="48" t="s">
        <v>4663</v>
      </c>
      <c r="D1774" s="48" t="s">
        <v>7</v>
      </c>
      <c r="E1774" s="53" t="s">
        <v>2261</v>
      </c>
      <c r="F1774" s="53" t="s">
        <v>877</v>
      </c>
      <c r="G1774" s="58">
        <v>0</v>
      </c>
      <c r="H1774" s="58">
        <v>0</v>
      </c>
      <c r="I1774" s="53" t="s">
        <v>1</v>
      </c>
      <c r="J1774" s="53" t="s">
        <v>1347</v>
      </c>
      <c r="K1774" s="54" t="s">
        <v>3656</v>
      </c>
      <c r="L1774" s="52" t="s">
        <v>4614</v>
      </c>
      <c r="M1774" s="52" t="s">
        <v>4672</v>
      </c>
      <c r="N1774" s="52" t="s">
        <v>2155</v>
      </c>
      <c r="O1774" s="52"/>
      <c r="P1774" s="254" t="s">
        <v>3293</v>
      </c>
      <c r="Q1774" s="13"/>
      <c r="R1774"/>
      <c r="S1774" t="str">
        <f t="shared" si="424"/>
        <v>NOT EQUAL</v>
      </c>
      <c r="T1774" s="41" t="str">
        <f>IF(ISNA(VLOOKUP(P1774,'NEW XEQM.c'!E:F,2,0)),"--","PRESENT")</f>
        <v>--</v>
      </c>
      <c r="U1774"/>
      <c r="V1774">
        <f t="shared" si="404"/>
        <v>535</v>
      </c>
      <c r="W1774" s="75"/>
      <c r="X1774" s="54"/>
      <c r="Y1774" s="54"/>
      <c r="Z1774" s="22" t="str">
        <f t="shared" si="405"/>
        <v/>
      </c>
      <c r="AA1774" s="22" t="str">
        <f t="shared" si="406"/>
        <v/>
      </c>
      <c r="AB1774" s="1">
        <f t="shared" si="407"/>
        <v>1734</v>
      </c>
      <c r="AC1774" t="str">
        <f t="shared" si="408"/>
        <v>ITM_BST</v>
      </c>
      <c r="AD1774" s="125" t="str">
        <f>IF(ISNA(VLOOKUP(AA1774,'XEQM Shortlist'!J:J,1,0)),"//","")</f>
        <v/>
      </c>
      <c r="AF1774" s="88" t="str">
        <f t="shared" si="409"/>
        <v/>
      </c>
      <c r="AG1774" t="b">
        <f t="shared" si="410"/>
        <v>1</v>
      </c>
    </row>
    <row r="1775" spans="1:33">
      <c r="A1775" s="45">
        <f t="shared" si="403"/>
        <v>1775</v>
      </c>
      <c r="B1775" s="44">
        <f t="shared" si="423"/>
        <v>1735</v>
      </c>
      <c r="C1775" s="48" t="s">
        <v>3579</v>
      </c>
      <c r="D1775" s="48" t="s">
        <v>7</v>
      </c>
      <c r="E1775" s="53" t="s">
        <v>2255</v>
      </c>
      <c r="F1775" s="53" t="s">
        <v>785</v>
      </c>
      <c r="G1775" s="58">
        <v>0</v>
      </c>
      <c r="H1775" s="58">
        <v>0</v>
      </c>
      <c r="I1775" s="53" t="s">
        <v>1</v>
      </c>
      <c r="J1775" s="53" t="s">
        <v>1347</v>
      </c>
      <c r="K1775" s="54" t="s">
        <v>3656</v>
      </c>
      <c r="L1775" s="52" t="s">
        <v>4614</v>
      </c>
      <c r="M1775" s="52" t="s">
        <v>4672</v>
      </c>
      <c r="N1775" s="52" t="s">
        <v>2155</v>
      </c>
      <c r="O1775" s="52"/>
      <c r="P1775" s="254" t="s">
        <v>3294</v>
      </c>
      <c r="Q1775" s="13"/>
      <c r="R1775"/>
      <c r="S1775" t="str">
        <f t="shared" si="424"/>
        <v>NOT EQUAL</v>
      </c>
      <c r="T1775" s="41" t="str">
        <f>IF(ISNA(VLOOKUP(P1775,'NEW XEQM.c'!E:F,2,0)),"--","PRESENT")</f>
        <v>--</v>
      </c>
      <c r="U1775"/>
      <c r="V1775">
        <f t="shared" si="404"/>
        <v>535</v>
      </c>
      <c r="W1775" s="75"/>
      <c r="X1775" s="54"/>
      <c r="Y1775" s="54"/>
      <c r="Z1775" s="22" t="str">
        <f t="shared" si="405"/>
        <v/>
      </c>
      <c r="AA1775" s="22" t="str">
        <f t="shared" si="406"/>
        <v/>
      </c>
      <c r="AB1775" s="1">
        <f t="shared" si="407"/>
        <v>1735</v>
      </c>
      <c r="AC1775" t="str">
        <f t="shared" si="408"/>
        <v>ITM_DOWN1</v>
      </c>
      <c r="AD1775" s="125" t="str">
        <f>IF(ISNA(VLOOKUP(AA1775,'XEQM Shortlist'!J:J,1,0)),"//","")</f>
        <v/>
      </c>
      <c r="AF1775" s="88" t="str">
        <f t="shared" si="409"/>
        <v/>
      </c>
      <c r="AG1775" t="b">
        <f t="shared" si="410"/>
        <v>1</v>
      </c>
    </row>
    <row r="1776" spans="1:33">
      <c r="A1776" s="45">
        <f t="shared" si="403"/>
        <v>1776</v>
      </c>
      <c r="B1776" s="44">
        <f t="shared" si="423"/>
        <v>1736</v>
      </c>
      <c r="C1776" s="48" t="s">
        <v>4664</v>
      </c>
      <c r="D1776" s="48" t="s">
        <v>7</v>
      </c>
      <c r="E1776" s="53" t="s">
        <v>2262</v>
      </c>
      <c r="F1776" s="53" t="s">
        <v>878</v>
      </c>
      <c r="G1776" s="58">
        <v>0</v>
      </c>
      <c r="H1776" s="58">
        <v>0</v>
      </c>
      <c r="I1776" s="53" t="s">
        <v>1</v>
      </c>
      <c r="J1776" s="53" t="s">
        <v>1347</v>
      </c>
      <c r="K1776" s="54" t="s">
        <v>3656</v>
      </c>
      <c r="L1776" s="52" t="s">
        <v>4614</v>
      </c>
      <c r="M1776" s="251" t="s">
        <v>4672</v>
      </c>
      <c r="N1776" s="52" t="s">
        <v>2155</v>
      </c>
      <c r="O1776" s="52"/>
      <c r="P1776" s="254" t="s">
        <v>3295</v>
      </c>
      <c r="Q1776" s="13"/>
      <c r="R1776"/>
      <c r="S1776" t="str">
        <f t="shared" si="424"/>
        <v>NOT EQUAL</v>
      </c>
      <c r="T1776" s="41" t="str">
        <f>IF(ISNA(VLOOKUP(P1776,'NEW XEQM.c'!E:F,2,0)),"--","PRESENT")</f>
        <v>--</v>
      </c>
      <c r="U1776"/>
      <c r="V1776">
        <f t="shared" si="404"/>
        <v>535</v>
      </c>
      <c r="W1776" s="75"/>
      <c r="X1776" s="54"/>
      <c r="Y1776" s="54"/>
      <c r="Z1776" s="22" t="str">
        <f t="shared" si="405"/>
        <v/>
      </c>
      <c r="AA1776" s="22" t="str">
        <f t="shared" si="406"/>
        <v/>
      </c>
      <c r="AB1776" s="1">
        <f t="shared" si="407"/>
        <v>1736</v>
      </c>
      <c r="AC1776" t="str">
        <f t="shared" si="408"/>
        <v>ITM_SST</v>
      </c>
      <c r="AD1776" s="125" t="str">
        <f>IF(ISNA(VLOOKUP(AA1776,'XEQM Shortlist'!J:J,1,0)),"//","")</f>
        <v/>
      </c>
      <c r="AF1776" s="88" t="str">
        <f t="shared" si="409"/>
        <v/>
      </c>
      <c r="AG1776" t="b">
        <f t="shared" si="410"/>
        <v>1</v>
      </c>
    </row>
    <row r="1777" spans="1:33">
      <c r="A1777" s="45">
        <f t="shared" si="403"/>
        <v>1777</v>
      </c>
      <c r="B1777" s="44">
        <f t="shared" si="423"/>
        <v>1737</v>
      </c>
      <c r="C1777" s="48" t="s">
        <v>3580</v>
      </c>
      <c r="D1777" s="48" t="s">
        <v>7</v>
      </c>
      <c r="E1777" s="53" t="s">
        <v>879</v>
      </c>
      <c r="F1777" s="53" t="s">
        <v>879</v>
      </c>
      <c r="G1777" s="58">
        <v>0</v>
      </c>
      <c r="H1777" s="58">
        <v>0</v>
      </c>
      <c r="I1777" s="53" t="s">
        <v>1</v>
      </c>
      <c r="J1777" s="53" t="s">
        <v>1347</v>
      </c>
      <c r="K1777" s="54" t="s">
        <v>3656</v>
      </c>
      <c r="L1777" s="52" t="s">
        <v>4614</v>
      </c>
      <c r="M1777" s="52" t="s">
        <v>4672</v>
      </c>
      <c r="N1777" s="52" t="s">
        <v>2155</v>
      </c>
      <c r="O1777" s="52"/>
      <c r="P1777" s="254" t="s">
        <v>3296</v>
      </c>
      <c r="Q1777" s="13"/>
      <c r="R1777"/>
      <c r="S1777" t="str">
        <f t="shared" si="424"/>
        <v/>
      </c>
      <c r="T1777" s="41" t="str">
        <f>IF(ISNA(VLOOKUP(P1777,'NEW XEQM.c'!E:F,2,0)),"--","PRESENT")</f>
        <v>PRESENT</v>
      </c>
      <c r="U1777"/>
      <c r="V1777">
        <f t="shared" si="404"/>
        <v>536</v>
      </c>
      <c r="W1777" s="75"/>
      <c r="X1777" s="54" t="s">
        <v>2500</v>
      </c>
      <c r="Y1777" s="54"/>
      <c r="Z1777" s="22" t="str">
        <f t="shared" si="405"/>
        <v>"EXIT"</v>
      </c>
      <c r="AA1777" s="22" t="str">
        <f t="shared" si="406"/>
        <v>EXIT</v>
      </c>
      <c r="AB1777" s="1">
        <f t="shared" si="407"/>
        <v>1737</v>
      </c>
      <c r="AC1777" t="str">
        <f t="shared" si="408"/>
        <v>ITM_EXIT1</v>
      </c>
      <c r="AD1777" s="125" t="str">
        <f>IF(ISNA(VLOOKUP(AA1777,'XEQM Shortlist'!J:J,1,0)),"//","")</f>
        <v/>
      </c>
      <c r="AF1777" s="88" t="str">
        <f t="shared" si="409"/>
        <v>EXIT</v>
      </c>
      <c r="AG1777" t="b">
        <f t="shared" si="410"/>
        <v>1</v>
      </c>
    </row>
    <row r="1778" spans="1:33">
      <c r="A1778" s="45">
        <f t="shared" si="403"/>
        <v>1778</v>
      </c>
      <c r="B1778" s="44">
        <f t="shared" si="423"/>
        <v>1738</v>
      </c>
      <c r="C1778" s="48" t="s">
        <v>3581</v>
      </c>
      <c r="D1778" s="56" t="s">
        <v>2684</v>
      </c>
      <c r="E1778" s="53" t="s">
        <v>2256</v>
      </c>
      <c r="F1778" s="53" t="s">
        <v>782</v>
      </c>
      <c r="G1778" s="58">
        <v>0</v>
      </c>
      <c r="H1778" s="58">
        <v>0</v>
      </c>
      <c r="I1778" s="53" t="s">
        <v>1</v>
      </c>
      <c r="J1778" s="53" t="s">
        <v>1348</v>
      </c>
      <c r="K1778" s="54" t="s">
        <v>3656</v>
      </c>
      <c r="L1778" s="52" t="s">
        <v>4614</v>
      </c>
      <c r="M1778" s="52" t="s">
        <v>4672</v>
      </c>
      <c r="N1778" s="52" t="s">
        <v>2155</v>
      </c>
      <c r="O1778" s="52"/>
      <c r="P1778" s="254" t="s">
        <v>3297</v>
      </c>
      <c r="Q1778" s="13"/>
      <c r="R1778"/>
      <c r="S1778" t="str">
        <f t="shared" si="424"/>
        <v>NOT EQUAL</v>
      </c>
      <c r="T1778" s="41" t="str">
        <f>IF(ISNA(VLOOKUP(P1778,'NEW XEQM.c'!E:F,2,0)),"--","PRESENT")</f>
        <v>--</v>
      </c>
      <c r="U1778"/>
      <c r="V1778">
        <f t="shared" si="404"/>
        <v>536</v>
      </c>
      <c r="W1778" s="75"/>
      <c r="X1778" s="76"/>
      <c r="Y1778" s="77"/>
      <c r="Z1778" s="22" t="str">
        <f t="shared" si="405"/>
        <v/>
      </c>
      <c r="AA1778" s="22" t="str">
        <f t="shared" si="406"/>
        <v/>
      </c>
      <c r="AB1778" s="1">
        <f t="shared" si="407"/>
        <v>1738</v>
      </c>
      <c r="AC1778" t="str">
        <f t="shared" si="408"/>
        <v>ITM_BACKSPACE</v>
      </c>
      <c r="AD1778" s="125" t="str">
        <f>IF(ISNA(VLOOKUP(AA1778,'XEQM Shortlist'!J:J,1,0)),"//","")</f>
        <v/>
      </c>
      <c r="AF1778" s="88" t="str">
        <f t="shared" si="409"/>
        <v/>
      </c>
      <c r="AG1778" t="b">
        <f t="shared" si="410"/>
        <v>1</v>
      </c>
    </row>
    <row r="1779" spans="1:33" s="17" customFormat="1">
      <c r="A1779" s="45">
        <f t="shared" si="403"/>
        <v>1779</v>
      </c>
      <c r="B1779" s="44">
        <f t="shared" si="423"/>
        <v>1739</v>
      </c>
      <c r="C1779" s="89" t="s">
        <v>3642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1347</v>
      </c>
      <c r="K1779" s="54" t="s">
        <v>3817</v>
      </c>
      <c r="L1779" s="17" t="s">
        <v>4614</v>
      </c>
      <c r="M1779" s="17" t="s">
        <v>4672</v>
      </c>
      <c r="N1779" s="52" t="s">
        <v>2155</v>
      </c>
      <c r="P1779" s="254" t="str">
        <f>"ITM_"&amp;IF(B1779&lt;10,"000",IF(B1779&lt;100,"00",IF(B1779&lt;1000,"0","")))&amp;$B1779</f>
        <v>ITM_1739</v>
      </c>
      <c r="Q1779" s="13"/>
      <c r="R1779"/>
      <c r="S1779" t="str">
        <f t="shared" si="424"/>
        <v/>
      </c>
      <c r="T1779" s="41" t="str">
        <f>IF(ISNA(VLOOKUP(P1779,'NEW XEQM.c'!E:F,2,0)),"--","PRESENT")</f>
        <v>--</v>
      </c>
      <c r="U1779"/>
      <c r="V1779">
        <f t="shared" si="404"/>
        <v>536</v>
      </c>
      <c r="W1779" s="88" t="s">
        <v>2155</v>
      </c>
      <c r="X1779" s="92" t="s">
        <v>2155</v>
      </c>
      <c r="Y1779" s="92" t="s">
        <v>2155</v>
      </c>
      <c r="Z1779" s="22" t="str">
        <f t="shared" si="405"/>
        <v/>
      </c>
      <c r="AA1779" s="22" t="str">
        <f t="shared" si="406"/>
        <v/>
      </c>
      <c r="AB1779" s="1">
        <f t="shared" si="407"/>
        <v>1739</v>
      </c>
      <c r="AC1779" t="str">
        <f t="shared" si="408"/>
        <v>ITM_1739</v>
      </c>
      <c r="AD1779" s="125" t="str">
        <f>IF(ISNA(VLOOKUP(AA1779,'XEQM Shortlist'!J:J,1,0)),"//","")</f>
        <v/>
      </c>
      <c r="AE1779"/>
      <c r="AF1779" s="88" t="str">
        <f t="shared" si="409"/>
        <v/>
      </c>
      <c r="AG1779" t="b">
        <f t="shared" si="410"/>
        <v>1</v>
      </c>
    </row>
    <row r="1780" spans="1:33">
      <c r="A1780" s="45">
        <f t="shared" si="403"/>
        <v>1780</v>
      </c>
      <c r="B1780" s="44">
        <f t="shared" si="423"/>
        <v>1740</v>
      </c>
      <c r="C1780" s="48" t="s">
        <v>3582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1347</v>
      </c>
      <c r="K1780" s="54" t="s">
        <v>3817</v>
      </c>
      <c r="L1780" s="52" t="s">
        <v>4614</v>
      </c>
      <c r="M1780" s="251" t="s">
        <v>4670</v>
      </c>
      <c r="N1780" s="52" t="s">
        <v>2155</v>
      </c>
      <c r="O1780" s="52"/>
      <c r="P1780" s="254" t="s">
        <v>990</v>
      </c>
      <c r="Q1780" s="13"/>
      <c r="R1780"/>
      <c r="S1780" t="str">
        <f t="shared" si="424"/>
        <v/>
      </c>
      <c r="T1780" s="41" t="str">
        <f>IF(ISNA(VLOOKUP(P1780,'NEW XEQM.c'!E:F,2,0)),"--","PRESENT")</f>
        <v>PRESENT</v>
      </c>
      <c r="U1780"/>
      <c r="V1780">
        <f t="shared" si="404"/>
        <v>537</v>
      </c>
      <c r="W1780" s="75" t="s">
        <v>2155</v>
      </c>
      <c r="X1780" s="54" t="s">
        <v>2155</v>
      </c>
      <c r="Y1780" s="54" t="s">
        <v>2591</v>
      </c>
      <c r="Z1780" s="22" t="str">
        <f t="shared" si="405"/>
        <v/>
      </c>
      <c r="AA1780" s="22" t="str">
        <f t="shared" si="406"/>
        <v>ALPHA</v>
      </c>
      <c r="AB1780" s="1">
        <f t="shared" si="407"/>
        <v>1740</v>
      </c>
      <c r="AC1780" t="str">
        <f t="shared" si="408"/>
        <v>ITM_AIM</v>
      </c>
      <c r="AD1780" s="125" t="str">
        <f>IF(ISNA(VLOOKUP(AA1780,'XEQM Shortlist'!J:J,1,0)),"//","")</f>
        <v/>
      </c>
      <c r="AF1780" s="88" t="str">
        <f t="shared" si="409"/>
        <v/>
      </c>
      <c r="AG1780" t="b">
        <f t="shared" si="410"/>
        <v>0</v>
      </c>
    </row>
    <row r="1781" spans="1:33">
      <c r="A1781" s="45">
        <f t="shared" si="403"/>
        <v>1781</v>
      </c>
      <c r="B1781" s="44">
        <f t="shared" si="423"/>
        <v>1741</v>
      </c>
      <c r="C1781" s="48" t="s">
        <v>3583</v>
      </c>
      <c r="D1781" s="68" t="s">
        <v>7</v>
      </c>
      <c r="E1781" s="53" t="s">
        <v>429</v>
      </c>
      <c r="F1781" s="53" t="s">
        <v>429</v>
      </c>
      <c r="G1781" s="58">
        <v>0</v>
      </c>
      <c r="H1781" s="58">
        <v>0</v>
      </c>
      <c r="I1781" s="96" t="s">
        <v>1</v>
      </c>
      <c r="J1781" s="53" t="s">
        <v>1347</v>
      </c>
      <c r="K1781" s="54" t="s">
        <v>3656</v>
      </c>
      <c r="L1781" s="52" t="s">
        <v>4614</v>
      </c>
      <c r="M1781" s="52" t="s">
        <v>4670</v>
      </c>
      <c r="N1781" s="52" t="s">
        <v>5267</v>
      </c>
      <c r="O1781" s="52"/>
      <c r="P1781" s="263" t="s">
        <v>3298</v>
      </c>
      <c r="Q1781" s="13"/>
      <c r="R1781"/>
      <c r="S1781" t="str">
        <f t="shared" si="424"/>
        <v/>
      </c>
      <c r="T1781" s="41" t="str">
        <f>IF(ISNA(VLOOKUP(P1781,'NEW XEQM.c'!E:F,2,0)),"--","PRESENT")</f>
        <v>PRESENT</v>
      </c>
      <c r="U1781"/>
      <c r="V1781">
        <f t="shared" si="404"/>
        <v>538</v>
      </c>
      <c r="W1781" s="75"/>
      <c r="X1781" s="54" t="s">
        <v>2500</v>
      </c>
      <c r="Y1781" s="54" t="s">
        <v>3815</v>
      </c>
      <c r="Z1781" s="22" t="str">
        <f t="shared" si="405"/>
        <v>".D"</v>
      </c>
      <c r="AA1781" s="22" t="str">
        <f t="shared" si="406"/>
        <v>DOTD</v>
      </c>
      <c r="AB1781" s="1">
        <f t="shared" si="407"/>
        <v>1741</v>
      </c>
      <c r="AC1781" t="str">
        <f t="shared" si="408"/>
        <v>ITM_dotD</v>
      </c>
      <c r="AD1781" s="125" t="str">
        <f>IF(ISNA(VLOOKUP(AA1781,'XEQM Shortlist'!J:J,1,0)),"//","")</f>
        <v/>
      </c>
      <c r="AF1781" s="88" t="str">
        <f t="shared" si="409"/>
        <v>.D</v>
      </c>
      <c r="AG1781" t="b">
        <f t="shared" si="410"/>
        <v>0</v>
      </c>
    </row>
    <row r="1782" spans="1:33">
      <c r="A1782" s="45">
        <f t="shared" si="403"/>
        <v>1782</v>
      </c>
      <c r="B1782" s="44">
        <f t="shared" si="423"/>
        <v>1742</v>
      </c>
      <c r="C1782" s="48" t="s">
        <v>3584</v>
      </c>
      <c r="D1782" s="48" t="s">
        <v>2684</v>
      </c>
      <c r="E1782" s="53" t="s">
        <v>883</v>
      </c>
      <c r="F1782" s="53" t="s">
        <v>883</v>
      </c>
      <c r="G1782" s="58">
        <v>0</v>
      </c>
      <c r="H1782" s="58">
        <v>0</v>
      </c>
      <c r="I1782" s="135" t="s">
        <v>3</v>
      </c>
      <c r="J1782" s="53" t="s">
        <v>1347</v>
      </c>
      <c r="K1782" s="54" t="s">
        <v>3817</v>
      </c>
      <c r="L1782" s="52" t="s">
        <v>4614</v>
      </c>
      <c r="M1782" s="52" t="s">
        <v>4670</v>
      </c>
      <c r="N1782" s="52" t="s">
        <v>2155</v>
      </c>
      <c r="O1782" s="48"/>
      <c r="P1782" s="254" t="s">
        <v>2073</v>
      </c>
      <c r="Q1782" s="13"/>
      <c r="R1782"/>
      <c r="S1782" t="str">
        <f t="shared" si="424"/>
        <v/>
      </c>
      <c r="T1782" s="41" t="str">
        <f>IF(ISNA(VLOOKUP(P1782,'NEW XEQM.c'!E:F,2,0)),"--","PRESENT")</f>
        <v>--</v>
      </c>
      <c r="U1782"/>
      <c r="V1782">
        <f t="shared" si="404"/>
        <v>539</v>
      </c>
      <c r="W1782" s="75" t="s">
        <v>2155</v>
      </c>
      <c r="X1782" s="54" t="s">
        <v>2155</v>
      </c>
      <c r="Y1782" s="54" t="s">
        <v>2155</v>
      </c>
      <c r="Z1782" s="22" t="str">
        <f t="shared" si="405"/>
        <v>"SHOW"</v>
      </c>
      <c r="AA1782" s="22" t="str">
        <f t="shared" si="406"/>
        <v>SHOW</v>
      </c>
      <c r="AB1782" s="1">
        <f t="shared" si="407"/>
        <v>1742</v>
      </c>
      <c r="AC1782" t="str">
        <f t="shared" si="408"/>
        <v>ITM_SHOW</v>
      </c>
      <c r="AD1782" s="125" t="str">
        <f>IF(ISNA(VLOOKUP(AA1782,'XEQM Shortlist'!J:J,1,0)),"//","")</f>
        <v>//</v>
      </c>
      <c r="AF1782" s="88" t="str">
        <f t="shared" si="409"/>
        <v>SHOW</v>
      </c>
      <c r="AG1782" t="b">
        <f t="shared" si="410"/>
        <v>1</v>
      </c>
    </row>
    <row r="1783" spans="1:33">
      <c r="A1783" s="45">
        <f t="shared" si="403"/>
        <v>1783</v>
      </c>
      <c r="B1783" s="44">
        <f t="shared" si="423"/>
        <v>1743</v>
      </c>
      <c r="C1783" s="48" t="s">
        <v>3647</v>
      </c>
      <c r="D1783" s="127" t="s">
        <v>4465</v>
      </c>
      <c r="E1783" s="53" t="s">
        <v>884</v>
      </c>
      <c r="F1783" s="53" t="s">
        <v>884</v>
      </c>
      <c r="G1783" s="58">
        <v>0</v>
      </c>
      <c r="H1783" s="58">
        <v>0</v>
      </c>
      <c r="I1783" s="135" t="s">
        <v>3</v>
      </c>
      <c r="J1783" s="53" t="s">
        <v>1347</v>
      </c>
      <c r="K1783" s="54" t="s">
        <v>3656</v>
      </c>
      <c r="L1783" s="52" t="s">
        <v>4614</v>
      </c>
      <c r="M1783" s="52" t="s">
        <v>4672</v>
      </c>
      <c r="N1783" s="52" t="s">
        <v>2155</v>
      </c>
      <c r="O1783" s="52"/>
      <c r="P1783" s="254" t="s">
        <v>2074</v>
      </c>
      <c r="Q1783" s="13"/>
      <c r="R1783"/>
      <c r="S1783" t="str">
        <f t="shared" si="424"/>
        <v/>
      </c>
      <c r="T1783" s="41" t="str">
        <f>IF(ISNA(VLOOKUP(P1783,'NEW XEQM.c'!E:F,2,0)),"--","PRESENT")</f>
        <v>--</v>
      </c>
      <c r="U1783"/>
      <c r="V1783">
        <f t="shared" si="404"/>
        <v>540</v>
      </c>
      <c r="W1783" s="75" t="s">
        <v>2155</v>
      </c>
      <c r="X1783" s="54" t="s">
        <v>2155</v>
      </c>
      <c r="Y1783" s="54" t="s">
        <v>2155</v>
      </c>
      <c r="Z1783" s="22" t="str">
        <f t="shared" si="405"/>
        <v>"SYSTEM"</v>
      </c>
      <c r="AA1783" s="22" t="str">
        <f t="shared" si="406"/>
        <v>SYSTEM</v>
      </c>
      <c r="AB1783" s="1">
        <f t="shared" si="407"/>
        <v>1743</v>
      </c>
      <c r="AC1783" t="str">
        <f t="shared" si="408"/>
        <v>ITM_SYSTEM</v>
      </c>
      <c r="AD1783" s="125" t="str">
        <f>IF(ISNA(VLOOKUP(AA1783,'XEQM Shortlist'!J:J,1,0)),"//","")</f>
        <v>//</v>
      </c>
      <c r="AF1783" s="88" t="str">
        <f t="shared" si="409"/>
        <v>SYSTEM</v>
      </c>
      <c r="AG1783" t="b">
        <f t="shared" si="410"/>
        <v>1</v>
      </c>
    </row>
    <row r="1784" spans="1:33">
      <c r="A1784" s="2">
        <f t="shared" si="403"/>
        <v>1784</v>
      </c>
      <c r="B1784" s="44">
        <f t="shared" si="423"/>
        <v>1744</v>
      </c>
      <c r="C1784" s="94" t="s">
        <v>3642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1347</v>
      </c>
      <c r="K1784" s="96" t="s">
        <v>3656</v>
      </c>
      <c r="L1784" t="s">
        <v>4614</v>
      </c>
      <c r="M1784" t="s">
        <v>4672</v>
      </c>
      <c r="N1784" t="s">
        <v>2155</v>
      </c>
      <c r="P1784" s="254" t="str">
        <f>"ITM_"&amp;IF(B1784&lt;10,"000",IF(B1784&lt;100,"00",IF(B1784&lt;1000,"0","")))&amp;$B1784</f>
        <v>ITM_1744</v>
      </c>
      <c r="Q1784" s="13"/>
      <c r="R1784"/>
      <c r="S1784" t="str">
        <f t="shared" si="424"/>
        <v/>
      </c>
      <c r="T1784" t="str">
        <f>IF(ISNA(VLOOKUP(P1784,'NEW XEQM.c'!E:F,2,0)),"--","PRESENT")</f>
        <v>--</v>
      </c>
      <c r="U1784"/>
      <c r="V1784">
        <f t="shared" si="404"/>
        <v>540</v>
      </c>
      <c r="W1784" s="2" t="s">
        <v>2155</v>
      </c>
      <c r="X1784" s="96" t="s">
        <v>2155</v>
      </c>
      <c r="Y1784" s="96" t="s">
        <v>2155</v>
      </c>
      <c r="Z1784" s="22" t="str">
        <f t="shared" si="405"/>
        <v/>
      </c>
      <c r="AA1784" s="22" t="str">
        <f t="shared" si="406"/>
        <v/>
      </c>
      <c r="AB1784" s="1">
        <f t="shared" si="407"/>
        <v>1744</v>
      </c>
      <c r="AC1784" t="str">
        <f t="shared" si="408"/>
        <v>ITM_1744</v>
      </c>
      <c r="AD1784" s="96" t="str">
        <f>IF(ISNA(VLOOKUP(AA1784,'XEQM Shortlist'!J:J,1,0)),"//","")</f>
        <v/>
      </c>
      <c r="AF1784" s="2" t="str">
        <f t="shared" si="409"/>
        <v/>
      </c>
      <c r="AG1784" t="b">
        <f t="shared" si="410"/>
        <v>1</v>
      </c>
    </row>
    <row r="1785" spans="1:33">
      <c r="A1785" s="45">
        <f t="shared" si="403"/>
        <v>1785</v>
      </c>
      <c r="B1785" s="44">
        <f t="shared" si="423"/>
        <v>1745</v>
      </c>
      <c r="C1785" s="48" t="s">
        <v>4466</v>
      </c>
      <c r="D1785" s="48" t="s">
        <v>7</v>
      </c>
      <c r="E1785" s="53" t="s">
        <v>1320</v>
      </c>
      <c r="F1785" s="53" t="s">
        <v>1320</v>
      </c>
      <c r="G1785" s="58">
        <v>0</v>
      </c>
      <c r="H1785" s="58">
        <v>0</v>
      </c>
      <c r="I1785" s="135" t="s">
        <v>3</v>
      </c>
      <c r="J1785" s="53" t="s">
        <v>1347</v>
      </c>
      <c r="K1785" s="54" t="s">
        <v>3817</v>
      </c>
      <c r="L1785" s="52" t="s">
        <v>4614</v>
      </c>
      <c r="M1785" s="52" t="s">
        <v>4670</v>
      </c>
      <c r="N1785" s="52" t="s">
        <v>2155</v>
      </c>
      <c r="O1785" s="52"/>
      <c r="P1785" s="254" t="s">
        <v>2075</v>
      </c>
      <c r="Q1785" s="13"/>
      <c r="R1785"/>
      <c r="S1785" t="str">
        <f t="shared" si="424"/>
        <v/>
      </c>
      <c r="T1785" s="41" t="str">
        <f>IF(ISNA(VLOOKUP(P1785,'NEW XEQM.c'!E:F,2,0)),"--","PRESENT")</f>
        <v>--</v>
      </c>
      <c r="U1785"/>
      <c r="V1785">
        <f t="shared" si="404"/>
        <v>540</v>
      </c>
      <c r="W1785" s="75" t="s">
        <v>2155</v>
      </c>
      <c r="X1785" s="54" t="s">
        <v>2494</v>
      </c>
      <c r="Y1785" s="54" t="s">
        <v>2155</v>
      </c>
      <c r="Z1785" s="22" t="str">
        <f t="shared" si="405"/>
        <v/>
      </c>
      <c r="AA1785" s="22" t="str">
        <f t="shared" si="406"/>
        <v/>
      </c>
      <c r="AB1785" s="1">
        <f t="shared" si="407"/>
        <v>1745</v>
      </c>
      <c r="AC1785" t="str">
        <f t="shared" si="408"/>
        <v>ITM_VANGLE</v>
      </c>
      <c r="AD1785" s="125" t="str">
        <f>IF(ISNA(VLOOKUP(AA1785,'XEQM Shortlist'!J:J,1,0)),"//","")</f>
        <v/>
      </c>
      <c r="AF1785" s="88" t="str">
        <f t="shared" si="409"/>
        <v/>
      </c>
      <c r="AG1785" t="b">
        <f t="shared" si="410"/>
        <v>1</v>
      </c>
    </row>
    <row r="1786" spans="1:33">
      <c r="A1786" s="45">
        <f t="shared" si="403"/>
        <v>1786</v>
      </c>
      <c r="B1786" s="44">
        <f t="shared" si="423"/>
        <v>1746</v>
      </c>
      <c r="C1786" s="48" t="s">
        <v>3585</v>
      </c>
      <c r="D1786" s="48" t="s">
        <v>7</v>
      </c>
      <c r="E1786" s="53" t="s">
        <v>1323</v>
      </c>
      <c r="F1786" s="53" t="s">
        <v>1323</v>
      </c>
      <c r="G1786" s="58">
        <v>0</v>
      </c>
      <c r="H1786" s="58">
        <v>0</v>
      </c>
      <c r="I1786" s="135" t="s">
        <v>3</v>
      </c>
      <c r="J1786" s="53" t="s">
        <v>1347</v>
      </c>
      <c r="K1786" s="54" t="s">
        <v>3817</v>
      </c>
      <c r="L1786" s="52" t="s">
        <v>4614</v>
      </c>
      <c r="M1786" s="52" t="s">
        <v>4670</v>
      </c>
      <c r="N1786" s="52" t="s">
        <v>2155</v>
      </c>
      <c r="O1786" s="52"/>
      <c r="P1786" s="254" t="s">
        <v>2080</v>
      </c>
      <c r="Q1786" s="13"/>
      <c r="R1786"/>
      <c r="S1786" t="str">
        <f t="shared" si="424"/>
        <v/>
      </c>
      <c r="T1786" s="41" t="str">
        <f>IF(ISNA(VLOOKUP(P1786,'NEW XEQM.c'!E:F,2,0)),"--","PRESENT")</f>
        <v>--</v>
      </c>
      <c r="U1786"/>
      <c r="V1786">
        <f t="shared" si="404"/>
        <v>541</v>
      </c>
      <c r="W1786" s="75" t="s">
        <v>2558</v>
      </c>
      <c r="X1786" s="54" t="s">
        <v>2155</v>
      </c>
      <c r="Y1786" s="54" t="s">
        <v>2504</v>
      </c>
      <c r="Z1786" s="22" t="str">
        <f t="shared" si="405"/>
        <v>STD_X_BAR STD_SUB_H</v>
      </c>
      <c r="AA1786" s="22" t="str">
        <f t="shared" si="406"/>
        <v>X_HARM</v>
      </c>
      <c r="AB1786" s="1">
        <f t="shared" si="407"/>
        <v>1746</v>
      </c>
      <c r="AC1786" t="str">
        <f t="shared" si="408"/>
        <v>ITM_XH</v>
      </c>
      <c r="AD1786" s="125" t="str">
        <f>IF(ISNA(VLOOKUP(AA1786,'XEQM Shortlist'!J:J,1,0)),"//","")</f>
        <v>//</v>
      </c>
      <c r="AF1786" s="88" t="str">
        <f t="shared" si="409"/>
        <v>X_H</v>
      </c>
      <c r="AG1786" t="b">
        <f t="shared" si="410"/>
        <v>0</v>
      </c>
    </row>
    <row r="1787" spans="1:33">
      <c r="A1787" s="45">
        <f t="shared" si="403"/>
        <v>1787</v>
      </c>
      <c r="B1787" s="44">
        <f t="shared" si="423"/>
        <v>1747</v>
      </c>
      <c r="C1787" s="48" t="s">
        <v>3586</v>
      </c>
      <c r="D1787" s="48" t="s">
        <v>7</v>
      </c>
      <c r="E1787" s="53" t="s">
        <v>1324</v>
      </c>
      <c r="F1787" s="53" t="s">
        <v>1324</v>
      </c>
      <c r="G1787" s="58">
        <v>0</v>
      </c>
      <c r="H1787" s="58">
        <v>0</v>
      </c>
      <c r="I1787" s="135" t="s">
        <v>3</v>
      </c>
      <c r="J1787" s="53" t="s">
        <v>1347</v>
      </c>
      <c r="K1787" s="54" t="s">
        <v>3817</v>
      </c>
      <c r="L1787" s="52" t="s">
        <v>4614</v>
      </c>
      <c r="M1787" s="52" t="s">
        <v>4670</v>
      </c>
      <c r="N1787" s="52" t="s">
        <v>2155</v>
      </c>
      <c r="O1787" s="52"/>
      <c r="P1787" s="254" t="s">
        <v>2081</v>
      </c>
      <c r="Q1787" s="13"/>
      <c r="R1787"/>
      <c r="S1787" t="str">
        <f t="shared" si="424"/>
        <v/>
      </c>
      <c r="T1787" s="41" t="str">
        <f>IF(ISNA(VLOOKUP(P1787,'NEW XEQM.c'!E:F,2,0)),"--","PRESENT")</f>
        <v>--</v>
      </c>
      <c r="U1787"/>
      <c r="V1787">
        <f t="shared" si="404"/>
        <v>542</v>
      </c>
      <c r="W1787" s="75" t="s">
        <v>2558</v>
      </c>
      <c r="X1787" s="54" t="s">
        <v>2155</v>
      </c>
      <c r="Y1787" s="54" t="s">
        <v>2505</v>
      </c>
      <c r="Z1787" s="22" t="str">
        <f t="shared" si="405"/>
        <v>STD_X_BAR STD_SUB_R STD_SUB_M STD_SUB_S</v>
      </c>
      <c r="AA1787" s="22" t="str">
        <f t="shared" si="406"/>
        <v>X_RMS</v>
      </c>
      <c r="AB1787" s="1">
        <f t="shared" si="407"/>
        <v>1747</v>
      </c>
      <c r="AC1787" t="str">
        <f t="shared" si="408"/>
        <v>ITM_XRMS</v>
      </c>
      <c r="AD1787" s="125" t="str">
        <f>IF(ISNA(VLOOKUP(AA1787,'XEQM Shortlist'!J:J,1,0)),"//","")</f>
        <v>//</v>
      </c>
      <c r="AF1787" s="88" t="str">
        <f t="shared" si="409"/>
        <v>X_RMS</v>
      </c>
      <c r="AG1787" t="b">
        <f t="shared" si="410"/>
        <v>1</v>
      </c>
    </row>
    <row r="1788" spans="1:33">
      <c r="A1788" s="45">
        <f t="shared" si="403"/>
        <v>1788</v>
      </c>
      <c r="B1788" s="44">
        <f t="shared" si="423"/>
        <v>1748</v>
      </c>
      <c r="C1788" s="48" t="s">
        <v>3352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1347</v>
      </c>
      <c r="K1788" s="54" t="s">
        <v>3817</v>
      </c>
      <c r="L1788" s="52" t="s">
        <v>4615</v>
      </c>
      <c r="M1788" s="52" t="s">
        <v>4670</v>
      </c>
      <c r="N1788" s="52" t="s">
        <v>5264</v>
      </c>
      <c r="O1788" s="52"/>
      <c r="P1788" s="267" t="s">
        <v>2093</v>
      </c>
      <c r="Q1788" s="13"/>
      <c r="R1788"/>
      <c r="S1788" t="str">
        <f t="shared" si="424"/>
        <v/>
      </c>
      <c r="T1788" s="41" t="str">
        <f>IF(ISNA(VLOOKUP(P1788,'NEW XEQM.c'!E:F,2,0)),"--","PRESENT")</f>
        <v>--</v>
      </c>
      <c r="U1788"/>
      <c r="V1788">
        <f t="shared" si="404"/>
        <v>542</v>
      </c>
      <c r="W1788" s="75" t="s">
        <v>2155</v>
      </c>
      <c r="X1788" s="54" t="s">
        <v>2494</v>
      </c>
      <c r="Y1788" s="54" t="s">
        <v>2155</v>
      </c>
      <c r="Z1788" s="22" t="str">
        <f t="shared" si="405"/>
        <v/>
      </c>
      <c r="AA1788" s="22" t="str">
        <f t="shared" si="406"/>
        <v/>
      </c>
      <c r="AB1788" s="1">
        <f t="shared" si="407"/>
        <v>1748</v>
      </c>
      <c r="AC1788" t="str">
        <f t="shared" si="408"/>
        <v>ITM_ACOS</v>
      </c>
      <c r="AD1788" s="125" t="str">
        <f>IF(ISNA(VLOOKUP(AA1788,'XEQM Shortlist'!J:J,1,0)),"//","")</f>
        <v/>
      </c>
      <c r="AF1788" s="88" t="str">
        <f t="shared" si="409"/>
        <v/>
      </c>
      <c r="AG1788" t="b">
        <f t="shared" si="410"/>
        <v>1</v>
      </c>
    </row>
    <row r="1789" spans="1:33">
      <c r="A1789" s="45">
        <f t="shared" ref="A1789:A1852" si="425">IF(B1789=INT(B1789),ROW(),"")</f>
        <v>1789</v>
      </c>
      <c r="B1789" s="44">
        <f t="shared" si="423"/>
        <v>1749</v>
      </c>
      <c r="C1789" s="48" t="s">
        <v>3354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1347</v>
      </c>
      <c r="K1789" s="54" t="s">
        <v>3817</v>
      </c>
      <c r="L1789" s="52" t="s">
        <v>4615</v>
      </c>
      <c r="M1789" s="52" t="s">
        <v>4670</v>
      </c>
      <c r="N1789" s="52" t="s">
        <v>5264</v>
      </c>
      <c r="O1789" s="52"/>
      <c r="P1789" s="267" t="s">
        <v>2094</v>
      </c>
      <c r="Q1789" s="13"/>
      <c r="R1789"/>
      <c r="S1789" t="str">
        <f t="shared" si="424"/>
        <v/>
      </c>
      <c r="T1789" s="41" t="str">
        <f>IF(ISNA(VLOOKUP(P1789,'NEW XEQM.c'!E:F,2,0)),"--","PRESENT")</f>
        <v>--</v>
      </c>
      <c r="U1789"/>
      <c r="V1789">
        <f t="shared" ref="V1789:V1834" si="426">IF(AA1789&lt;&gt;"",V1788+1,V1788)</f>
        <v>542</v>
      </c>
      <c r="W1789" s="75" t="s">
        <v>2155</v>
      </c>
      <c r="X1789" s="54" t="s">
        <v>2494</v>
      </c>
      <c r="Y1789" s="54" t="s">
        <v>2155</v>
      </c>
      <c r="Z1789" s="22" t="str">
        <f t="shared" ref="Z1789:Z1852" si="427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28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29">B1789</f>
        <v>1749</v>
      </c>
      <c r="AC1789" t="str">
        <f t="shared" ref="AC1789:AC1852" si="430">P1789</f>
        <v>ITM_ASIN</v>
      </c>
      <c r="AD1789" s="125" t="str">
        <f>IF(ISNA(VLOOKUP(AA1789,'XEQM Shortlist'!J:J,1,0)),"//","")</f>
        <v/>
      </c>
      <c r="AF1789" s="88" t="str">
        <f t="shared" ref="AF1789:AF1852" si="431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32">AA1789=AF1789</f>
        <v>1</v>
      </c>
    </row>
    <row r="1790" spans="1:33">
      <c r="A1790" s="45">
        <f t="shared" si="425"/>
        <v>1790</v>
      </c>
      <c r="B1790" s="44">
        <f t="shared" si="423"/>
        <v>1750</v>
      </c>
      <c r="C1790" s="48" t="s">
        <v>3356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1347</v>
      </c>
      <c r="K1790" s="54" t="s">
        <v>3817</v>
      </c>
      <c r="L1790" s="52" t="s">
        <v>4615</v>
      </c>
      <c r="M1790" s="52" t="s">
        <v>4670</v>
      </c>
      <c r="N1790" s="52" t="s">
        <v>5264</v>
      </c>
      <c r="O1790" s="52"/>
      <c r="P1790" s="267" t="s">
        <v>2095</v>
      </c>
      <c r="Q1790" s="13"/>
      <c r="R1790"/>
      <c r="S1790" t="str">
        <f t="shared" si="424"/>
        <v/>
      </c>
      <c r="T1790" s="41" t="str">
        <f>IF(ISNA(VLOOKUP(P1790,'NEW XEQM.c'!E:F,2,0)),"--","PRESENT")</f>
        <v>--</v>
      </c>
      <c r="U1790"/>
      <c r="V1790">
        <f t="shared" si="426"/>
        <v>542</v>
      </c>
      <c r="W1790" s="75" t="s">
        <v>2155</v>
      </c>
      <c r="X1790" s="54" t="s">
        <v>2494</v>
      </c>
      <c r="Y1790" s="54" t="s">
        <v>2155</v>
      </c>
      <c r="Z1790" s="22" t="str">
        <f t="shared" si="427"/>
        <v/>
      </c>
      <c r="AA1790" s="22" t="str">
        <f t="shared" si="428"/>
        <v/>
      </c>
      <c r="AB1790" s="1">
        <f t="shared" si="429"/>
        <v>1750</v>
      </c>
      <c r="AC1790" t="str">
        <f t="shared" si="430"/>
        <v>ITM_ATAN</v>
      </c>
      <c r="AD1790" s="125" t="str">
        <f>IF(ISNA(VLOOKUP(AA1790,'XEQM Shortlist'!J:J,1,0)),"//","")</f>
        <v/>
      </c>
      <c r="AF1790" s="88" t="str">
        <f t="shared" si="431"/>
        <v/>
      </c>
      <c r="AG1790" t="b">
        <f t="shared" si="432"/>
        <v>1</v>
      </c>
    </row>
    <row r="1791" spans="1:33">
      <c r="A1791" s="45">
        <f t="shared" si="425"/>
        <v>1791</v>
      </c>
      <c r="B1791" s="44">
        <f t="shared" si="423"/>
        <v>1751</v>
      </c>
      <c r="C1791" s="50" t="s">
        <v>4388</v>
      </c>
      <c r="D1791" s="48" t="s">
        <v>7</v>
      </c>
      <c r="E1791" s="53" t="s">
        <v>1328</v>
      </c>
      <c r="F1791" s="53" t="s">
        <v>1328</v>
      </c>
      <c r="G1791" s="58">
        <v>0</v>
      </c>
      <c r="H1791" s="58">
        <v>0</v>
      </c>
      <c r="I1791" s="178" t="s">
        <v>3</v>
      </c>
      <c r="J1791" s="53" t="s">
        <v>1347</v>
      </c>
      <c r="K1791" s="54" t="s">
        <v>3817</v>
      </c>
      <c r="L1791" s="52" t="s">
        <v>4614</v>
      </c>
      <c r="M1791" s="52" t="s">
        <v>4670</v>
      </c>
      <c r="N1791" s="52" t="s">
        <v>5264</v>
      </c>
      <c r="O1791" s="52"/>
      <c r="P1791" s="267" t="s">
        <v>2096</v>
      </c>
      <c r="Q1791" s="13"/>
      <c r="R1791"/>
      <c r="S1791" t="str">
        <f t="shared" si="424"/>
        <v/>
      </c>
      <c r="T1791" s="41" t="str">
        <f>IF(ISNA(VLOOKUP(P1791,'NEW XEQM.c'!E:F,2,0)),"--","PRESENT")</f>
        <v>--</v>
      </c>
      <c r="U1791"/>
      <c r="V1791">
        <f t="shared" si="426"/>
        <v>543</v>
      </c>
      <c r="W1791" s="75" t="s">
        <v>2553</v>
      </c>
      <c r="X1791" s="54" t="s">
        <v>2155</v>
      </c>
      <c r="Y1791" s="54" t="s">
        <v>2155</v>
      </c>
      <c r="Z1791" s="22" t="str">
        <f t="shared" si="427"/>
        <v>"DET"</v>
      </c>
      <c r="AA1791" s="22" t="str">
        <f t="shared" si="428"/>
        <v>DET</v>
      </c>
      <c r="AB1791" s="1">
        <f t="shared" si="429"/>
        <v>1751</v>
      </c>
      <c r="AC1791" t="str">
        <f t="shared" si="430"/>
        <v>ITM_DET</v>
      </c>
      <c r="AD1791" s="125" t="str">
        <f>IF(ISNA(VLOOKUP(AA1791,'XEQM Shortlist'!J:J,1,0)),"//","")</f>
        <v>//</v>
      </c>
      <c r="AF1791" s="88" t="str">
        <f t="shared" si="431"/>
        <v>DET</v>
      </c>
      <c r="AG1791" t="b">
        <f t="shared" si="432"/>
        <v>1</v>
      </c>
    </row>
    <row r="1792" spans="1:33">
      <c r="A1792" s="45">
        <f t="shared" si="425"/>
        <v>1792</v>
      </c>
      <c r="B1792" s="44">
        <f t="shared" si="423"/>
        <v>1752</v>
      </c>
      <c r="C1792" s="50" t="s">
        <v>4390</v>
      </c>
      <c r="D1792" s="48" t="s">
        <v>7</v>
      </c>
      <c r="E1792" s="53" t="s">
        <v>1329</v>
      </c>
      <c r="F1792" s="53" t="s">
        <v>1329</v>
      </c>
      <c r="G1792" s="58">
        <v>0</v>
      </c>
      <c r="H1792" s="58">
        <v>0</v>
      </c>
      <c r="I1792" s="135" t="s">
        <v>3</v>
      </c>
      <c r="J1792" s="53" t="s">
        <v>1347</v>
      </c>
      <c r="K1792" s="54" t="s">
        <v>3817</v>
      </c>
      <c r="L1792" s="52" t="s">
        <v>4614</v>
      </c>
      <c r="M1792" s="52" t="s">
        <v>4670</v>
      </c>
      <c r="N1792" s="52" t="s">
        <v>2155</v>
      </c>
      <c r="O1792" s="52"/>
      <c r="P1792" s="254" t="s">
        <v>2097</v>
      </c>
      <c r="Q1792" s="13"/>
      <c r="R1792"/>
      <c r="S1792" t="str">
        <f t="shared" si="424"/>
        <v/>
      </c>
      <c r="T1792" s="41" t="str">
        <f>IF(ISNA(VLOOKUP(P1792,'NEW XEQM.c'!E:F,2,0)),"--","PRESENT")</f>
        <v>--</v>
      </c>
      <c r="U1792"/>
      <c r="V1792">
        <f t="shared" si="426"/>
        <v>544</v>
      </c>
      <c r="W1792" s="75" t="s">
        <v>2553</v>
      </c>
      <c r="X1792" s="54" t="s">
        <v>2155</v>
      </c>
      <c r="Y1792" s="54" t="s">
        <v>2155</v>
      </c>
      <c r="Z1792" s="22" t="str">
        <f t="shared" si="427"/>
        <v>"INVRT"</v>
      </c>
      <c r="AA1792" s="22" t="str">
        <f t="shared" si="428"/>
        <v>INVRT</v>
      </c>
      <c r="AB1792" s="1">
        <f t="shared" si="429"/>
        <v>1752</v>
      </c>
      <c r="AC1792" t="str">
        <f t="shared" si="430"/>
        <v>ITM_INVRT</v>
      </c>
      <c r="AD1792" s="125" t="str">
        <f>IF(ISNA(VLOOKUP(AA1792,'XEQM Shortlist'!J:J,1,0)),"//","")</f>
        <v>//</v>
      </c>
      <c r="AF1792" s="88" t="str">
        <f t="shared" si="431"/>
        <v>INVRT</v>
      </c>
      <c r="AG1792" t="b">
        <f t="shared" si="432"/>
        <v>1</v>
      </c>
    </row>
    <row r="1793" spans="1:33">
      <c r="A1793" s="45">
        <f t="shared" si="425"/>
        <v>1793</v>
      </c>
      <c r="B1793" s="44">
        <f t="shared" si="423"/>
        <v>1753</v>
      </c>
      <c r="C1793" s="50" t="s">
        <v>4389</v>
      </c>
      <c r="D1793" s="48" t="s">
        <v>7</v>
      </c>
      <c r="E1793" s="53" t="s">
        <v>1330</v>
      </c>
      <c r="F1793" s="53" t="s">
        <v>1330</v>
      </c>
      <c r="G1793" s="58">
        <v>0</v>
      </c>
      <c r="H1793" s="58">
        <v>0</v>
      </c>
      <c r="I1793" s="178" t="s">
        <v>3</v>
      </c>
      <c r="J1793" s="53" t="s">
        <v>1347</v>
      </c>
      <c r="K1793" s="54" t="s">
        <v>3817</v>
      </c>
      <c r="L1793" s="52" t="s">
        <v>4614</v>
      </c>
      <c r="M1793" s="52" t="s">
        <v>4670</v>
      </c>
      <c r="N1793" s="52" t="s">
        <v>5264</v>
      </c>
      <c r="O1793" s="52"/>
      <c r="P1793" s="267" t="s">
        <v>2098</v>
      </c>
      <c r="Q1793" s="13"/>
      <c r="R1793"/>
      <c r="S1793" t="str">
        <f t="shared" si="424"/>
        <v/>
      </c>
      <c r="T1793" s="41" t="str">
        <f>IF(ISNA(VLOOKUP(P1793,'NEW XEQM.c'!E:F,2,0)),"--","PRESENT")</f>
        <v>--</v>
      </c>
      <c r="U1793"/>
      <c r="V1793">
        <f t="shared" si="426"/>
        <v>545</v>
      </c>
      <c r="W1793" s="75" t="s">
        <v>2553</v>
      </c>
      <c r="X1793" s="54" t="s">
        <v>2155</v>
      </c>
      <c r="Y1793" s="54" t="s">
        <v>2155</v>
      </c>
      <c r="Z1793" s="22" t="str">
        <f t="shared" si="427"/>
        <v>"TRANS"</v>
      </c>
      <c r="AA1793" s="22" t="str">
        <f t="shared" si="428"/>
        <v>TRANS</v>
      </c>
      <c r="AB1793" s="1">
        <f t="shared" si="429"/>
        <v>1753</v>
      </c>
      <c r="AC1793" t="str">
        <f t="shared" si="430"/>
        <v>ITM_TRANS</v>
      </c>
      <c r="AD1793" s="125" t="str">
        <f>IF(ISNA(VLOOKUP(AA1793,'XEQM Shortlist'!J:J,1,0)),"//","")</f>
        <v>//</v>
      </c>
      <c r="AF1793" s="88" t="str">
        <f t="shared" si="431"/>
        <v>TRANS</v>
      </c>
      <c r="AG1793" t="b">
        <f t="shared" si="432"/>
        <v>1</v>
      </c>
    </row>
    <row r="1794" spans="1:33" s="17" customFormat="1">
      <c r="A1794" s="45">
        <f t="shared" si="425"/>
        <v>1794</v>
      </c>
      <c r="B1794" s="44">
        <f t="shared" si="423"/>
        <v>1754</v>
      </c>
      <c r="C1794" s="89" t="s">
        <v>5194</v>
      </c>
      <c r="D1794" s="89" t="s">
        <v>2683</v>
      </c>
      <c r="E1794" s="108" t="s">
        <v>5196</v>
      </c>
      <c r="F1794" s="108" t="s">
        <v>5196</v>
      </c>
      <c r="G1794" s="143">
        <v>0</v>
      </c>
      <c r="H1794" s="143">
        <v>99</v>
      </c>
      <c r="I1794" s="135" t="s">
        <v>3</v>
      </c>
      <c r="J1794" s="53" t="s">
        <v>1347</v>
      </c>
      <c r="K1794" s="54" t="s">
        <v>3817</v>
      </c>
      <c r="L1794" s="17" t="s">
        <v>4614</v>
      </c>
      <c r="M1794" s="17" t="s">
        <v>4674</v>
      </c>
      <c r="N1794" s="52" t="s">
        <v>2155</v>
      </c>
      <c r="P1794" s="254" t="s">
        <v>5199</v>
      </c>
      <c r="Q1794" s="13"/>
      <c r="R1794"/>
      <c r="S1794" t="str">
        <f t="shared" si="424"/>
        <v/>
      </c>
      <c r="T1794" s="41" t="str">
        <f>IF(ISNA(VLOOKUP(P1794,'NEW XEQM.c'!E:F,2,0)),"--","PRESENT")</f>
        <v>--</v>
      </c>
      <c r="U1794"/>
      <c r="V1794">
        <f t="shared" si="426"/>
        <v>546</v>
      </c>
      <c r="W1794" s="88" t="s">
        <v>2155</v>
      </c>
      <c r="X1794" s="92" t="s">
        <v>2155</v>
      </c>
      <c r="Y1794" s="92" t="s">
        <v>2155</v>
      </c>
      <c r="Z1794" s="22" t="str">
        <f t="shared" si="427"/>
        <v>"I" STD_PI STD_SUB_N</v>
      </c>
      <c r="AA1794" s="22" t="str">
        <f t="shared" si="428"/>
        <v>IPIN</v>
      </c>
      <c r="AB1794" s="1">
        <f t="shared" si="429"/>
        <v>1754</v>
      </c>
      <c r="AC1794" t="str">
        <f t="shared" si="430"/>
        <v>ITM_iPIn</v>
      </c>
      <c r="AD1794" s="125" t="str">
        <f>IF(ISNA(VLOOKUP(AA1794,'XEQM Shortlist'!J:J,1,0)),"//","")</f>
        <v>//</v>
      </c>
      <c r="AE1794"/>
      <c r="AF1794" s="88" t="str">
        <f t="shared" si="431"/>
        <v>IPIN</v>
      </c>
      <c r="AG1794" t="b">
        <f t="shared" si="432"/>
        <v>1</v>
      </c>
    </row>
    <row r="1795" spans="1:33" s="17" customFormat="1">
      <c r="A1795" s="45">
        <f t="shared" si="425"/>
        <v>1795</v>
      </c>
      <c r="B1795" s="44">
        <f t="shared" si="423"/>
        <v>1755</v>
      </c>
      <c r="C1795" s="89" t="s">
        <v>5195</v>
      </c>
      <c r="D1795" s="89" t="s">
        <v>2683</v>
      </c>
      <c r="E1795" s="108" t="s">
        <v>5197</v>
      </c>
      <c r="F1795" s="108" t="s">
        <v>5197</v>
      </c>
      <c r="G1795" s="143">
        <v>0</v>
      </c>
      <c r="H1795" s="143">
        <v>99</v>
      </c>
      <c r="I1795" s="135" t="s">
        <v>3</v>
      </c>
      <c r="J1795" s="53" t="s">
        <v>1347</v>
      </c>
      <c r="K1795" s="54" t="s">
        <v>3817</v>
      </c>
      <c r="L1795" s="17" t="s">
        <v>4614</v>
      </c>
      <c r="M1795" s="17" t="s">
        <v>4674</v>
      </c>
      <c r="N1795" s="52" t="s">
        <v>2155</v>
      </c>
      <c r="P1795" s="254" t="s">
        <v>5200</v>
      </c>
      <c r="Q1795" s="13"/>
      <c r="R1795"/>
      <c r="S1795" t="str">
        <f t="shared" si="424"/>
        <v/>
      </c>
      <c r="T1795" s="41" t="str">
        <f>IF(ISNA(VLOOKUP(P1795,'NEW XEQM.c'!E:F,2,0)),"--","PRESENT")</f>
        <v>--</v>
      </c>
      <c r="U1795"/>
      <c r="V1795">
        <f t="shared" si="426"/>
        <v>547</v>
      </c>
      <c r="W1795" s="88" t="s">
        <v>2155</v>
      </c>
      <c r="X1795" s="92" t="s">
        <v>2155</v>
      </c>
      <c r="Y1795" s="92" t="s">
        <v>2155</v>
      </c>
      <c r="Z1795" s="22" t="str">
        <f t="shared" si="427"/>
        <v>"I" STD_SIGMA STD_SUB_N</v>
      </c>
      <c r="AA1795" s="22" t="str">
        <f t="shared" si="428"/>
        <v>ISUMN</v>
      </c>
      <c r="AB1795" s="1">
        <f t="shared" si="429"/>
        <v>1755</v>
      </c>
      <c r="AC1795" t="str">
        <f t="shared" si="430"/>
        <v>ITM_iSIGMAn</v>
      </c>
      <c r="AD1795" s="125" t="str">
        <f>IF(ISNA(VLOOKUP(AA1795,'XEQM Shortlist'!J:J,1,0)),"//","")</f>
        <v>//</v>
      </c>
      <c r="AE1795"/>
      <c r="AF1795" s="88" t="str">
        <f t="shared" si="431"/>
        <v>ISUMN</v>
      </c>
      <c r="AG1795" t="b">
        <f t="shared" si="432"/>
        <v>1</v>
      </c>
    </row>
    <row r="1796" spans="1:33" s="17" customFormat="1">
      <c r="A1796" s="45">
        <f t="shared" si="425"/>
        <v>1796</v>
      </c>
      <c r="B1796" s="44">
        <f t="shared" ref="B1796:B1859" si="433">IF(AND(MID(C1796,2,1)&lt;&gt;"/",MID(C1796,1,1)="/"),INT(B1795)+1,B1795+0.01)</f>
        <v>1756</v>
      </c>
      <c r="C1796" s="156" t="s">
        <v>4266</v>
      </c>
      <c r="D1796" s="131" t="s">
        <v>4306</v>
      </c>
      <c r="E1796" s="132" t="s">
        <v>4848</v>
      </c>
      <c r="F1796" s="132" t="s">
        <v>4848</v>
      </c>
      <c r="G1796" s="143">
        <v>0</v>
      </c>
      <c r="H1796" s="143">
        <v>0</v>
      </c>
      <c r="I1796" s="248" t="s">
        <v>3</v>
      </c>
      <c r="J1796" s="53" t="s">
        <v>1347</v>
      </c>
      <c r="K1796" s="54" t="s">
        <v>3817</v>
      </c>
      <c r="L1796" s="52" t="s">
        <v>4614</v>
      </c>
      <c r="M1796" s="52" t="s">
        <v>4670</v>
      </c>
      <c r="N1796" s="52" t="s">
        <v>2155</v>
      </c>
      <c r="P1796" s="260" t="s">
        <v>4339</v>
      </c>
      <c r="Q1796" s="13"/>
      <c r="R1796"/>
      <c r="S1796" t="str">
        <f t="shared" si="424"/>
        <v/>
      </c>
      <c r="T1796" s="41" t="str">
        <f>IF(ISNA(VLOOKUP(P1796,'NEW XEQM.c'!E:F,2,0)),"--","PRESENT")</f>
        <v>--</v>
      </c>
      <c r="U1796"/>
      <c r="V1796">
        <f t="shared" si="426"/>
        <v>548</v>
      </c>
      <c r="W1796" s="88" t="s">
        <v>2155</v>
      </c>
      <c r="X1796" s="92" t="s">
        <v>2155</v>
      </c>
      <c r="Y1796" s="92" t="s">
        <v>2155</v>
      </c>
      <c r="Z1796" s="22" t="str">
        <f t="shared" si="427"/>
        <v>"CENTRL"</v>
      </c>
      <c r="AA1796" s="22" t="str">
        <f t="shared" si="428"/>
        <v>CENTRL</v>
      </c>
      <c r="AB1796" s="1">
        <f t="shared" si="429"/>
        <v>1756</v>
      </c>
      <c r="AC1796" t="str">
        <f t="shared" si="430"/>
        <v>ITM_PLOT_CENTRL</v>
      </c>
      <c r="AD1796" s="125" t="str">
        <f>IF(ISNA(VLOOKUP(AA1796,'XEQM Shortlist'!J:J,1,0)),"//","")</f>
        <v>//</v>
      </c>
      <c r="AE1796"/>
      <c r="AF1796" s="88" t="str">
        <f t="shared" si="431"/>
        <v>CENTRL</v>
      </c>
      <c r="AG1796" t="b">
        <f t="shared" si="432"/>
        <v>1</v>
      </c>
    </row>
    <row r="1797" spans="1:33">
      <c r="A1797" s="45">
        <f t="shared" si="425"/>
        <v>1797</v>
      </c>
      <c r="B1797" s="44">
        <f t="shared" si="433"/>
        <v>1757</v>
      </c>
      <c r="C1797" s="80" t="s">
        <v>4496</v>
      </c>
      <c r="D1797" s="80" t="s">
        <v>7</v>
      </c>
      <c r="E1797" s="83" t="s">
        <v>4497</v>
      </c>
      <c r="F1797" s="83" t="s">
        <v>4497</v>
      </c>
      <c r="G1797" s="86">
        <v>0</v>
      </c>
      <c r="H1797" s="86">
        <v>0</v>
      </c>
      <c r="I1797" s="135" t="s">
        <v>3</v>
      </c>
      <c r="J1797" s="81" t="s">
        <v>1347</v>
      </c>
      <c r="K1797" s="83" t="s">
        <v>3817</v>
      </c>
      <c r="L1797" s="84" t="s">
        <v>4614</v>
      </c>
      <c r="M1797" s="52" t="s">
        <v>4670</v>
      </c>
      <c r="N1797" s="52" t="s">
        <v>2155</v>
      </c>
      <c r="O1797" s="80"/>
      <c r="P1797" s="261" t="s">
        <v>4498</v>
      </c>
      <c r="Q1797" s="13"/>
      <c r="R1797"/>
      <c r="S1797" t="str">
        <f t="shared" si="424"/>
        <v/>
      </c>
      <c r="T1797" s="41" t="str">
        <f>IF(ISNA(VLOOKUP(P1797,'NEW XEQM.c'!E:F,2,0)),"--","PRESENT")</f>
        <v>--</v>
      </c>
      <c r="U1797"/>
      <c r="V1797">
        <f t="shared" si="426"/>
        <v>549</v>
      </c>
      <c r="W1797" s="75" t="s">
        <v>2596</v>
      </c>
      <c r="X1797" s="54" t="s">
        <v>2155</v>
      </c>
      <c r="Y1797" s="54" t="s">
        <v>2155</v>
      </c>
      <c r="Z1797" s="22" t="str">
        <f t="shared" si="427"/>
        <v>"HIDE"</v>
      </c>
      <c r="AA1797" s="22" t="str">
        <f t="shared" si="428"/>
        <v>HIDE</v>
      </c>
      <c r="AB1797" s="1">
        <f t="shared" si="429"/>
        <v>1757</v>
      </c>
      <c r="AC1797" t="str">
        <f t="shared" si="430"/>
        <v>ITM_HIDE</v>
      </c>
      <c r="AD1797" s="125" t="str">
        <f>IF(ISNA(VLOOKUP(AA1797,'XEQM Shortlist'!J:J,1,0)),"//","")</f>
        <v>//</v>
      </c>
      <c r="AF1797" s="88" t="str">
        <f t="shared" si="431"/>
        <v>HIDE</v>
      </c>
      <c r="AG1797" t="b">
        <f t="shared" si="432"/>
        <v>1</v>
      </c>
    </row>
    <row r="1798" spans="1:33" s="17" customFormat="1">
      <c r="A1798" s="45">
        <f t="shared" si="425"/>
        <v>1798</v>
      </c>
      <c r="B1798" s="44">
        <f t="shared" si="433"/>
        <v>1758</v>
      </c>
      <c r="C1798" s="131" t="s">
        <v>4275</v>
      </c>
      <c r="D1798" s="131" t="s">
        <v>7</v>
      </c>
      <c r="E1798" s="132" t="s">
        <v>4276</v>
      </c>
      <c r="F1798" s="132" t="s">
        <v>4276</v>
      </c>
      <c r="G1798" s="143">
        <v>0</v>
      </c>
      <c r="H1798" s="143">
        <v>0</v>
      </c>
      <c r="I1798" s="137" t="s">
        <v>3</v>
      </c>
      <c r="J1798" s="149" t="s">
        <v>1348</v>
      </c>
      <c r="K1798" s="54" t="s">
        <v>3817</v>
      </c>
      <c r="L1798" s="52" t="s">
        <v>4614</v>
      </c>
      <c r="M1798" s="52" t="s">
        <v>4670</v>
      </c>
      <c r="N1798" s="52" t="s">
        <v>2155</v>
      </c>
      <c r="P1798" s="260" t="s">
        <v>4277</v>
      </c>
      <c r="Q1798" s="13"/>
      <c r="R1798"/>
      <c r="S1798" t="str">
        <f t="shared" si="424"/>
        <v/>
      </c>
      <c r="T1798" s="41" t="str">
        <f>IF(ISNA(VLOOKUP(P1798,'NEW XEQM.c'!E:F,2,0)),"--","PRESENT")</f>
        <v>--</v>
      </c>
      <c r="U1798"/>
      <c r="V1798">
        <f t="shared" si="426"/>
        <v>549</v>
      </c>
      <c r="W1798" s="88" t="s">
        <v>2155</v>
      </c>
      <c r="X1798" s="92" t="s">
        <v>2155</v>
      </c>
      <c r="Y1798" s="92" t="s">
        <v>2155</v>
      </c>
      <c r="Z1798" s="22" t="str">
        <f t="shared" si="427"/>
        <v/>
      </c>
      <c r="AA1798" s="22" t="str">
        <f t="shared" si="428"/>
        <v/>
      </c>
      <c r="AB1798" s="1">
        <f t="shared" si="429"/>
        <v>1758</v>
      </c>
      <c r="AC1798" t="str">
        <f t="shared" si="430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31"/>
        <v/>
      </c>
      <c r="AG1798" t="b">
        <f t="shared" si="432"/>
        <v>1</v>
      </c>
    </row>
    <row r="1799" spans="1:33" s="151" customFormat="1">
      <c r="A1799" s="45">
        <f t="shared" si="425"/>
        <v>1799</v>
      </c>
      <c r="B1799" s="44">
        <f t="shared" si="433"/>
        <v>1759</v>
      </c>
      <c r="C1799" s="147" t="s">
        <v>4266</v>
      </c>
      <c r="D1799" s="147" t="s">
        <v>4288</v>
      </c>
      <c r="E1799" s="167" t="s">
        <v>4336</v>
      </c>
      <c r="F1799" s="153" t="s">
        <v>4336</v>
      </c>
      <c r="G1799" s="148">
        <v>0</v>
      </c>
      <c r="H1799" s="148">
        <v>0</v>
      </c>
      <c r="I1799" s="149" t="s">
        <v>1</v>
      </c>
      <c r="J1799" s="53" t="s">
        <v>1347</v>
      </c>
      <c r="K1799" s="54" t="s">
        <v>3817</v>
      </c>
      <c r="L1799" s="52" t="s">
        <v>4614</v>
      </c>
      <c r="M1799" s="52" t="s">
        <v>4670</v>
      </c>
      <c r="N1799" s="52" t="s">
        <v>2155</v>
      </c>
      <c r="P1799" s="254" t="s">
        <v>4283</v>
      </c>
      <c r="Q1799" s="13"/>
      <c r="R1799"/>
      <c r="S1799" t="str">
        <f t="shared" si="424"/>
        <v/>
      </c>
      <c r="T1799" s="41" t="str">
        <f>IF(ISNA(VLOOKUP(P1799,'NEW XEQM.c'!E:F,2,0)),"--","PRESENT")</f>
        <v>--</v>
      </c>
      <c r="U1799"/>
      <c r="V1799">
        <f t="shared" si="426"/>
        <v>549</v>
      </c>
      <c r="W1799" s="146" t="s">
        <v>2155</v>
      </c>
      <c r="X1799" s="150" t="s">
        <v>2155</v>
      </c>
      <c r="Y1799" s="150" t="s">
        <v>2155</v>
      </c>
      <c r="Z1799" s="22" t="str">
        <f t="shared" si="427"/>
        <v/>
      </c>
      <c r="AA1799" s="22" t="str">
        <f t="shared" si="428"/>
        <v/>
      </c>
      <c r="AB1799" s="1">
        <f t="shared" si="429"/>
        <v>1759</v>
      </c>
      <c r="AC1799" t="str">
        <f t="shared" si="430"/>
        <v>ITM_PLOT_LR</v>
      </c>
      <c r="AD1799" s="125" t="str">
        <f>IF(ISNA(VLOOKUP(AA1799,'XEQM Shortlist'!J:J,1,0)),"//","")</f>
        <v/>
      </c>
      <c r="AE1799"/>
      <c r="AF1799" s="88" t="str">
        <f t="shared" si="431"/>
        <v/>
      </c>
      <c r="AG1799" t="b">
        <f t="shared" si="432"/>
        <v>1</v>
      </c>
    </row>
    <row r="1800" spans="1:33" s="151" customFormat="1">
      <c r="A1800" s="45">
        <f t="shared" si="425"/>
        <v>1800</v>
      </c>
      <c r="B1800" s="44">
        <f t="shared" si="433"/>
        <v>1760</v>
      </c>
      <c r="C1800" s="48" t="s">
        <v>4266</v>
      </c>
      <c r="D1800" s="48" t="s">
        <v>4334</v>
      </c>
      <c r="E1800" s="249" t="s">
        <v>4289</v>
      </c>
      <c r="F1800" s="167" t="s">
        <v>4289</v>
      </c>
      <c r="G1800" s="148">
        <v>0</v>
      </c>
      <c r="H1800" s="148">
        <v>0</v>
      </c>
      <c r="I1800" s="149" t="s">
        <v>1</v>
      </c>
      <c r="J1800" s="53" t="s">
        <v>1347</v>
      </c>
      <c r="K1800" s="54" t="s">
        <v>3817</v>
      </c>
      <c r="L1800" s="52" t="s">
        <v>4614</v>
      </c>
      <c r="M1800" s="52" t="s">
        <v>4670</v>
      </c>
      <c r="N1800" s="52" t="s">
        <v>2155</v>
      </c>
      <c r="P1800" s="254" t="s">
        <v>4338</v>
      </c>
      <c r="Q1800" s="13"/>
      <c r="R1800"/>
      <c r="S1800" t="str">
        <f t="shared" si="424"/>
        <v/>
      </c>
      <c r="T1800" s="41" t="str">
        <f>IF(ISNA(VLOOKUP(P1800,'NEW XEQM.c'!E:F,2,0)),"--","PRESENT")</f>
        <v>--</v>
      </c>
      <c r="U1800"/>
      <c r="V1800">
        <f t="shared" si="426"/>
        <v>549</v>
      </c>
      <c r="W1800" s="146" t="s">
        <v>2155</v>
      </c>
      <c r="X1800" s="150" t="s">
        <v>2155</v>
      </c>
      <c r="Y1800" s="150" t="s">
        <v>2155</v>
      </c>
      <c r="Z1800" s="22" t="str">
        <f t="shared" si="427"/>
        <v/>
      </c>
      <c r="AA1800" s="22" t="str">
        <f t="shared" si="428"/>
        <v/>
      </c>
      <c r="AB1800" s="1">
        <f t="shared" si="429"/>
        <v>1760</v>
      </c>
      <c r="AC1800" t="str">
        <f t="shared" si="430"/>
        <v>ITM_PLOT_NXT</v>
      </c>
      <c r="AD1800" s="125" t="str">
        <f>IF(ISNA(VLOOKUP(AA1800,'XEQM Shortlist'!J:J,1,0)),"//","")</f>
        <v/>
      </c>
      <c r="AE1800"/>
      <c r="AF1800" s="88" t="str">
        <f t="shared" si="431"/>
        <v/>
      </c>
      <c r="AG1800" t="b">
        <f t="shared" si="432"/>
        <v>1</v>
      </c>
    </row>
    <row r="1801" spans="1:33" s="151" customFormat="1">
      <c r="A1801" s="45">
        <f t="shared" si="425"/>
        <v>1801</v>
      </c>
      <c r="B1801" s="44">
        <f t="shared" si="433"/>
        <v>1761</v>
      </c>
      <c r="C1801" s="147" t="s">
        <v>4266</v>
      </c>
      <c r="D1801" s="154" t="s">
        <v>4335</v>
      </c>
      <c r="E1801" s="167" t="s">
        <v>506</v>
      </c>
      <c r="F1801" s="167" t="s">
        <v>506</v>
      </c>
      <c r="G1801" s="148">
        <v>0</v>
      </c>
      <c r="H1801" s="148">
        <v>0</v>
      </c>
      <c r="I1801" s="149" t="s">
        <v>1</v>
      </c>
      <c r="J1801" s="53" t="s">
        <v>1347</v>
      </c>
      <c r="K1801" s="54" t="s">
        <v>3817</v>
      </c>
      <c r="L1801" s="52" t="s">
        <v>4614</v>
      </c>
      <c r="M1801" s="52" t="s">
        <v>4670</v>
      </c>
      <c r="N1801" s="52" t="s">
        <v>2155</v>
      </c>
      <c r="P1801" s="254" t="s">
        <v>4337</v>
      </c>
      <c r="Q1801" s="13"/>
      <c r="R1801"/>
      <c r="S1801" t="str">
        <f t="shared" si="424"/>
        <v/>
      </c>
      <c r="T1801" s="41" t="str">
        <f>IF(ISNA(VLOOKUP(P1801,'NEW XEQM.c'!E:F,2,0)),"--","PRESENT")</f>
        <v>--</v>
      </c>
      <c r="U1801"/>
      <c r="V1801">
        <f t="shared" si="426"/>
        <v>549</v>
      </c>
      <c r="W1801" s="146" t="s">
        <v>2155</v>
      </c>
      <c r="X1801" s="150" t="s">
        <v>2155</v>
      </c>
      <c r="Y1801" s="150" t="s">
        <v>2155</v>
      </c>
      <c r="Z1801" s="22" t="str">
        <f t="shared" si="427"/>
        <v/>
      </c>
      <c r="AA1801" s="22" t="str">
        <f t="shared" si="428"/>
        <v/>
      </c>
      <c r="AB1801" s="1">
        <f t="shared" si="429"/>
        <v>1761</v>
      </c>
      <c r="AC1801" t="str">
        <f t="shared" si="430"/>
        <v>ITM_PLOT_REV</v>
      </c>
      <c r="AD1801" s="125" t="str">
        <f>IF(ISNA(VLOOKUP(AA1801,'XEQM Shortlist'!J:J,1,0)),"//","")</f>
        <v/>
      </c>
      <c r="AE1801"/>
      <c r="AF1801" s="88" t="str">
        <f t="shared" si="431"/>
        <v/>
      </c>
      <c r="AG1801" t="b">
        <f t="shared" si="432"/>
        <v>1</v>
      </c>
    </row>
    <row r="1802" spans="1:33" s="151" customFormat="1">
      <c r="A1802" s="45">
        <f t="shared" si="425"/>
        <v>1802</v>
      </c>
      <c r="B1802" s="44">
        <f t="shared" si="433"/>
        <v>1762</v>
      </c>
      <c r="C1802" s="147" t="s">
        <v>4290</v>
      </c>
      <c r="D1802" s="89" t="s">
        <v>7</v>
      </c>
      <c r="E1802" s="250" t="s">
        <v>4291</v>
      </c>
      <c r="F1802" s="152" t="s">
        <v>4291</v>
      </c>
      <c r="G1802" s="148">
        <v>0</v>
      </c>
      <c r="H1802" s="148">
        <v>0</v>
      </c>
      <c r="I1802" s="149" t="s">
        <v>1</v>
      </c>
      <c r="J1802" s="53" t="s">
        <v>1347</v>
      </c>
      <c r="K1802" s="54" t="s">
        <v>3817</v>
      </c>
      <c r="L1802" s="52" t="s">
        <v>4614</v>
      </c>
      <c r="M1802" s="52" t="s">
        <v>4670</v>
      </c>
      <c r="N1802" s="52" t="s">
        <v>2155</v>
      </c>
      <c r="P1802" s="254" t="s">
        <v>4292</v>
      </c>
      <c r="Q1802" s="13"/>
      <c r="R1802"/>
      <c r="S1802" t="str">
        <f t="shared" si="424"/>
        <v/>
      </c>
      <c r="T1802" s="41" t="str">
        <f>IF(ISNA(VLOOKUP(P1802,'NEW XEQM.c'!E:F,2,0)),"--","PRESENT")</f>
        <v>--</v>
      </c>
      <c r="U1802"/>
      <c r="V1802">
        <f t="shared" si="426"/>
        <v>549</v>
      </c>
      <c r="W1802" s="146" t="s">
        <v>2155</v>
      </c>
      <c r="X1802" s="150" t="s">
        <v>2155</v>
      </c>
      <c r="Y1802" s="150" t="s">
        <v>2155</v>
      </c>
      <c r="Z1802" s="22" t="str">
        <f t="shared" si="427"/>
        <v/>
      </c>
      <c r="AA1802" s="22" t="str">
        <f t="shared" si="428"/>
        <v/>
      </c>
      <c r="AB1802" s="1">
        <f t="shared" si="429"/>
        <v>1762</v>
      </c>
      <c r="AC1802" t="str">
        <f t="shared" si="430"/>
        <v>ITM_PLOTZOOM</v>
      </c>
      <c r="AD1802" s="125" t="str">
        <f>IF(ISNA(VLOOKUP(AA1802,'XEQM Shortlist'!J:J,1,0)),"//","")</f>
        <v/>
      </c>
      <c r="AE1802"/>
      <c r="AF1802" s="88" t="str">
        <f t="shared" si="431"/>
        <v/>
      </c>
      <c r="AG1802" t="b">
        <f t="shared" si="432"/>
        <v>1</v>
      </c>
    </row>
    <row r="1803" spans="1:33">
      <c r="A1803" s="45">
        <f t="shared" si="425"/>
        <v>1803</v>
      </c>
      <c r="B1803" s="44">
        <f t="shared" si="433"/>
        <v>1763</v>
      </c>
      <c r="C1803" s="48" t="s">
        <v>4467</v>
      </c>
      <c r="D1803" s="48" t="s">
        <v>7</v>
      </c>
      <c r="E1803" s="53" t="s">
        <v>4470</v>
      </c>
      <c r="F1803" s="53" t="s">
        <v>4470</v>
      </c>
      <c r="G1803" s="58">
        <v>0</v>
      </c>
      <c r="H1803" s="58">
        <v>0</v>
      </c>
      <c r="I1803" s="135" t="s">
        <v>3</v>
      </c>
      <c r="J1803" s="53" t="s">
        <v>1347</v>
      </c>
      <c r="K1803" s="54" t="s">
        <v>3817</v>
      </c>
      <c r="L1803" s="52" t="s">
        <v>4614</v>
      </c>
      <c r="M1803" s="52" t="s">
        <v>4670</v>
      </c>
      <c r="N1803" s="52" t="s">
        <v>2155</v>
      </c>
      <c r="O1803" s="52"/>
      <c r="P1803" s="254" t="s">
        <v>4477</v>
      </c>
      <c r="Q1803" s="13"/>
      <c r="R1803"/>
      <c r="S1803" t="str">
        <f t="shared" si="424"/>
        <v/>
      </c>
      <c r="T1803" s="41" t="str">
        <f>IF(ISNA(VLOOKUP(P1803,'NEW XEQM.c'!E:F,2,0)),"--","PRESENT")</f>
        <v>--</v>
      </c>
      <c r="U1803"/>
      <c r="V1803">
        <f t="shared" si="426"/>
        <v>550</v>
      </c>
      <c r="W1803" s="75" t="s">
        <v>2155</v>
      </c>
      <c r="X1803" s="54" t="s">
        <v>2155</v>
      </c>
      <c r="Y1803" s="54" t="s">
        <v>2155</v>
      </c>
      <c r="Z1803" s="22" t="str">
        <f t="shared" si="427"/>
        <v>"F(" STD_PHI ",M)"</v>
      </c>
      <c r="AA1803" s="22" t="str">
        <f t="shared" si="428"/>
        <v>F(PHI,M)</v>
      </c>
      <c r="AB1803" s="1">
        <f t="shared" si="429"/>
        <v>1763</v>
      </c>
      <c r="AC1803" t="str">
        <f t="shared" si="430"/>
        <v>ITM_Fphik</v>
      </c>
      <c r="AD1803" s="125" t="str">
        <f>IF(ISNA(VLOOKUP(AA1803,'XEQM Shortlist'!J:J,1,0)),"//","")</f>
        <v>//</v>
      </c>
      <c r="AF1803" s="88" t="str">
        <f t="shared" si="431"/>
        <v>F(PHI,M)</v>
      </c>
      <c r="AG1803" t="b">
        <f t="shared" si="432"/>
        <v>1</v>
      </c>
    </row>
    <row r="1804" spans="1:33">
      <c r="A1804" s="45">
        <f t="shared" si="425"/>
        <v>1804</v>
      </c>
      <c r="B1804" s="44">
        <f t="shared" si="433"/>
        <v>1764</v>
      </c>
      <c r="C1804" s="48" t="s">
        <v>4468</v>
      </c>
      <c r="D1804" s="48" t="s">
        <v>7</v>
      </c>
      <c r="E1804" s="53" t="s">
        <v>4471</v>
      </c>
      <c r="F1804" s="53" t="s">
        <v>4471</v>
      </c>
      <c r="G1804" s="58">
        <v>0</v>
      </c>
      <c r="H1804" s="58">
        <v>0</v>
      </c>
      <c r="I1804" s="135" t="s">
        <v>3</v>
      </c>
      <c r="J1804" s="53" t="s">
        <v>1347</v>
      </c>
      <c r="K1804" s="54" t="s">
        <v>3817</v>
      </c>
      <c r="L1804" s="52" t="s">
        <v>4614</v>
      </c>
      <c r="M1804" s="52" t="s">
        <v>4670</v>
      </c>
      <c r="N1804" s="52" t="s">
        <v>2155</v>
      </c>
      <c r="O1804" s="52"/>
      <c r="P1804" s="254" t="s">
        <v>4478</v>
      </c>
      <c r="Q1804" s="13"/>
      <c r="R1804"/>
      <c r="S1804" t="str">
        <f t="shared" si="424"/>
        <v/>
      </c>
      <c r="T1804" s="41" t="str">
        <f>IF(ISNA(VLOOKUP(P1804,'NEW XEQM.c'!E:F,2,0)),"--","PRESENT")</f>
        <v>--</v>
      </c>
      <c r="U1804"/>
      <c r="V1804">
        <f t="shared" si="426"/>
        <v>551</v>
      </c>
      <c r="W1804" s="75" t="s">
        <v>2155</v>
      </c>
      <c r="X1804" s="54" t="s">
        <v>2155</v>
      </c>
      <c r="Y1804" s="54" t="s">
        <v>2155</v>
      </c>
      <c r="Z1804" s="22" t="str">
        <f t="shared" si="427"/>
        <v>"E(" STD_PHI ",M)"</v>
      </c>
      <c r="AA1804" s="22" t="str">
        <f t="shared" si="428"/>
        <v>E(PHI,M)</v>
      </c>
      <c r="AB1804" s="1">
        <f t="shared" si="429"/>
        <v>1764</v>
      </c>
      <c r="AC1804" t="str">
        <f t="shared" si="430"/>
        <v>ITM_Ephik</v>
      </c>
      <c r="AD1804" s="125" t="str">
        <f>IF(ISNA(VLOOKUP(AA1804,'XEQM Shortlist'!J:J,1,0)),"//","")</f>
        <v>//</v>
      </c>
      <c r="AF1804" s="88" t="str">
        <f t="shared" si="431"/>
        <v>E(PHI,M)</v>
      </c>
      <c r="AG1804" t="b">
        <f t="shared" si="432"/>
        <v>1</v>
      </c>
    </row>
    <row r="1805" spans="1:33">
      <c r="A1805" s="45">
        <f t="shared" si="425"/>
        <v>1805</v>
      </c>
      <c r="B1805" s="44">
        <f t="shared" si="433"/>
        <v>1765</v>
      </c>
      <c r="C1805" s="48" t="s">
        <v>4469</v>
      </c>
      <c r="D1805" s="48" t="s">
        <v>7</v>
      </c>
      <c r="E1805" s="53" t="s">
        <v>4472</v>
      </c>
      <c r="F1805" s="53" t="s">
        <v>4472</v>
      </c>
      <c r="G1805" s="58">
        <v>0</v>
      </c>
      <c r="H1805" s="58">
        <v>0</v>
      </c>
      <c r="I1805" s="135" t="s">
        <v>3</v>
      </c>
      <c r="J1805" s="53" t="s">
        <v>1347</v>
      </c>
      <c r="K1805" s="54" t="s">
        <v>3817</v>
      </c>
      <c r="L1805" s="52" t="s">
        <v>4614</v>
      </c>
      <c r="M1805" s="52" t="s">
        <v>4670</v>
      </c>
      <c r="N1805" s="52" t="s">
        <v>2155</v>
      </c>
      <c r="O1805" s="52"/>
      <c r="P1805" s="254" t="s">
        <v>4479</v>
      </c>
      <c r="Q1805" s="13"/>
      <c r="R1805"/>
      <c r="S1805" t="str">
        <f t="shared" si="424"/>
        <v/>
      </c>
      <c r="T1805" s="41" t="str">
        <f>IF(ISNA(VLOOKUP(P1805,'NEW XEQM.c'!E:F,2,0)),"--","PRESENT")</f>
        <v>--</v>
      </c>
      <c r="U1805"/>
      <c r="V1805">
        <f t="shared" si="426"/>
        <v>552</v>
      </c>
      <c r="W1805" s="75" t="s">
        <v>2155</v>
      </c>
      <c r="X1805" s="54" t="s">
        <v>2155</v>
      </c>
      <c r="Y1805" s="54" t="s">
        <v>2155</v>
      </c>
      <c r="Z1805" s="22" t="str">
        <f t="shared" si="427"/>
        <v>STD_ZETA "(" STD_PHI ",M)"</v>
      </c>
      <c r="AA1805" s="22" t="str">
        <f t="shared" si="428"/>
        <v>ZETA(PHI,M)</v>
      </c>
      <c r="AB1805" s="1">
        <f t="shared" si="429"/>
        <v>1765</v>
      </c>
      <c r="AC1805" t="str">
        <f t="shared" si="430"/>
        <v>ITM_ZETAphik</v>
      </c>
      <c r="AD1805" s="125" t="str">
        <f>IF(ISNA(VLOOKUP(AA1805,'XEQM Shortlist'!J:J,1,0)),"//","")</f>
        <v>//</v>
      </c>
      <c r="AF1805" s="88" t="str">
        <f t="shared" si="431"/>
        <v>ZETA(PHI,M)</v>
      </c>
      <c r="AG1805" t="b">
        <f t="shared" si="432"/>
        <v>1</v>
      </c>
    </row>
    <row r="1806" spans="1:33">
      <c r="A1806" s="45">
        <f t="shared" si="425"/>
        <v>1806</v>
      </c>
      <c r="B1806" s="44">
        <f t="shared" si="433"/>
        <v>1766</v>
      </c>
      <c r="C1806" s="48" t="s">
        <v>4499</v>
      </c>
      <c r="D1806" s="48" t="s">
        <v>7</v>
      </c>
      <c r="E1806" s="53" t="s">
        <v>4500</v>
      </c>
      <c r="F1806" s="53" t="s">
        <v>4500</v>
      </c>
      <c r="G1806" s="142">
        <v>0</v>
      </c>
      <c r="H1806" s="142">
        <v>0</v>
      </c>
      <c r="I1806" s="135" t="s">
        <v>3</v>
      </c>
      <c r="J1806" s="53" t="s">
        <v>1347</v>
      </c>
      <c r="K1806" s="54" t="s">
        <v>3817</v>
      </c>
      <c r="L1806" s="52" t="s">
        <v>4614</v>
      </c>
      <c r="M1806" s="52" t="s">
        <v>4670</v>
      </c>
      <c r="N1806" s="52" t="s">
        <v>2155</v>
      </c>
      <c r="O1806" s="52"/>
      <c r="P1806" s="254" t="s">
        <v>4501</v>
      </c>
      <c r="Q1806" s="13"/>
      <c r="R1806"/>
      <c r="S1806" t="str">
        <f t="shared" si="424"/>
        <v/>
      </c>
      <c r="T1806" s="41" t="str">
        <f>IF(ISNA(VLOOKUP(P1806,'NEW XEQM.c'!E:F,2,0)),"--","PRESENT")</f>
        <v>--</v>
      </c>
      <c r="U1806"/>
      <c r="V1806">
        <f t="shared" si="426"/>
        <v>553</v>
      </c>
      <c r="W1806" s="75" t="s">
        <v>2566</v>
      </c>
      <c r="X1806" s="54" t="s">
        <v>2155</v>
      </c>
      <c r="Y1806" s="54" t="s">
        <v>2155</v>
      </c>
      <c r="Z1806" s="22" t="str">
        <f t="shared" si="427"/>
        <v>"HIDE?"</v>
      </c>
      <c r="AA1806" s="22" t="str">
        <f t="shared" si="428"/>
        <v>HIDE?</v>
      </c>
      <c r="AB1806" s="1">
        <f t="shared" si="429"/>
        <v>1766</v>
      </c>
      <c r="AC1806" t="str">
        <f t="shared" si="430"/>
        <v>ITM_GETHIDE</v>
      </c>
      <c r="AD1806" s="125" t="str">
        <f>IF(ISNA(VLOOKUP(AA1806,'XEQM Shortlist'!J:J,1,0)),"//","")</f>
        <v>//</v>
      </c>
      <c r="AF1806" s="88" t="str">
        <f t="shared" si="431"/>
        <v>HIDE?</v>
      </c>
      <c r="AG1806" t="b">
        <f t="shared" si="432"/>
        <v>1</v>
      </c>
    </row>
    <row r="1807" spans="1:33">
      <c r="A1807" s="45">
        <f t="shared" si="425"/>
        <v>1807</v>
      </c>
      <c r="B1807" s="44">
        <f t="shared" si="433"/>
        <v>1767</v>
      </c>
      <c r="C1807" s="48" t="s">
        <v>4577</v>
      </c>
      <c r="D1807" s="48" t="s">
        <v>7</v>
      </c>
      <c r="E1807" s="53" t="s">
        <v>4578</v>
      </c>
      <c r="F1807" s="53" t="s">
        <v>4578</v>
      </c>
      <c r="G1807" s="142">
        <v>0</v>
      </c>
      <c r="H1807" s="142">
        <v>0</v>
      </c>
      <c r="I1807" s="149" t="s">
        <v>1</v>
      </c>
      <c r="J1807" s="53" t="s">
        <v>1347</v>
      </c>
      <c r="K1807" s="54" t="s">
        <v>3817</v>
      </c>
      <c r="L1807" s="52" t="s">
        <v>4614</v>
      </c>
      <c r="M1807" s="52" t="s">
        <v>4672</v>
      </c>
      <c r="N1807" s="52" t="s">
        <v>2155</v>
      </c>
      <c r="O1807" s="52"/>
      <c r="P1807" s="254" t="s">
        <v>4583</v>
      </c>
      <c r="Q1807" s="13"/>
      <c r="R1807"/>
      <c r="S1807" t="str">
        <f t="shared" si="424"/>
        <v/>
      </c>
      <c r="T1807" s="41" t="str">
        <f>IF(ISNA(VLOOKUP(P1807,'NEW XEQM.c'!E:F,2,0)),"--","PRESENT")</f>
        <v>--</v>
      </c>
      <c r="U1807"/>
      <c r="V1807">
        <f t="shared" si="426"/>
        <v>553</v>
      </c>
      <c r="W1807" s="75" t="s">
        <v>2566</v>
      </c>
      <c r="X1807" s="54" t="s">
        <v>2155</v>
      </c>
      <c r="Y1807" s="54" t="s">
        <v>2155</v>
      </c>
      <c r="Z1807" s="22" t="str">
        <f t="shared" si="427"/>
        <v/>
      </c>
      <c r="AA1807" s="22" t="str">
        <f t="shared" si="428"/>
        <v/>
      </c>
      <c r="AB1807" s="1">
        <f t="shared" si="429"/>
        <v>1767</v>
      </c>
      <c r="AC1807" t="str">
        <f t="shared" si="430"/>
        <v>ITM_CALC</v>
      </c>
      <c r="AD1807" s="125" t="str">
        <f>IF(ISNA(VLOOKUP(AA1807,'XEQM Shortlist'!J:J,1,0)),"//","")</f>
        <v/>
      </c>
      <c r="AF1807" s="88" t="str">
        <f t="shared" si="431"/>
        <v/>
      </c>
      <c r="AG1807" t="b">
        <f t="shared" si="432"/>
        <v>1</v>
      </c>
    </row>
    <row r="1808" spans="1:33">
      <c r="A1808" s="45">
        <f t="shared" si="425"/>
        <v>1808</v>
      </c>
      <c r="B1808" s="44">
        <f t="shared" si="433"/>
        <v>1768</v>
      </c>
      <c r="C1808" s="48" t="s">
        <v>3332</v>
      </c>
      <c r="D1808" s="48" t="s">
        <v>7</v>
      </c>
      <c r="E1808" s="53" t="s">
        <v>4579</v>
      </c>
      <c r="F1808" s="53" t="s">
        <v>4579</v>
      </c>
      <c r="G1808" s="142">
        <v>0</v>
      </c>
      <c r="H1808" s="142">
        <v>0</v>
      </c>
      <c r="I1808" s="178" t="s">
        <v>3</v>
      </c>
      <c r="J1808" s="53" t="s">
        <v>1347</v>
      </c>
      <c r="K1808" s="54" t="s">
        <v>3817</v>
      </c>
      <c r="L1808" s="52" t="s">
        <v>4615</v>
      </c>
      <c r="M1808" s="52" t="s">
        <v>4670</v>
      </c>
      <c r="N1808" s="52" t="s">
        <v>5264</v>
      </c>
      <c r="O1808" s="52"/>
      <c r="P1808" s="267" t="s">
        <v>4584</v>
      </c>
      <c r="Q1808" s="13"/>
      <c r="R1808"/>
      <c r="S1808" t="str">
        <f t="shared" si="424"/>
        <v/>
      </c>
      <c r="T1808" s="41" t="str">
        <f>IF(ISNA(VLOOKUP(P1808,'NEW XEQM.c'!E:F,2,0)),"--","PRESENT")</f>
        <v>--</v>
      </c>
      <c r="U1808"/>
      <c r="V1808">
        <f t="shared" si="426"/>
        <v>554</v>
      </c>
      <c r="W1808" s="75" t="s">
        <v>2566</v>
      </c>
      <c r="X1808" s="54" t="s">
        <v>2155</v>
      </c>
      <c r="Y1808" s="54" t="s">
        <v>2155</v>
      </c>
      <c r="Z1808" s="22" t="str">
        <f t="shared" si="427"/>
        <v>"SQRT"</v>
      </c>
      <c r="AA1808" s="22" t="str">
        <f t="shared" si="428"/>
        <v>SQRT</v>
      </c>
      <c r="AB1808" s="1">
        <f t="shared" si="429"/>
        <v>1768</v>
      </c>
      <c r="AC1808" t="str">
        <f t="shared" si="430"/>
        <v>ITM_SQRT</v>
      </c>
      <c r="AD1808" s="125" t="str">
        <f>IF(ISNA(VLOOKUP(AA1808,'XEQM Shortlist'!J:J,1,0)),"//","")</f>
        <v/>
      </c>
      <c r="AF1808" s="88" t="str">
        <f t="shared" si="431"/>
        <v>SQRT</v>
      </c>
      <c r="AG1808" t="b">
        <f t="shared" si="432"/>
        <v>1</v>
      </c>
    </row>
    <row r="1809" spans="1:33">
      <c r="A1809" s="45">
        <f t="shared" si="425"/>
        <v>1809</v>
      </c>
      <c r="B1809" s="44">
        <f t="shared" si="433"/>
        <v>1769</v>
      </c>
      <c r="C1809" s="48" t="s">
        <v>3323</v>
      </c>
      <c r="D1809" s="48" t="s">
        <v>4594</v>
      </c>
      <c r="E1809" s="248" t="s">
        <v>5253</v>
      </c>
      <c r="F1809" s="248" t="s">
        <v>5253</v>
      </c>
      <c r="G1809" s="142">
        <v>0</v>
      </c>
      <c r="H1809" s="142">
        <v>0</v>
      </c>
      <c r="I1809" s="149" t="s">
        <v>1</v>
      </c>
      <c r="J1809" s="53" t="s">
        <v>1347</v>
      </c>
      <c r="K1809" s="54" t="s">
        <v>3817</v>
      </c>
      <c r="L1809" s="52" t="s">
        <v>4614</v>
      </c>
      <c r="M1809" s="52" t="s">
        <v>4672</v>
      </c>
      <c r="N1809" s="52" t="s">
        <v>2155</v>
      </c>
      <c r="O1809" s="52"/>
      <c r="P1809" s="254" t="s">
        <v>4604</v>
      </c>
      <c r="Q1809" s="13"/>
      <c r="R1809"/>
      <c r="S1809" t="str">
        <f t="shared" si="424"/>
        <v/>
      </c>
      <c r="T1809" s="41" t="str">
        <f>IF(ISNA(VLOOKUP(P1809,'NEW XEQM.c'!E:F,2,0)),"--","PRESENT")</f>
        <v>--</v>
      </c>
      <c r="U1809"/>
      <c r="V1809">
        <f t="shared" si="426"/>
        <v>554</v>
      </c>
      <c r="W1809" s="75" t="s">
        <v>2566</v>
      </c>
      <c r="X1809" s="54" t="s">
        <v>2155</v>
      </c>
      <c r="Y1809" s="54" t="s">
        <v>2155</v>
      </c>
      <c r="Z1809" s="22" t="str">
        <f t="shared" si="427"/>
        <v/>
      </c>
      <c r="AA1809" s="22" t="str">
        <f t="shared" si="428"/>
        <v/>
      </c>
      <c r="AB1809" s="1">
        <f t="shared" si="429"/>
        <v>1769</v>
      </c>
      <c r="AC1809" t="str">
        <f t="shared" si="430"/>
        <v>ITM_RCL_FV</v>
      </c>
      <c r="AD1809" s="125" t="str">
        <f>IF(ISNA(VLOOKUP(AA1809,'XEQM Shortlist'!J:J,1,0)),"//","")</f>
        <v/>
      </c>
      <c r="AF1809" s="88" t="str">
        <f t="shared" si="431"/>
        <v/>
      </c>
      <c r="AG1809" t="b">
        <f t="shared" si="432"/>
        <v>1</v>
      </c>
    </row>
    <row r="1810" spans="1:33">
      <c r="A1810" s="45">
        <f t="shared" si="425"/>
        <v>1810</v>
      </c>
      <c r="B1810" s="44">
        <f t="shared" si="433"/>
        <v>1770</v>
      </c>
      <c r="C1810" s="48" t="s">
        <v>3323</v>
      </c>
      <c r="D1810" s="48" t="s">
        <v>4595</v>
      </c>
      <c r="E1810" s="248" t="s">
        <v>5254</v>
      </c>
      <c r="F1810" s="248" t="s">
        <v>5254</v>
      </c>
      <c r="G1810" s="142">
        <v>0</v>
      </c>
      <c r="H1810" s="142">
        <v>0</v>
      </c>
      <c r="I1810" s="149" t="s">
        <v>1</v>
      </c>
      <c r="J1810" s="53" t="s">
        <v>1347</v>
      </c>
      <c r="K1810" s="54" t="s">
        <v>3817</v>
      </c>
      <c r="L1810" s="52" t="s">
        <v>4614</v>
      </c>
      <c r="M1810" s="52" t="s">
        <v>4672</v>
      </c>
      <c r="N1810" s="52" t="s">
        <v>2155</v>
      </c>
      <c r="O1810" s="52"/>
      <c r="P1810" s="254" t="s">
        <v>4605</v>
      </c>
      <c r="Q1810" s="13"/>
      <c r="R1810"/>
      <c r="S1810" t="str">
        <f t="shared" si="424"/>
        <v/>
      </c>
      <c r="T1810" s="41" t="str">
        <f>IF(ISNA(VLOOKUP(P1810,'NEW XEQM.c'!E:F,2,0)),"--","PRESENT")</f>
        <v>--</v>
      </c>
      <c r="U1810"/>
      <c r="V1810">
        <f t="shared" si="426"/>
        <v>554</v>
      </c>
      <c r="W1810" s="75" t="s">
        <v>2566</v>
      </c>
      <c r="X1810" s="54" t="s">
        <v>2155</v>
      </c>
      <c r="Y1810" s="54" t="s">
        <v>2155</v>
      </c>
      <c r="Z1810" s="22" t="str">
        <f t="shared" si="427"/>
        <v/>
      </c>
      <c r="AA1810" s="22" t="str">
        <f t="shared" si="428"/>
        <v/>
      </c>
      <c r="AB1810" s="1">
        <f t="shared" si="429"/>
        <v>1770</v>
      </c>
      <c r="AC1810" t="str">
        <f t="shared" si="430"/>
        <v>ITM_RCL_IPonA</v>
      </c>
      <c r="AD1810" s="125" t="str">
        <f>IF(ISNA(VLOOKUP(AA1810,'XEQM Shortlist'!J:J,1,0)),"//","")</f>
        <v/>
      </c>
      <c r="AF1810" s="88" t="str">
        <f t="shared" si="431"/>
        <v/>
      </c>
      <c r="AG1810" t="b">
        <f t="shared" si="432"/>
        <v>1</v>
      </c>
    </row>
    <row r="1811" spans="1:33">
      <c r="A1811" s="45">
        <f t="shared" si="425"/>
        <v>1811</v>
      </c>
      <c r="B1811" s="44">
        <f t="shared" si="433"/>
        <v>1771</v>
      </c>
      <c r="C1811" s="48" t="s">
        <v>3323</v>
      </c>
      <c r="D1811" s="48" t="s">
        <v>4596</v>
      </c>
      <c r="E1811" s="248" t="s">
        <v>5261</v>
      </c>
      <c r="F1811" s="248" t="s">
        <v>5261</v>
      </c>
      <c r="G1811" s="142">
        <v>0</v>
      </c>
      <c r="H1811" s="142">
        <v>0</v>
      </c>
      <c r="I1811" s="149" t="s">
        <v>1</v>
      </c>
      <c r="J1811" s="53" t="s">
        <v>1347</v>
      </c>
      <c r="K1811" s="54" t="s">
        <v>3817</v>
      </c>
      <c r="L1811" s="52" t="s">
        <v>4614</v>
      </c>
      <c r="M1811" s="52" t="s">
        <v>4672</v>
      </c>
      <c r="N1811" s="52" t="s">
        <v>2155</v>
      </c>
      <c r="O1811" s="52"/>
      <c r="P1811" s="254" t="s">
        <v>4606</v>
      </c>
      <c r="Q1811" s="13"/>
      <c r="R1811"/>
      <c r="S1811" t="str">
        <f t="shared" si="424"/>
        <v/>
      </c>
      <c r="T1811" s="41" t="str">
        <f>IF(ISNA(VLOOKUP(P1811,'NEW XEQM.c'!E:F,2,0)),"--","PRESENT")</f>
        <v>--</v>
      </c>
      <c r="U1811"/>
      <c r="V1811">
        <f t="shared" si="426"/>
        <v>554</v>
      </c>
      <c r="W1811" s="75" t="s">
        <v>2566</v>
      </c>
      <c r="X1811" s="54" t="s">
        <v>2155</v>
      </c>
      <c r="Y1811" s="54" t="s">
        <v>2155</v>
      </c>
      <c r="Z1811" s="22" t="str">
        <f t="shared" si="427"/>
        <v/>
      </c>
      <c r="AA1811" s="22" t="str">
        <f t="shared" si="428"/>
        <v/>
      </c>
      <c r="AB1811" s="1">
        <f t="shared" si="429"/>
        <v>1771</v>
      </c>
      <c r="AC1811" t="str">
        <f t="shared" si="430"/>
        <v>ITM_RCL_NPER</v>
      </c>
      <c r="AD1811" s="125" t="str">
        <f>IF(ISNA(VLOOKUP(AA1811,'XEQM Shortlist'!J:J,1,0)),"//","")</f>
        <v/>
      </c>
      <c r="AF1811" s="88" t="str">
        <f t="shared" si="431"/>
        <v/>
      </c>
      <c r="AG1811" t="b">
        <f t="shared" si="432"/>
        <v>1</v>
      </c>
    </row>
    <row r="1812" spans="1:33">
      <c r="A1812" s="45">
        <f t="shared" si="425"/>
        <v>1812</v>
      </c>
      <c r="B1812" s="44">
        <f t="shared" si="433"/>
        <v>1772</v>
      </c>
      <c r="C1812" s="48" t="s">
        <v>3323</v>
      </c>
      <c r="D1812" s="48" t="s">
        <v>4597</v>
      </c>
      <c r="E1812" s="248" t="s">
        <v>5263</v>
      </c>
      <c r="F1812" s="248" t="s">
        <v>5263</v>
      </c>
      <c r="G1812" s="142">
        <v>0</v>
      </c>
      <c r="H1812" s="142">
        <v>0</v>
      </c>
      <c r="I1812" s="149" t="s">
        <v>1</v>
      </c>
      <c r="J1812" s="53" t="s">
        <v>1347</v>
      </c>
      <c r="K1812" s="54" t="s">
        <v>3817</v>
      </c>
      <c r="L1812" s="52" t="s">
        <v>4614</v>
      </c>
      <c r="M1812" s="52" t="s">
        <v>4672</v>
      </c>
      <c r="N1812" s="52" t="s">
        <v>2155</v>
      </c>
      <c r="O1812" s="52"/>
      <c r="P1812" s="254" t="s">
        <v>4607</v>
      </c>
      <c r="Q1812" s="13"/>
      <c r="R1812"/>
      <c r="S1812" t="str">
        <f t="shared" si="424"/>
        <v/>
      </c>
      <c r="T1812" s="41" t="str">
        <f>IF(ISNA(VLOOKUP(P1812,'NEW XEQM.c'!E:F,2,0)),"--","PRESENT")</f>
        <v>--</v>
      </c>
      <c r="U1812"/>
      <c r="V1812">
        <f t="shared" si="426"/>
        <v>554</v>
      </c>
      <c r="W1812" s="75" t="s">
        <v>2566</v>
      </c>
      <c r="X1812" s="54" t="s">
        <v>2155</v>
      </c>
      <c r="Y1812" s="54" t="s">
        <v>2155</v>
      </c>
      <c r="Z1812" s="22" t="str">
        <f t="shared" si="427"/>
        <v/>
      </c>
      <c r="AA1812" s="22" t="str">
        <f t="shared" si="428"/>
        <v/>
      </c>
      <c r="AB1812" s="1">
        <f t="shared" si="429"/>
        <v>1772</v>
      </c>
      <c r="AC1812" t="str">
        <f t="shared" si="430"/>
        <v>ITM_RCL_PERonA</v>
      </c>
      <c r="AD1812" s="125" t="str">
        <f>IF(ISNA(VLOOKUP(AA1812,'XEQM Shortlist'!J:J,1,0)),"//","")</f>
        <v/>
      </c>
      <c r="AF1812" s="88" t="str">
        <f t="shared" si="431"/>
        <v/>
      </c>
      <c r="AG1812" t="b">
        <f t="shared" si="432"/>
        <v>1</v>
      </c>
    </row>
    <row r="1813" spans="1:33">
      <c r="A1813" s="45">
        <f t="shared" si="425"/>
        <v>1813</v>
      </c>
      <c r="B1813" s="44">
        <f t="shared" si="433"/>
        <v>1773</v>
      </c>
      <c r="C1813" s="48" t="s">
        <v>3323</v>
      </c>
      <c r="D1813" s="48" t="s">
        <v>4598</v>
      </c>
      <c r="E1813" s="248" t="s">
        <v>5255</v>
      </c>
      <c r="F1813" s="248" t="s">
        <v>5255</v>
      </c>
      <c r="G1813" s="142">
        <v>0</v>
      </c>
      <c r="H1813" s="142">
        <v>0</v>
      </c>
      <c r="I1813" s="149" t="s">
        <v>1</v>
      </c>
      <c r="J1813" s="53" t="s">
        <v>1347</v>
      </c>
      <c r="K1813" s="54" t="s">
        <v>3817</v>
      </c>
      <c r="L1813" s="52" t="s">
        <v>4614</v>
      </c>
      <c r="M1813" s="52" t="s">
        <v>4672</v>
      </c>
      <c r="N1813" s="52" t="s">
        <v>2155</v>
      </c>
      <c r="O1813" s="52"/>
      <c r="P1813" s="254" t="s">
        <v>4608</v>
      </c>
      <c r="Q1813" s="13"/>
      <c r="R1813"/>
      <c r="S1813" t="str">
        <f t="shared" si="424"/>
        <v/>
      </c>
      <c r="T1813" s="41" t="str">
        <f>IF(ISNA(VLOOKUP(P1813,'NEW XEQM.c'!E:F,2,0)),"--","PRESENT")</f>
        <v>--</v>
      </c>
      <c r="U1813"/>
      <c r="V1813">
        <f t="shared" si="426"/>
        <v>554</v>
      </c>
      <c r="W1813" s="75" t="s">
        <v>2566</v>
      </c>
      <c r="X1813" s="54" t="s">
        <v>2155</v>
      </c>
      <c r="Y1813" s="54" t="s">
        <v>2155</v>
      </c>
      <c r="Z1813" s="22" t="str">
        <f t="shared" si="427"/>
        <v/>
      </c>
      <c r="AA1813" s="22" t="str">
        <f t="shared" si="428"/>
        <v/>
      </c>
      <c r="AB1813" s="1">
        <f t="shared" si="429"/>
        <v>1773</v>
      </c>
      <c r="AC1813" t="str">
        <f t="shared" si="430"/>
        <v>ITM_RCL_PMT</v>
      </c>
      <c r="AD1813" s="125" t="str">
        <f>IF(ISNA(VLOOKUP(AA1813,'XEQM Shortlist'!J:J,1,0)),"//","")</f>
        <v/>
      </c>
      <c r="AF1813" s="88" t="str">
        <f t="shared" si="431"/>
        <v/>
      </c>
      <c r="AG1813" t="b">
        <f t="shared" si="432"/>
        <v>1</v>
      </c>
    </row>
    <row r="1814" spans="1:33">
      <c r="A1814" s="45">
        <f t="shared" si="425"/>
        <v>1814</v>
      </c>
      <c r="B1814" s="44">
        <f t="shared" si="433"/>
        <v>1774</v>
      </c>
      <c r="C1814" s="48" t="s">
        <v>3323</v>
      </c>
      <c r="D1814" s="48" t="s">
        <v>4599</v>
      </c>
      <c r="E1814" s="248" t="s">
        <v>5256</v>
      </c>
      <c r="F1814" s="248" t="s">
        <v>5256</v>
      </c>
      <c r="G1814" s="142">
        <v>0</v>
      </c>
      <c r="H1814" s="142">
        <v>0</v>
      </c>
      <c r="I1814" s="149" t="s">
        <v>1</v>
      </c>
      <c r="J1814" s="53" t="s">
        <v>1347</v>
      </c>
      <c r="K1814" s="54" t="s">
        <v>3817</v>
      </c>
      <c r="L1814" s="52" t="s">
        <v>4614</v>
      </c>
      <c r="M1814" s="52" t="s">
        <v>4672</v>
      </c>
      <c r="N1814" s="52" t="s">
        <v>2155</v>
      </c>
      <c r="O1814" s="52"/>
      <c r="P1814" s="254" t="s">
        <v>4609</v>
      </c>
      <c r="Q1814" s="13"/>
      <c r="R1814"/>
      <c r="S1814" t="str">
        <f t="shared" si="424"/>
        <v/>
      </c>
      <c r="T1814" s="41" t="str">
        <f>IF(ISNA(VLOOKUP(P1814,'NEW XEQM.c'!E:F,2,0)),"--","PRESENT")</f>
        <v>--</v>
      </c>
      <c r="U1814"/>
      <c r="V1814">
        <f t="shared" si="426"/>
        <v>554</v>
      </c>
      <c r="W1814" s="75" t="s">
        <v>2566</v>
      </c>
      <c r="X1814" s="54" t="s">
        <v>2155</v>
      </c>
      <c r="Y1814" s="54" t="s">
        <v>2155</v>
      </c>
      <c r="Z1814" s="22" t="str">
        <f t="shared" si="427"/>
        <v/>
      </c>
      <c r="AA1814" s="22" t="str">
        <f t="shared" si="428"/>
        <v/>
      </c>
      <c r="AB1814" s="1">
        <f t="shared" si="429"/>
        <v>1774</v>
      </c>
      <c r="AC1814" t="str">
        <f t="shared" si="430"/>
        <v>ITM_RCL_PV</v>
      </c>
      <c r="AD1814" s="125" t="str">
        <f>IF(ISNA(VLOOKUP(AA1814,'XEQM Shortlist'!J:J,1,0)),"//","")</f>
        <v/>
      </c>
      <c r="AF1814" s="88" t="str">
        <f t="shared" si="431"/>
        <v/>
      </c>
      <c r="AG1814" t="b">
        <f t="shared" si="432"/>
        <v>1</v>
      </c>
    </row>
    <row r="1815" spans="1:33">
      <c r="A1815" s="45">
        <f t="shared" si="425"/>
        <v>1815</v>
      </c>
      <c r="B1815" s="44">
        <f t="shared" si="433"/>
        <v>1775</v>
      </c>
      <c r="C1815" s="48" t="s">
        <v>4625</v>
      </c>
      <c r="D1815" s="126" t="s">
        <v>4680</v>
      </c>
      <c r="E1815" s="53" t="s">
        <v>4626</v>
      </c>
      <c r="F1815" s="53" t="s">
        <v>4626</v>
      </c>
      <c r="G1815" s="142">
        <v>0</v>
      </c>
      <c r="H1815" s="142">
        <v>0</v>
      </c>
      <c r="I1815" s="135" t="s">
        <v>3</v>
      </c>
      <c r="J1815" s="53" t="s">
        <v>1347</v>
      </c>
      <c r="K1815" s="54" t="s">
        <v>3817</v>
      </c>
      <c r="L1815" s="52" t="s">
        <v>4615</v>
      </c>
      <c r="M1815" s="52" t="s">
        <v>4670</v>
      </c>
      <c r="N1815" s="52" t="s">
        <v>2155</v>
      </c>
      <c r="O1815" s="52"/>
      <c r="P1815" s="254" t="s">
        <v>4618</v>
      </c>
      <c r="Q1815" s="13"/>
      <c r="R1815"/>
      <c r="S1815" t="str">
        <f t="shared" si="424"/>
        <v/>
      </c>
      <c r="T1815" s="41" t="str">
        <f>IF(ISNA(VLOOKUP(P1815,'NEW XEQM.c'!E:F,2,0)),"--","PRESENT")</f>
        <v>--</v>
      </c>
      <c r="U1815"/>
      <c r="V1815">
        <f t="shared" si="426"/>
        <v>555</v>
      </c>
      <c r="W1815" s="75" t="s">
        <v>2566</v>
      </c>
      <c r="X1815" s="54" t="s">
        <v>2155</v>
      </c>
      <c r="Y1815" s="54" t="s">
        <v>2155</v>
      </c>
      <c r="Z1815" s="22" t="str">
        <f t="shared" si="427"/>
        <v>"ATAN2"</v>
      </c>
      <c r="AA1815" s="22" t="str">
        <f t="shared" si="428"/>
        <v>ATAN2</v>
      </c>
      <c r="AB1815" s="1">
        <f t="shared" si="429"/>
        <v>1775</v>
      </c>
      <c r="AC1815" t="str">
        <f t="shared" si="430"/>
        <v>ITM_atan2</v>
      </c>
      <c r="AD1815" s="125" t="str">
        <f>IF(ISNA(VLOOKUP(AA1815,'XEQM Shortlist'!J:J,1,0)),"//","")</f>
        <v>//</v>
      </c>
      <c r="AF1815" s="88" t="str">
        <f t="shared" si="431"/>
        <v>ATAN2</v>
      </c>
      <c r="AG1815" t="b">
        <f t="shared" si="432"/>
        <v>1</v>
      </c>
    </row>
    <row r="1816" spans="1:33">
      <c r="A1816" s="45">
        <f t="shared" si="425"/>
        <v>1816</v>
      </c>
      <c r="B1816" s="44">
        <f t="shared" si="433"/>
        <v>1776</v>
      </c>
      <c r="C1816" s="48" t="s">
        <v>4630</v>
      </c>
      <c r="D1816" s="48" t="s">
        <v>7</v>
      </c>
      <c r="E1816" s="53" t="s">
        <v>4634</v>
      </c>
      <c r="F1816" s="53" t="s">
        <v>4634</v>
      </c>
      <c r="G1816" s="142">
        <v>0</v>
      </c>
      <c r="H1816" s="142">
        <v>0</v>
      </c>
      <c r="I1816" s="149" t="s">
        <v>1</v>
      </c>
      <c r="J1816" s="149" t="s">
        <v>1348</v>
      </c>
      <c r="K1816" s="54" t="s">
        <v>3656</v>
      </c>
      <c r="L1816" s="52" t="s">
        <v>4614</v>
      </c>
      <c r="M1816" s="52" t="s">
        <v>4672</v>
      </c>
      <c r="N1816" s="52" t="s">
        <v>2155</v>
      </c>
      <c r="O1816" s="52"/>
      <c r="P1816" s="254" t="s">
        <v>4635</v>
      </c>
      <c r="Q1816" s="13"/>
      <c r="R1816"/>
      <c r="S1816" t="str">
        <f t="shared" si="424"/>
        <v/>
      </c>
      <c r="T1816" s="41" t="str">
        <f>IF(ISNA(VLOOKUP(P1816,'NEW XEQM.c'!E:F,2,0)),"--","PRESENT")</f>
        <v>--</v>
      </c>
      <c r="U1816"/>
      <c r="V1816">
        <f t="shared" si="426"/>
        <v>555</v>
      </c>
      <c r="W1816" s="75" t="s">
        <v>2566</v>
      </c>
      <c r="X1816" s="54" t="s">
        <v>2155</v>
      </c>
      <c r="Y1816" s="54" t="s">
        <v>2155</v>
      </c>
      <c r="Z1816" s="22" t="str">
        <f t="shared" si="427"/>
        <v/>
      </c>
      <c r="AA1816" s="22" t="str">
        <f t="shared" si="428"/>
        <v/>
      </c>
      <c r="AB1816" s="1">
        <f t="shared" si="429"/>
        <v>1776</v>
      </c>
      <c r="AC1816" t="str">
        <f t="shared" si="430"/>
        <v>ITM_TIMER_ADD</v>
      </c>
      <c r="AD1816" s="125" t="str">
        <f>IF(ISNA(VLOOKUP(AA1816,'XEQM Shortlist'!J:J,1,0)),"//","")</f>
        <v/>
      </c>
      <c r="AF1816" s="88" t="str">
        <f t="shared" si="431"/>
        <v/>
      </c>
      <c r="AG1816" t="b">
        <f t="shared" si="432"/>
        <v>1</v>
      </c>
    </row>
    <row r="1817" spans="1:33">
      <c r="A1817" s="45">
        <f t="shared" si="425"/>
        <v>1817</v>
      </c>
      <c r="B1817" s="44">
        <f t="shared" si="433"/>
        <v>1777</v>
      </c>
      <c r="C1817" s="48" t="s">
        <v>4631</v>
      </c>
      <c r="D1817" s="48" t="s">
        <v>7</v>
      </c>
      <c r="E1817" s="53" t="s">
        <v>4733</v>
      </c>
      <c r="F1817" s="53" t="s">
        <v>4733</v>
      </c>
      <c r="G1817" s="142">
        <v>0</v>
      </c>
      <c r="H1817" s="142">
        <v>0</v>
      </c>
      <c r="I1817" s="149" t="s">
        <v>1</v>
      </c>
      <c r="J1817" s="149" t="s">
        <v>1348</v>
      </c>
      <c r="K1817" s="54" t="s">
        <v>3656</v>
      </c>
      <c r="L1817" s="52" t="s">
        <v>4614</v>
      </c>
      <c r="M1817" s="52" t="s">
        <v>4672</v>
      </c>
      <c r="N1817" s="52" t="s">
        <v>2155</v>
      </c>
      <c r="O1817" s="52"/>
      <c r="P1817" s="254" t="s">
        <v>4636</v>
      </c>
      <c r="Q1817" s="13"/>
      <c r="R1817"/>
      <c r="S1817" t="str">
        <f t="shared" si="424"/>
        <v/>
      </c>
      <c r="T1817" s="41" t="str">
        <f>IF(ISNA(VLOOKUP(P1817,'NEW XEQM.c'!E:F,2,0)),"--","PRESENT")</f>
        <v>--</v>
      </c>
      <c r="U1817"/>
      <c r="V1817">
        <f t="shared" si="426"/>
        <v>555</v>
      </c>
      <c r="W1817" s="75" t="s">
        <v>2566</v>
      </c>
      <c r="X1817" s="54" t="s">
        <v>2155</v>
      </c>
      <c r="Y1817" s="54" t="s">
        <v>2155</v>
      </c>
      <c r="Z1817" s="22" t="str">
        <f t="shared" si="427"/>
        <v/>
      </c>
      <c r="AA1817" s="22" t="str">
        <f t="shared" si="428"/>
        <v/>
      </c>
      <c r="AB1817" s="1">
        <f t="shared" si="429"/>
        <v>1777</v>
      </c>
      <c r="AC1817" t="str">
        <f t="shared" si="430"/>
        <v>ITM_TIMER_0_1S</v>
      </c>
      <c r="AD1817" s="125" t="str">
        <f>IF(ISNA(VLOOKUP(AA1817,'XEQM Shortlist'!J:J,1,0)),"//","")</f>
        <v/>
      </c>
      <c r="AF1817" s="88" t="str">
        <f t="shared" si="431"/>
        <v/>
      </c>
      <c r="AG1817" t="b">
        <f t="shared" si="432"/>
        <v>1</v>
      </c>
    </row>
    <row r="1818" spans="1:33">
      <c r="A1818" s="45">
        <f t="shared" si="425"/>
        <v>1818</v>
      </c>
      <c r="B1818" s="44">
        <f t="shared" si="433"/>
        <v>1778</v>
      </c>
      <c r="C1818" s="48" t="s">
        <v>4632</v>
      </c>
      <c r="D1818" s="48" t="s">
        <v>7</v>
      </c>
      <c r="E1818" s="53" t="s">
        <v>1196</v>
      </c>
      <c r="F1818" s="53" t="s">
        <v>1196</v>
      </c>
      <c r="G1818" s="142">
        <v>0</v>
      </c>
      <c r="H1818" s="142">
        <v>0</v>
      </c>
      <c r="I1818" s="149" t="s">
        <v>1</v>
      </c>
      <c r="J1818" s="149" t="s">
        <v>1348</v>
      </c>
      <c r="K1818" s="54" t="s">
        <v>3656</v>
      </c>
      <c r="L1818" s="52" t="s">
        <v>4614</v>
      </c>
      <c r="M1818" s="52" t="s">
        <v>4672</v>
      </c>
      <c r="N1818" s="52" t="s">
        <v>2155</v>
      </c>
      <c r="O1818" s="52"/>
      <c r="P1818" s="254" t="s">
        <v>4637</v>
      </c>
      <c r="Q1818" s="13"/>
      <c r="R1818"/>
      <c r="S1818" t="str">
        <f t="shared" si="424"/>
        <v/>
      </c>
      <c r="T1818" s="41" t="str">
        <f>IF(ISNA(VLOOKUP(P1818,'NEW XEQM.c'!E:F,2,0)),"--","PRESENT")</f>
        <v>--</v>
      </c>
      <c r="U1818"/>
      <c r="V1818">
        <f t="shared" si="426"/>
        <v>555</v>
      </c>
      <c r="W1818" s="75" t="s">
        <v>2566</v>
      </c>
      <c r="X1818" s="54" t="s">
        <v>2155</v>
      </c>
      <c r="Y1818" s="54" t="s">
        <v>2155</v>
      </c>
      <c r="Z1818" s="22" t="str">
        <f t="shared" si="427"/>
        <v/>
      </c>
      <c r="AA1818" s="22" t="str">
        <f t="shared" si="428"/>
        <v/>
      </c>
      <c r="AB1818" s="1">
        <f t="shared" si="429"/>
        <v>1778</v>
      </c>
      <c r="AC1818" t="str">
        <f t="shared" si="430"/>
        <v>ITM_TIMER_RESET</v>
      </c>
      <c r="AD1818" s="125" t="str">
        <f>IF(ISNA(VLOOKUP(AA1818,'XEQM Shortlist'!J:J,1,0)),"//","")</f>
        <v/>
      </c>
      <c r="AF1818" s="88" t="str">
        <f t="shared" si="431"/>
        <v/>
      </c>
      <c r="AG1818" t="b">
        <f t="shared" si="432"/>
        <v>1</v>
      </c>
    </row>
    <row r="1819" spans="1:33">
      <c r="A1819" s="45">
        <f t="shared" si="425"/>
        <v>1819</v>
      </c>
      <c r="B1819" s="44">
        <f t="shared" si="433"/>
        <v>1779</v>
      </c>
      <c r="C1819" s="48" t="s">
        <v>4633</v>
      </c>
      <c r="D1819" s="48" t="s">
        <v>2195</v>
      </c>
      <c r="E1819" s="53" t="s">
        <v>1186</v>
      </c>
      <c r="F1819" s="53" t="s">
        <v>506</v>
      </c>
      <c r="G1819" s="142">
        <v>0</v>
      </c>
      <c r="H1819" s="142">
        <v>99</v>
      </c>
      <c r="I1819" s="149" t="s">
        <v>1</v>
      </c>
      <c r="J1819" s="149" t="s">
        <v>1348</v>
      </c>
      <c r="K1819" s="54" t="s">
        <v>3656</v>
      </c>
      <c r="L1819" s="52" t="s">
        <v>4614</v>
      </c>
      <c r="M1819" s="52" t="s">
        <v>4672</v>
      </c>
      <c r="N1819" s="52" t="s">
        <v>2155</v>
      </c>
      <c r="O1819" s="52"/>
      <c r="P1819" s="254" t="s">
        <v>4638</v>
      </c>
      <c r="Q1819" s="13"/>
      <c r="R1819"/>
      <c r="S1819" t="str">
        <f t="shared" si="424"/>
        <v>NOT EQUAL</v>
      </c>
      <c r="T1819" s="41" t="str">
        <f>IF(ISNA(VLOOKUP(P1819,'NEW XEQM.c'!E:F,2,0)),"--","PRESENT")</f>
        <v>--</v>
      </c>
      <c r="U1819"/>
      <c r="V1819">
        <f t="shared" si="426"/>
        <v>555</v>
      </c>
      <c r="W1819" s="75" t="s">
        <v>2566</v>
      </c>
      <c r="X1819" s="54" t="s">
        <v>2155</v>
      </c>
      <c r="Y1819" s="54" t="s">
        <v>2155</v>
      </c>
      <c r="Z1819" s="22" t="str">
        <f t="shared" si="427"/>
        <v/>
      </c>
      <c r="AA1819" s="22" t="str">
        <f t="shared" si="428"/>
        <v/>
      </c>
      <c r="AB1819" s="1">
        <f t="shared" si="429"/>
        <v>1779</v>
      </c>
      <c r="AC1819" t="str">
        <f t="shared" si="430"/>
        <v>ITM_TIMER_RCL</v>
      </c>
      <c r="AD1819" s="125" t="str">
        <f>IF(ISNA(VLOOKUP(AA1819,'XEQM Shortlist'!J:J,1,0)),"//","")</f>
        <v/>
      </c>
      <c r="AF1819" s="88" t="str">
        <f t="shared" si="431"/>
        <v/>
      </c>
      <c r="AG1819" t="b">
        <f t="shared" si="432"/>
        <v>1</v>
      </c>
    </row>
    <row r="1820" spans="1:33">
      <c r="A1820" s="45">
        <f t="shared" si="425"/>
        <v>1820</v>
      </c>
      <c r="B1820" s="44">
        <f t="shared" si="433"/>
        <v>1780</v>
      </c>
      <c r="C1820" s="48" t="s">
        <v>4665</v>
      </c>
      <c r="D1820" s="48" t="s">
        <v>48</v>
      </c>
      <c r="E1820" s="53" t="s">
        <v>4666</v>
      </c>
      <c r="F1820" s="53" t="s">
        <v>4666</v>
      </c>
      <c r="G1820" s="142">
        <v>0</v>
      </c>
      <c r="H1820" s="142">
        <v>0</v>
      </c>
      <c r="I1820" s="149" t="s">
        <v>3</v>
      </c>
      <c r="J1820" s="149" t="s">
        <v>1348</v>
      </c>
      <c r="K1820" s="54" t="s">
        <v>3656</v>
      </c>
      <c r="L1820" s="52" t="s">
        <v>4614</v>
      </c>
      <c r="M1820" s="52" t="s">
        <v>4672</v>
      </c>
      <c r="N1820" s="52" t="s">
        <v>2155</v>
      </c>
      <c r="O1820" s="52"/>
      <c r="P1820" s="254" t="s">
        <v>4667</v>
      </c>
      <c r="Q1820" s="13"/>
      <c r="R1820"/>
      <c r="S1820" t="str">
        <f t="shared" si="424"/>
        <v/>
      </c>
      <c r="T1820" s="41" t="str">
        <f>IF(ISNA(VLOOKUP(P1820,'NEW XEQM.c'!E:F,2,0)),"--","PRESENT")</f>
        <v>--</v>
      </c>
      <c r="U1820"/>
      <c r="V1820">
        <f t="shared" si="426"/>
        <v>555</v>
      </c>
      <c r="W1820" s="75" t="s">
        <v>2566</v>
      </c>
      <c r="X1820" s="54" t="s">
        <v>2155</v>
      </c>
      <c r="Y1820" s="54" t="s">
        <v>2155</v>
      </c>
      <c r="Z1820" s="22" t="str">
        <f t="shared" si="427"/>
        <v/>
      </c>
      <c r="AA1820" s="22" t="str">
        <f t="shared" si="428"/>
        <v/>
      </c>
      <c r="AB1820" s="1">
        <f t="shared" si="429"/>
        <v>1780</v>
      </c>
      <c r="AC1820" t="str">
        <f t="shared" si="430"/>
        <v>ITM_CLBKUP</v>
      </c>
      <c r="AD1820" s="125" t="str">
        <f>IF(ISNA(VLOOKUP(AA1820,'XEQM Shortlist'!J:J,1,0)),"//","")</f>
        <v/>
      </c>
      <c r="AF1820" s="88" t="str">
        <f t="shared" si="431"/>
        <v/>
      </c>
      <c r="AG1820" t="b">
        <f t="shared" si="432"/>
        <v>1</v>
      </c>
    </row>
    <row r="1821" spans="1:33" s="182" customFormat="1">
      <c r="A1821" s="45">
        <f t="shared" si="425"/>
        <v>1821</v>
      </c>
      <c r="B1821" s="44">
        <f t="shared" si="433"/>
        <v>1781</v>
      </c>
      <c r="C1821" s="183" t="s">
        <v>4611</v>
      </c>
      <c r="D1821" s="183" t="s">
        <v>4612</v>
      </c>
      <c r="E1821" s="184" t="s">
        <v>4652</v>
      </c>
      <c r="F1821" s="184" t="s">
        <v>4652</v>
      </c>
      <c r="G1821" s="185">
        <v>0</v>
      </c>
      <c r="H1821" s="185">
        <v>0</v>
      </c>
      <c r="I1821" s="184" t="s">
        <v>1</v>
      </c>
      <c r="J1821" s="184" t="s">
        <v>1348</v>
      </c>
      <c r="K1821" s="54" t="s">
        <v>3817</v>
      </c>
      <c r="L1821" s="182" t="s">
        <v>4614</v>
      </c>
      <c r="M1821" s="52" t="s">
        <v>4672</v>
      </c>
      <c r="N1821" s="52" t="s">
        <v>2155</v>
      </c>
      <c r="P1821" s="254" t="s">
        <v>4650</v>
      </c>
      <c r="Q1821" s="13"/>
      <c r="R1821"/>
      <c r="S1821" t="str">
        <f t="shared" si="424"/>
        <v/>
      </c>
      <c r="T1821" s="41" t="str">
        <f>IF(ISNA(VLOOKUP(P1821,'NEW XEQM.c'!E:F,2,0)),"--","PRESENT")</f>
        <v>--</v>
      </c>
      <c r="U1821"/>
      <c r="V1821">
        <f t="shared" si="426"/>
        <v>555</v>
      </c>
      <c r="W1821" s="181" t="s">
        <v>2566</v>
      </c>
      <c r="X1821" s="186" t="s">
        <v>2155</v>
      </c>
      <c r="Y1821" s="186" t="s">
        <v>2155</v>
      </c>
      <c r="Z1821" s="22" t="str">
        <f t="shared" si="427"/>
        <v/>
      </c>
      <c r="AA1821" s="22" t="str">
        <f t="shared" si="428"/>
        <v/>
      </c>
      <c r="AB1821" s="1">
        <f t="shared" si="429"/>
        <v>1781</v>
      </c>
      <c r="AC1821" t="str">
        <f t="shared" si="430"/>
        <v>ITM_CPXSLV</v>
      </c>
      <c r="AD1821" s="125" t="str">
        <f>IF(ISNA(VLOOKUP(AA1821,'XEQM Shortlist'!J:J,1,0)),"//","")</f>
        <v/>
      </c>
      <c r="AE1821"/>
      <c r="AF1821" s="88" t="str">
        <f t="shared" si="431"/>
        <v/>
      </c>
      <c r="AG1821" t="b">
        <f t="shared" si="432"/>
        <v>1</v>
      </c>
    </row>
    <row r="1822" spans="1:33" s="182" customFormat="1">
      <c r="A1822" s="45">
        <f t="shared" si="425"/>
        <v>1822</v>
      </c>
      <c r="B1822" s="44">
        <f t="shared" si="433"/>
        <v>1782</v>
      </c>
      <c r="C1822" s="183" t="s">
        <v>4611</v>
      </c>
      <c r="D1822" s="183" t="s">
        <v>4613</v>
      </c>
      <c r="E1822" s="184" t="s">
        <v>4648</v>
      </c>
      <c r="F1822" s="184" t="s">
        <v>4648</v>
      </c>
      <c r="G1822" s="185">
        <v>0</v>
      </c>
      <c r="H1822" s="185">
        <v>0</v>
      </c>
      <c r="I1822" s="184" t="s">
        <v>1</v>
      </c>
      <c r="J1822" s="184" t="s">
        <v>1348</v>
      </c>
      <c r="K1822" s="54" t="s">
        <v>3817</v>
      </c>
      <c r="L1822" s="182" t="s">
        <v>4614</v>
      </c>
      <c r="M1822" s="52" t="s">
        <v>4672</v>
      </c>
      <c r="N1822" s="52" t="s">
        <v>2155</v>
      </c>
      <c r="P1822" s="254" t="s">
        <v>4651</v>
      </c>
      <c r="Q1822" s="13"/>
      <c r="R1822"/>
      <c r="S1822" t="str">
        <f t="shared" si="424"/>
        <v/>
      </c>
      <c r="T1822" s="41" t="str">
        <f>IF(ISNA(VLOOKUP(P1822,'NEW XEQM.c'!E:F,2,0)),"--","PRESENT")</f>
        <v>--</v>
      </c>
      <c r="U1822"/>
      <c r="V1822">
        <f t="shared" si="426"/>
        <v>555</v>
      </c>
      <c r="W1822" s="181" t="s">
        <v>2566</v>
      </c>
      <c r="X1822" s="186" t="s">
        <v>2155</v>
      </c>
      <c r="Y1822" s="186" t="s">
        <v>2155</v>
      </c>
      <c r="Z1822" s="22" t="str">
        <f t="shared" si="427"/>
        <v/>
      </c>
      <c r="AA1822" s="22" t="str">
        <f t="shared" si="428"/>
        <v/>
      </c>
      <c r="AB1822" s="1">
        <f t="shared" si="429"/>
        <v>1782</v>
      </c>
      <c r="AC1822" t="str">
        <f t="shared" si="430"/>
        <v>ITM_DRAW</v>
      </c>
      <c r="AD1822" s="125" t="str">
        <f>IF(ISNA(VLOOKUP(AA1822,'XEQM Shortlist'!J:J,1,0)),"//","")</f>
        <v/>
      </c>
      <c r="AE1822"/>
      <c r="AF1822" s="88" t="str">
        <f t="shared" si="431"/>
        <v/>
      </c>
      <c r="AG1822" t="b">
        <f t="shared" si="432"/>
        <v>1</v>
      </c>
    </row>
    <row r="1823" spans="1:33" s="182" customFormat="1">
      <c r="A1823" s="45">
        <f t="shared" si="425"/>
        <v>1823</v>
      </c>
      <c r="B1823" s="44">
        <f t="shared" si="433"/>
        <v>1783</v>
      </c>
      <c r="C1823" s="183" t="s">
        <v>3642</v>
      </c>
      <c r="D1823" s="183" t="s">
        <v>7</v>
      </c>
      <c r="E1823" s="184" t="s">
        <v>4645</v>
      </c>
      <c r="F1823" s="184" t="s">
        <v>4645</v>
      </c>
      <c r="G1823" s="185">
        <v>0</v>
      </c>
      <c r="H1823" s="185">
        <v>0</v>
      </c>
      <c r="I1823" s="184" t="s">
        <v>1</v>
      </c>
      <c r="J1823" s="184" t="s">
        <v>1348</v>
      </c>
      <c r="K1823" s="186" t="s">
        <v>3656</v>
      </c>
      <c r="L1823" s="182" t="s">
        <v>4614</v>
      </c>
      <c r="M1823" s="52" t="s">
        <v>4672</v>
      </c>
      <c r="N1823" s="52" t="s">
        <v>2155</v>
      </c>
      <c r="P1823" s="254" t="s">
        <v>4643</v>
      </c>
      <c r="Q1823" s="13"/>
      <c r="R1823"/>
      <c r="S1823" t="str">
        <f t="shared" si="424"/>
        <v/>
      </c>
      <c r="T1823" s="41" t="str">
        <f>IF(ISNA(VLOOKUP(P1823,'NEW XEQM.c'!E:F,2,0)),"--","PRESENT")</f>
        <v>--</v>
      </c>
      <c r="U1823"/>
      <c r="V1823">
        <f t="shared" si="426"/>
        <v>555</v>
      </c>
      <c r="W1823" s="181" t="s">
        <v>2566</v>
      </c>
      <c r="X1823" s="186" t="s">
        <v>2155</v>
      </c>
      <c r="Y1823" s="186" t="s">
        <v>2155</v>
      </c>
      <c r="Z1823" s="22" t="str">
        <f t="shared" si="427"/>
        <v/>
      </c>
      <c r="AA1823" s="22" t="str">
        <f t="shared" si="428"/>
        <v/>
      </c>
      <c r="AB1823" s="1">
        <f t="shared" si="429"/>
        <v>1783</v>
      </c>
      <c r="AC1823" t="str">
        <f t="shared" si="430"/>
        <v>MNU_GRAPH</v>
      </c>
      <c r="AD1823" s="125" t="str">
        <f>IF(ISNA(VLOOKUP(AA1823,'XEQM Shortlist'!J:J,1,0)),"//","")</f>
        <v/>
      </c>
      <c r="AE1823"/>
      <c r="AF1823" s="88" t="str">
        <f t="shared" si="431"/>
        <v/>
      </c>
      <c r="AG1823" t="b">
        <f t="shared" si="432"/>
        <v>1</v>
      </c>
    </row>
    <row r="1824" spans="1:33" s="182" customFormat="1">
      <c r="A1824" s="45">
        <f t="shared" si="425"/>
        <v>1824</v>
      </c>
      <c r="B1824" s="44">
        <f t="shared" si="433"/>
        <v>1784</v>
      </c>
      <c r="C1824" s="183" t="s">
        <v>4646</v>
      </c>
      <c r="D1824" s="183" t="s">
        <v>3950</v>
      </c>
      <c r="E1824" s="184" t="s">
        <v>4649</v>
      </c>
      <c r="F1824" s="184" t="s">
        <v>4649</v>
      </c>
      <c r="G1824" s="185">
        <v>0</v>
      </c>
      <c r="H1824" s="185">
        <v>0</v>
      </c>
      <c r="I1824" s="184" t="s">
        <v>1</v>
      </c>
      <c r="J1824" s="184" t="s">
        <v>1348</v>
      </c>
      <c r="K1824" s="186" t="s">
        <v>3656</v>
      </c>
      <c r="L1824" s="182" t="s">
        <v>4614</v>
      </c>
      <c r="M1824" s="52" t="s">
        <v>4672</v>
      </c>
      <c r="N1824" s="52" t="s">
        <v>2155</v>
      </c>
      <c r="P1824" s="254" t="s">
        <v>4647</v>
      </c>
      <c r="Q1824" s="13"/>
      <c r="R1824"/>
      <c r="S1824" t="str">
        <f t="shared" si="424"/>
        <v/>
      </c>
      <c r="T1824" s="41" t="str">
        <f>IF(ISNA(VLOOKUP(P1824,'NEW XEQM.c'!E:F,2,0)),"--","PRESENT")</f>
        <v>--</v>
      </c>
      <c r="U1824"/>
      <c r="V1824">
        <f t="shared" si="426"/>
        <v>555</v>
      </c>
      <c r="W1824" s="181" t="s">
        <v>2566</v>
      </c>
      <c r="X1824" s="186" t="s">
        <v>2155</v>
      </c>
      <c r="Y1824" s="186" t="s">
        <v>2155</v>
      </c>
      <c r="Z1824" s="22" t="str">
        <f t="shared" si="427"/>
        <v/>
      </c>
      <c r="AA1824" s="22" t="str">
        <f t="shared" si="428"/>
        <v/>
      </c>
      <c r="AB1824" s="1">
        <f t="shared" si="429"/>
        <v>1784</v>
      </c>
      <c r="AC1824" t="str">
        <f t="shared" si="430"/>
        <v>ITM_REPLT</v>
      </c>
      <c r="AD1824" s="125" t="str">
        <f>IF(ISNA(VLOOKUP(AA1824,'XEQM Shortlist'!J:J,1,0)),"//","")</f>
        <v/>
      </c>
      <c r="AE1824"/>
      <c r="AF1824" s="88" t="str">
        <f t="shared" si="431"/>
        <v/>
      </c>
      <c r="AG1824" t="b">
        <f t="shared" si="432"/>
        <v>1</v>
      </c>
    </row>
    <row r="1825" spans="1:33" s="182" customFormat="1">
      <c r="A1825" s="45">
        <f t="shared" si="425"/>
        <v>1825</v>
      </c>
      <c r="B1825" s="44">
        <f t="shared" si="433"/>
        <v>1785</v>
      </c>
      <c r="C1825" s="183" t="s">
        <v>4729</v>
      </c>
      <c r="D1825" s="183" t="s">
        <v>7</v>
      </c>
      <c r="E1825" s="184" t="s">
        <v>4731</v>
      </c>
      <c r="F1825" s="184" t="s">
        <v>4731</v>
      </c>
      <c r="G1825" s="185">
        <v>0</v>
      </c>
      <c r="H1825" s="185">
        <v>0</v>
      </c>
      <c r="I1825" s="184" t="s">
        <v>1</v>
      </c>
      <c r="J1825" s="184" t="s">
        <v>1348</v>
      </c>
      <c r="K1825" s="186" t="s">
        <v>3656</v>
      </c>
      <c r="L1825" s="182" t="s">
        <v>4614</v>
      </c>
      <c r="M1825" s="52" t="s">
        <v>4672</v>
      </c>
      <c r="N1825" s="52" t="s">
        <v>2155</v>
      </c>
      <c r="P1825" s="254" t="s">
        <v>4719</v>
      </c>
      <c r="Q1825" s="13"/>
      <c r="R1825"/>
      <c r="S1825" t="str">
        <f t="shared" si="424"/>
        <v/>
      </c>
      <c r="T1825" s="41" t="str">
        <f>IF(ISNA(VLOOKUP(P1825,'NEW XEQM.c'!E:F,2,0)),"--","PRESENT")</f>
        <v>--</v>
      </c>
      <c r="U1825"/>
      <c r="V1825">
        <f t="shared" si="426"/>
        <v>555</v>
      </c>
      <c r="W1825" s="181" t="s">
        <v>2566</v>
      </c>
      <c r="X1825" s="186" t="s">
        <v>2155</v>
      </c>
      <c r="Y1825" s="186" t="s">
        <v>2155</v>
      </c>
      <c r="Z1825" s="22" t="str">
        <f t="shared" si="427"/>
        <v/>
      </c>
      <c r="AA1825" s="22" t="str">
        <f t="shared" si="428"/>
        <v/>
      </c>
      <c r="AB1825" s="1">
        <f t="shared" si="429"/>
        <v>1785</v>
      </c>
      <c r="AC1825" t="str">
        <f t="shared" si="430"/>
        <v>ITM_FPHERE</v>
      </c>
      <c r="AD1825" s="125" t="str">
        <f>IF(ISNA(VLOOKUP(AA1825,'XEQM Shortlist'!J:J,1,0)),"//","")</f>
        <v/>
      </c>
      <c r="AE1825"/>
      <c r="AF1825" s="88" t="str">
        <f t="shared" si="431"/>
        <v/>
      </c>
      <c r="AG1825" t="b">
        <f t="shared" si="432"/>
        <v>1</v>
      </c>
    </row>
    <row r="1826" spans="1:33" s="182" customFormat="1">
      <c r="A1826" s="45">
        <f t="shared" si="425"/>
        <v>1826</v>
      </c>
      <c r="B1826" s="44">
        <f t="shared" si="433"/>
        <v>1786</v>
      </c>
      <c r="C1826" s="183" t="s">
        <v>4730</v>
      </c>
      <c r="D1826" s="183" t="s">
        <v>7</v>
      </c>
      <c r="E1826" s="184" t="s">
        <v>4732</v>
      </c>
      <c r="F1826" s="184" t="s">
        <v>4732</v>
      </c>
      <c r="G1826" s="185">
        <v>0</v>
      </c>
      <c r="H1826" s="185">
        <v>0</v>
      </c>
      <c r="I1826" s="184" t="s">
        <v>1</v>
      </c>
      <c r="J1826" s="184" t="s">
        <v>1348</v>
      </c>
      <c r="K1826" s="186" t="s">
        <v>3656</v>
      </c>
      <c r="L1826" s="182" t="s">
        <v>4614</v>
      </c>
      <c r="M1826" s="52" t="s">
        <v>4672</v>
      </c>
      <c r="N1826" s="52" t="s">
        <v>2155</v>
      </c>
      <c r="P1826" s="254" t="s">
        <v>4720</v>
      </c>
      <c r="Q1826" s="13"/>
      <c r="R1826"/>
      <c r="S1826" t="str">
        <f t="shared" ref="S1826:S1834" si="434">IF(E1826=F1826,"","NOT EQUAL")</f>
        <v/>
      </c>
      <c r="T1826" s="41" t="str">
        <f>IF(ISNA(VLOOKUP(P1826,'NEW XEQM.c'!E:F,2,0)),"--","PRESENT")</f>
        <v>--</v>
      </c>
      <c r="U1826"/>
      <c r="V1826">
        <f t="shared" si="426"/>
        <v>555</v>
      </c>
      <c r="W1826" s="181" t="s">
        <v>2566</v>
      </c>
      <c r="X1826" s="186" t="s">
        <v>2155</v>
      </c>
      <c r="Y1826" s="186" t="s">
        <v>2155</v>
      </c>
      <c r="Z1826" s="22" t="str">
        <f t="shared" si="427"/>
        <v/>
      </c>
      <c r="AA1826" s="22" t="str">
        <f t="shared" si="428"/>
        <v/>
      </c>
      <c r="AB1826" s="1">
        <f t="shared" si="429"/>
        <v>1786</v>
      </c>
      <c r="AC1826" t="str">
        <f t="shared" si="430"/>
        <v>ITM_FPPHERE</v>
      </c>
      <c r="AD1826" s="125" t="str">
        <f>IF(ISNA(VLOOKUP(AA1826,'XEQM Shortlist'!J:J,1,0)),"//","")</f>
        <v/>
      </c>
      <c r="AE1826"/>
      <c r="AF1826" s="88" t="str">
        <f t="shared" si="431"/>
        <v/>
      </c>
      <c r="AG1826" t="b">
        <f t="shared" si="432"/>
        <v>1</v>
      </c>
    </row>
    <row r="1827" spans="1:33" s="182" customFormat="1">
      <c r="A1827" s="45">
        <f t="shared" si="425"/>
        <v>1827</v>
      </c>
      <c r="B1827" s="44">
        <f t="shared" si="433"/>
        <v>1787</v>
      </c>
      <c r="C1827" s="183" t="s">
        <v>4766</v>
      </c>
      <c r="D1827" s="183" t="s">
        <v>7</v>
      </c>
      <c r="E1827" s="184" t="s">
        <v>4772</v>
      </c>
      <c r="F1827" s="184" t="s">
        <v>4772</v>
      </c>
      <c r="G1827" s="185">
        <v>0</v>
      </c>
      <c r="H1827" s="185">
        <v>0</v>
      </c>
      <c r="I1827" s="184" t="s">
        <v>1</v>
      </c>
      <c r="J1827" s="184" t="s">
        <v>1348</v>
      </c>
      <c r="K1827" s="186" t="s">
        <v>3656</v>
      </c>
      <c r="L1827" s="182" t="s">
        <v>4614</v>
      </c>
      <c r="M1827" s="52" t="s">
        <v>4670</v>
      </c>
      <c r="N1827" s="52" t="s">
        <v>2155</v>
      </c>
      <c r="P1827" s="254" t="s">
        <v>4779</v>
      </c>
      <c r="Q1827" s="13"/>
      <c r="R1827"/>
      <c r="S1827" t="str">
        <f t="shared" si="434"/>
        <v/>
      </c>
      <c r="T1827" s="41" t="str">
        <f>IF(ISNA(VLOOKUP(P1827,'NEW XEQM.c'!E:F,2,0)),"--","PRESENT")</f>
        <v>--</v>
      </c>
      <c r="U1827"/>
      <c r="V1827">
        <f t="shared" si="426"/>
        <v>555</v>
      </c>
      <c r="W1827" s="181" t="s">
        <v>2558</v>
      </c>
      <c r="X1827" s="186" t="s">
        <v>2155</v>
      </c>
      <c r="Y1827" s="186" t="s">
        <v>2155</v>
      </c>
      <c r="Z1827" s="22" t="str">
        <f t="shared" si="427"/>
        <v/>
      </c>
      <c r="AA1827" s="22" t="str">
        <f t="shared" si="428"/>
        <v/>
      </c>
      <c r="AB1827" s="1">
        <f t="shared" si="429"/>
        <v>1787</v>
      </c>
      <c r="AC1827" t="str">
        <f t="shared" si="430"/>
        <v>ITM_nBINS</v>
      </c>
      <c r="AD1827" s="125" t="str">
        <f>IF(ISNA(VLOOKUP(AA1827,'XEQM Shortlist'!J:J,1,0)),"//","")</f>
        <v/>
      </c>
      <c r="AE1827"/>
      <c r="AF1827" s="88" t="str">
        <f t="shared" si="431"/>
        <v/>
      </c>
      <c r="AG1827" t="b">
        <f t="shared" si="432"/>
        <v>1</v>
      </c>
    </row>
    <row r="1828" spans="1:33" s="182" customFormat="1">
      <c r="A1828" s="45">
        <f t="shared" si="425"/>
        <v>1828</v>
      </c>
      <c r="B1828" s="44">
        <f t="shared" si="433"/>
        <v>1788</v>
      </c>
      <c r="C1828" s="183" t="s">
        <v>4767</v>
      </c>
      <c r="D1828" s="183" t="s">
        <v>7</v>
      </c>
      <c r="E1828" s="184" t="s">
        <v>4773</v>
      </c>
      <c r="F1828" s="184" t="s">
        <v>4773</v>
      </c>
      <c r="G1828" s="185">
        <v>0</v>
      </c>
      <c r="H1828" s="185">
        <v>0</v>
      </c>
      <c r="I1828" s="135" t="s">
        <v>3</v>
      </c>
      <c r="J1828" s="184" t="s">
        <v>1348</v>
      </c>
      <c r="K1828" s="186" t="s">
        <v>3656</v>
      </c>
      <c r="L1828" s="182" t="s">
        <v>4614</v>
      </c>
      <c r="M1828" s="52" t="s">
        <v>4670</v>
      </c>
      <c r="N1828" s="52" t="s">
        <v>2155</v>
      </c>
      <c r="P1828" s="254" t="s">
        <v>4780</v>
      </c>
      <c r="Q1828" s="13"/>
      <c r="R1828"/>
      <c r="S1828" t="str">
        <f t="shared" si="434"/>
        <v/>
      </c>
      <c r="T1828" s="41" t="str">
        <f>IF(ISNA(VLOOKUP(P1828,'NEW XEQM.c'!E:F,2,0)),"--","PRESENT")</f>
        <v>--</v>
      </c>
      <c r="U1828"/>
      <c r="V1828">
        <f t="shared" si="426"/>
        <v>555</v>
      </c>
      <c r="W1828" s="181" t="s">
        <v>2558</v>
      </c>
      <c r="X1828" s="186" t="s">
        <v>2155</v>
      </c>
      <c r="Y1828" s="186" t="s">
        <v>2155</v>
      </c>
      <c r="Z1828" s="22" t="str">
        <f t="shared" si="427"/>
        <v/>
      </c>
      <c r="AA1828" s="22" t="str">
        <f t="shared" si="428"/>
        <v/>
      </c>
      <c r="AB1828" s="1">
        <f t="shared" si="429"/>
        <v>1788</v>
      </c>
      <c r="AC1828" t="str">
        <f t="shared" si="430"/>
        <v>ITM_LOBIN</v>
      </c>
      <c r="AD1828" s="125" t="str">
        <f>IF(ISNA(VLOOKUP(AA1828,'XEQM Shortlist'!J:J,1,0)),"//","")</f>
        <v/>
      </c>
      <c r="AE1828"/>
      <c r="AF1828" s="88" t="str">
        <f t="shared" si="431"/>
        <v/>
      </c>
      <c r="AG1828" t="b">
        <f t="shared" si="432"/>
        <v>1</v>
      </c>
    </row>
    <row r="1829" spans="1:33" s="182" customFormat="1">
      <c r="A1829" s="45">
        <f t="shared" si="425"/>
        <v>1829</v>
      </c>
      <c r="B1829" s="44">
        <f t="shared" si="433"/>
        <v>1789</v>
      </c>
      <c r="C1829" s="183" t="s">
        <v>4768</v>
      </c>
      <c r="D1829" s="183" t="s">
        <v>7</v>
      </c>
      <c r="E1829" s="184" t="s">
        <v>4774</v>
      </c>
      <c r="F1829" s="184" t="s">
        <v>4774</v>
      </c>
      <c r="G1829" s="185">
        <v>0</v>
      </c>
      <c r="H1829" s="185">
        <v>0</v>
      </c>
      <c r="I1829" s="135" t="s">
        <v>3</v>
      </c>
      <c r="J1829" s="184" t="s">
        <v>1348</v>
      </c>
      <c r="K1829" s="186" t="s">
        <v>3656</v>
      </c>
      <c r="L1829" s="182" t="s">
        <v>4614</v>
      </c>
      <c r="M1829" s="52" t="s">
        <v>4670</v>
      </c>
      <c r="N1829" s="52" t="s">
        <v>2155</v>
      </c>
      <c r="P1829" s="254" t="s">
        <v>4781</v>
      </c>
      <c r="Q1829" s="13"/>
      <c r="R1829"/>
      <c r="S1829" t="str">
        <f t="shared" si="434"/>
        <v/>
      </c>
      <c r="T1829" s="41" t="str">
        <f>IF(ISNA(VLOOKUP(P1829,'NEW XEQM.c'!E:F,2,0)),"--","PRESENT")</f>
        <v>--</v>
      </c>
      <c r="U1829"/>
      <c r="V1829">
        <f t="shared" si="426"/>
        <v>555</v>
      </c>
      <c r="W1829" s="181" t="s">
        <v>2558</v>
      </c>
      <c r="X1829" s="186" t="s">
        <v>2155</v>
      </c>
      <c r="Y1829" s="186" t="s">
        <v>2155</v>
      </c>
      <c r="Z1829" s="22" t="str">
        <f t="shared" si="427"/>
        <v/>
      </c>
      <c r="AA1829" s="22" t="str">
        <f t="shared" si="428"/>
        <v/>
      </c>
      <c r="AB1829" s="1">
        <f t="shared" si="429"/>
        <v>1789</v>
      </c>
      <c r="AC1829" t="str">
        <f t="shared" si="430"/>
        <v>ITM_HIBIN</v>
      </c>
      <c r="AD1829" s="125" t="str">
        <f>IF(ISNA(VLOOKUP(AA1829,'XEQM Shortlist'!J:J,1,0)),"//","")</f>
        <v/>
      </c>
      <c r="AE1829"/>
      <c r="AF1829" s="88" t="str">
        <f t="shared" si="431"/>
        <v/>
      </c>
      <c r="AG1829" t="b">
        <f t="shared" si="432"/>
        <v>1</v>
      </c>
    </row>
    <row r="1830" spans="1:33" s="182" customFormat="1">
      <c r="A1830" s="45">
        <f t="shared" si="425"/>
        <v>1830</v>
      </c>
      <c r="B1830" s="44">
        <f t="shared" si="433"/>
        <v>1790</v>
      </c>
      <c r="C1830" s="183" t="s">
        <v>4769</v>
      </c>
      <c r="D1830" s="183" t="s">
        <v>2750</v>
      </c>
      <c r="E1830" s="184" t="s">
        <v>4775</v>
      </c>
      <c r="F1830" s="184" t="s">
        <v>4775</v>
      </c>
      <c r="G1830" s="185">
        <v>0</v>
      </c>
      <c r="H1830" s="185">
        <v>0</v>
      </c>
      <c r="I1830" s="135" t="s">
        <v>3</v>
      </c>
      <c r="J1830" s="184" t="s">
        <v>1348</v>
      </c>
      <c r="K1830" s="186" t="s">
        <v>3656</v>
      </c>
      <c r="L1830" s="182" t="s">
        <v>4614</v>
      </c>
      <c r="M1830" s="52" t="s">
        <v>4670</v>
      </c>
      <c r="N1830" s="52" t="s">
        <v>2155</v>
      </c>
      <c r="P1830" s="254" t="s">
        <v>4784</v>
      </c>
      <c r="Q1830" s="13"/>
      <c r="R1830"/>
      <c r="S1830" t="str">
        <f t="shared" si="434"/>
        <v/>
      </c>
      <c r="T1830" s="41" t="str">
        <f>IF(ISNA(VLOOKUP(P1830,'NEW XEQM.c'!E:F,2,0)),"--","PRESENT")</f>
        <v>--</v>
      </c>
      <c r="U1830"/>
      <c r="V1830">
        <f t="shared" si="426"/>
        <v>555</v>
      </c>
      <c r="W1830" s="181" t="s">
        <v>2558</v>
      </c>
      <c r="X1830" s="186" t="s">
        <v>2155</v>
      </c>
      <c r="Y1830" s="186" t="s">
        <v>2155</v>
      </c>
      <c r="Z1830" s="22" t="str">
        <f t="shared" si="427"/>
        <v/>
      </c>
      <c r="AA1830" s="22" t="str">
        <f t="shared" si="428"/>
        <v/>
      </c>
      <c r="AB1830" s="1">
        <f t="shared" si="429"/>
        <v>1790</v>
      </c>
      <c r="AC1830" t="str">
        <f t="shared" si="430"/>
        <v>ITM_HISTOX</v>
      </c>
      <c r="AD1830" s="125" t="str">
        <f>IF(ISNA(VLOOKUP(AA1830,'XEQM Shortlist'!J:J,1,0)),"//","")</f>
        <v/>
      </c>
      <c r="AE1830"/>
      <c r="AF1830" s="88" t="str">
        <f t="shared" si="431"/>
        <v/>
      </c>
      <c r="AG1830" t="b">
        <f t="shared" si="432"/>
        <v>1</v>
      </c>
    </row>
    <row r="1831" spans="1:33" s="182" customFormat="1">
      <c r="A1831" s="45">
        <f t="shared" si="425"/>
        <v>1831</v>
      </c>
      <c r="B1831" s="44">
        <f t="shared" si="433"/>
        <v>1791</v>
      </c>
      <c r="C1831" s="183" t="s">
        <v>4769</v>
      </c>
      <c r="D1831" s="183" t="s">
        <v>2751</v>
      </c>
      <c r="E1831" s="184" t="s">
        <v>4776</v>
      </c>
      <c r="F1831" s="184" t="s">
        <v>4776</v>
      </c>
      <c r="G1831" s="185">
        <v>0</v>
      </c>
      <c r="H1831" s="185">
        <v>0</v>
      </c>
      <c r="I1831" s="135" t="s">
        <v>3</v>
      </c>
      <c r="J1831" s="184" t="s">
        <v>1348</v>
      </c>
      <c r="K1831" s="186" t="s">
        <v>3656</v>
      </c>
      <c r="L1831" s="182" t="s">
        <v>4614</v>
      </c>
      <c r="M1831" s="52" t="s">
        <v>4670</v>
      </c>
      <c r="N1831" s="52" t="s">
        <v>2155</v>
      </c>
      <c r="P1831" s="254" t="s">
        <v>4785</v>
      </c>
      <c r="Q1831" s="13"/>
      <c r="R1831"/>
      <c r="S1831" t="str">
        <f t="shared" si="434"/>
        <v/>
      </c>
      <c r="T1831" s="41" t="str">
        <f>IF(ISNA(VLOOKUP(P1831,'NEW XEQM.c'!E:F,2,0)),"--","PRESENT")</f>
        <v>--</v>
      </c>
      <c r="U1831"/>
      <c r="V1831">
        <f t="shared" si="426"/>
        <v>555</v>
      </c>
      <c r="W1831" s="181" t="s">
        <v>2558</v>
      </c>
      <c r="X1831" s="186" t="s">
        <v>2155</v>
      </c>
      <c r="Y1831" s="186" t="s">
        <v>2155</v>
      </c>
      <c r="Z1831" s="22" t="str">
        <f t="shared" si="427"/>
        <v/>
      </c>
      <c r="AA1831" s="22" t="str">
        <f t="shared" si="428"/>
        <v/>
      </c>
      <c r="AB1831" s="1">
        <f t="shared" si="429"/>
        <v>1791</v>
      </c>
      <c r="AC1831" t="str">
        <f t="shared" si="430"/>
        <v>ITM_HISTOY</v>
      </c>
      <c r="AD1831" s="125" t="str">
        <f>IF(ISNA(VLOOKUP(AA1831,'XEQM Shortlist'!J:J,1,0)),"//","")</f>
        <v/>
      </c>
      <c r="AE1831"/>
      <c r="AF1831" s="88" t="str">
        <f t="shared" si="431"/>
        <v/>
      </c>
      <c r="AG1831" t="b">
        <f t="shared" si="432"/>
        <v>1</v>
      </c>
    </row>
    <row r="1832" spans="1:33" s="182" customFormat="1">
      <c r="A1832" s="45">
        <f t="shared" si="425"/>
        <v>1832</v>
      </c>
      <c r="B1832" s="44">
        <f t="shared" si="433"/>
        <v>1792</v>
      </c>
      <c r="C1832" s="183" t="s">
        <v>4266</v>
      </c>
      <c r="D1832" s="183" t="s">
        <v>4770</v>
      </c>
      <c r="E1832" s="184" t="s">
        <v>4777</v>
      </c>
      <c r="F1832" s="184" t="s">
        <v>4777</v>
      </c>
      <c r="G1832" s="185">
        <v>0</v>
      </c>
      <c r="H1832" s="185">
        <v>0</v>
      </c>
      <c r="I1832" s="135" t="s">
        <v>3</v>
      </c>
      <c r="J1832" s="184" t="s">
        <v>1348</v>
      </c>
      <c r="K1832" s="186" t="s">
        <v>3656</v>
      </c>
      <c r="L1832" s="182" t="s">
        <v>4614</v>
      </c>
      <c r="M1832" s="52" t="s">
        <v>4670</v>
      </c>
      <c r="N1832" s="52" t="s">
        <v>2155</v>
      </c>
      <c r="P1832" s="254" t="s">
        <v>4782</v>
      </c>
      <c r="Q1832" s="13"/>
      <c r="R1832"/>
      <c r="S1832" t="str">
        <f t="shared" si="434"/>
        <v/>
      </c>
      <c r="T1832" s="41" t="str">
        <f>IF(ISNA(VLOOKUP(P1832,'NEW XEQM.c'!E:F,2,0)),"--","PRESENT")</f>
        <v>--</v>
      </c>
      <c r="U1832"/>
      <c r="V1832">
        <f t="shared" si="426"/>
        <v>555</v>
      </c>
      <c r="W1832" s="181" t="s">
        <v>2558</v>
      </c>
      <c r="X1832" s="186" t="s">
        <v>2155</v>
      </c>
      <c r="Y1832" s="186" t="s">
        <v>2155</v>
      </c>
      <c r="Z1832" s="22" t="str">
        <f t="shared" si="427"/>
        <v/>
      </c>
      <c r="AA1832" s="22" t="str">
        <f t="shared" si="428"/>
        <v/>
      </c>
      <c r="AB1832" s="1">
        <f t="shared" si="429"/>
        <v>1792</v>
      </c>
      <c r="AC1832" t="str">
        <f t="shared" si="430"/>
        <v>ITM_HPLOT</v>
      </c>
      <c r="AD1832" s="125" t="str">
        <f>IF(ISNA(VLOOKUP(AA1832,'XEQM Shortlist'!J:J,1,0)),"//","")</f>
        <v/>
      </c>
      <c r="AE1832"/>
      <c r="AF1832" s="88" t="str">
        <f t="shared" si="431"/>
        <v/>
      </c>
      <c r="AG1832" t="b">
        <f t="shared" si="432"/>
        <v>1</v>
      </c>
    </row>
    <row r="1833" spans="1:33" s="182" customFormat="1">
      <c r="A1833" s="45">
        <f t="shared" si="425"/>
        <v>1833</v>
      </c>
      <c r="B1833" s="44">
        <f t="shared" si="433"/>
        <v>1793</v>
      </c>
      <c r="C1833" s="183" t="s">
        <v>4266</v>
      </c>
      <c r="D1833" s="183" t="s">
        <v>4771</v>
      </c>
      <c r="E1833" s="184" t="s">
        <v>4778</v>
      </c>
      <c r="F1833" s="184" t="s">
        <v>4778</v>
      </c>
      <c r="G1833" s="185">
        <v>0</v>
      </c>
      <c r="H1833" s="185">
        <v>0</v>
      </c>
      <c r="I1833" s="135" t="s">
        <v>3</v>
      </c>
      <c r="J1833" s="184" t="s">
        <v>1348</v>
      </c>
      <c r="K1833" s="186" t="s">
        <v>3656</v>
      </c>
      <c r="L1833" s="182" t="s">
        <v>4614</v>
      </c>
      <c r="M1833" s="52" t="s">
        <v>4670</v>
      </c>
      <c r="N1833" s="52" t="s">
        <v>2155</v>
      </c>
      <c r="P1833" s="254" t="s">
        <v>4783</v>
      </c>
      <c r="Q1833" s="13"/>
      <c r="R1833"/>
      <c r="S1833" t="str">
        <f t="shared" si="434"/>
        <v/>
      </c>
      <c r="T1833" s="41" t="str">
        <f>IF(ISNA(VLOOKUP(P1833,'NEW XEQM.c'!E:F,2,0)),"--","PRESENT")</f>
        <v>--</v>
      </c>
      <c r="U1833"/>
      <c r="V1833">
        <f t="shared" si="426"/>
        <v>555</v>
      </c>
      <c r="W1833" s="181" t="s">
        <v>2558</v>
      </c>
      <c r="X1833" s="186" t="s">
        <v>2155</v>
      </c>
      <c r="Y1833" s="186" t="s">
        <v>2155</v>
      </c>
      <c r="Z1833" s="22" t="str">
        <f t="shared" si="427"/>
        <v/>
      </c>
      <c r="AA1833" s="22" t="str">
        <f t="shared" si="428"/>
        <v/>
      </c>
      <c r="AB1833" s="1">
        <f t="shared" si="429"/>
        <v>1793</v>
      </c>
      <c r="AC1833" t="str">
        <f t="shared" si="430"/>
        <v>ITM_HNORM</v>
      </c>
      <c r="AD1833" s="125" t="str">
        <f>IF(ISNA(VLOOKUP(AA1833,'XEQM Shortlist'!J:J,1,0)),"//","")</f>
        <v/>
      </c>
      <c r="AE1833"/>
      <c r="AF1833" s="88" t="str">
        <f t="shared" si="431"/>
        <v/>
      </c>
      <c r="AG1833" t="b">
        <f t="shared" si="432"/>
        <v>1</v>
      </c>
    </row>
    <row r="1834" spans="1:33">
      <c r="A1834" s="45">
        <f t="shared" si="425"/>
        <v>1834</v>
      </c>
      <c r="B1834" s="44">
        <f t="shared" si="433"/>
        <v>1794</v>
      </c>
      <c r="C1834" s="48" t="s">
        <v>5001</v>
      </c>
      <c r="D1834" s="48" t="s">
        <v>7</v>
      </c>
      <c r="E1834" s="53" t="s">
        <v>5002</v>
      </c>
      <c r="F1834" s="53" t="s">
        <v>5002</v>
      </c>
      <c r="G1834" s="142">
        <v>0</v>
      </c>
      <c r="H1834" s="142">
        <v>0</v>
      </c>
      <c r="I1834" s="135" t="s">
        <v>3</v>
      </c>
      <c r="J1834" s="53" t="s">
        <v>1347</v>
      </c>
      <c r="K1834" s="54" t="s">
        <v>3817</v>
      </c>
      <c r="L1834" s="182" t="s">
        <v>4614</v>
      </c>
      <c r="M1834" s="52" t="s">
        <v>4670</v>
      </c>
      <c r="N1834" s="52" t="s">
        <v>2155</v>
      </c>
      <c r="O1834" s="52"/>
      <c r="P1834" s="254" t="s">
        <v>5003</v>
      </c>
      <c r="Q1834" s="13"/>
      <c r="R1834"/>
      <c r="S1834" t="str">
        <f t="shared" si="434"/>
        <v/>
      </c>
      <c r="T1834" s="41" t="str">
        <f>IF(ISNA(VLOOKUP(P1834,'NEW XEQM.c'!E:F,2,0)),"--","PRESENT")</f>
        <v>--</v>
      </c>
      <c r="U1834"/>
      <c r="V1834">
        <f t="shared" si="426"/>
        <v>556</v>
      </c>
      <c r="W1834" s="75" t="s">
        <v>2566</v>
      </c>
      <c r="X1834" s="54" t="s">
        <v>2155</v>
      </c>
      <c r="Y1834" s="54" t="s">
        <v>2155</v>
      </c>
      <c r="Z1834" s="22" t="str">
        <f t="shared" si="427"/>
        <v>STD_SQUARE_ROOT "(1+X" STD_SUP_2 ")"</v>
      </c>
      <c r="AA1834" s="22" t="str">
        <f t="shared" si="428"/>
        <v>SQUARE_ROOT(1+X^2)</v>
      </c>
      <c r="AB1834" s="1">
        <f t="shared" si="429"/>
        <v>1794</v>
      </c>
      <c r="AC1834" t="str">
        <f t="shared" si="430"/>
        <v>ITM_SQRT1PX2</v>
      </c>
      <c r="AD1834" s="125" t="str">
        <f>IF(ISNA(VLOOKUP(AA1834,'XEQM Shortlist'!J:J,1,0)),"//","")</f>
        <v>//</v>
      </c>
      <c r="AF1834" s="88" t="str">
        <f t="shared" si="431"/>
        <v>SQ(1+X^2)</v>
      </c>
      <c r="AG1834" t="b">
        <f t="shared" si="432"/>
        <v>0</v>
      </c>
    </row>
    <row r="1835" spans="1:33" s="41" customFormat="1">
      <c r="A1835" s="45" t="str">
        <f t="shared" si="425"/>
        <v/>
      </c>
      <c r="B1835" s="44">
        <f t="shared" si="433"/>
        <v>1794.01</v>
      </c>
      <c r="C1835" s="48" t="s">
        <v>2155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2155</v>
      </c>
      <c r="O1835" s="52"/>
      <c r="P1835" s="254" t="s">
        <v>2155</v>
      </c>
      <c r="Q1835" s="13"/>
      <c r="T1835" s="41" t="str">
        <f>IF(ISNA(VLOOKUP(P1835,'NEW XEQM.c'!E:F,2,0)),"--","PRESENT")</f>
        <v>--</v>
      </c>
      <c r="V1835">
        <f>IF(AA1835&lt;&gt;"",V1824+1,V1824)</f>
        <v>555</v>
      </c>
      <c r="W1835" s="75" t="s">
        <v>2155</v>
      </c>
      <c r="X1835" s="54" t="s">
        <v>2155</v>
      </c>
      <c r="Y1835" s="54" t="s">
        <v>2155</v>
      </c>
      <c r="Z1835" s="22" t="str">
        <f t="shared" si="427"/>
        <v/>
      </c>
      <c r="AA1835" s="22" t="str">
        <f t="shared" si="428"/>
        <v/>
      </c>
      <c r="AB1835" s="1">
        <f t="shared" si="429"/>
        <v>1794.01</v>
      </c>
      <c r="AC1835" t="str">
        <f t="shared" si="430"/>
        <v/>
      </c>
      <c r="AD1835" s="125" t="str">
        <f>IF(ISNA(VLOOKUP(AA1835,'XEQM Shortlist'!J:J,1,0)),"//","")</f>
        <v/>
      </c>
      <c r="AF1835" s="88" t="str">
        <f t="shared" si="431"/>
        <v/>
      </c>
      <c r="AG1835" t="b">
        <f t="shared" si="432"/>
        <v>1</v>
      </c>
    </row>
    <row r="1836" spans="1:33" s="41" customFormat="1">
      <c r="A1836" s="45" t="str">
        <f t="shared" si="425"/>
        <v/>
      </c>
      <c r="B1836" s="44">
        <f t="shared" si="433"/>
        <v>1794.02</v>
      </c>
      <c r="C1836" s="48" t="s">
        <v>2155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2155</v>
      </c>
      <c r="O1836" s="52"/>
      <c r="P1836" s="254" t="s">
        <v>2155</v>
      </c>
      <c r="Q1836" s="13"/>
      <c r="T1836" s="41" t="str">
        <f>IF(ISNA(VLOOKUP(P1836,'NEW XEQM.c'!E:F,2,0)),"--","PRESENT")</f>
        <v>--</v>
      </c>
      <c r="V1836">
        <f>IF(AA1836&lt;&gt;"",V1835+1,V1835)</f>
        <v>555</v>
      </c>
      <c r="W1836" s="75" t="s">
        <v>2155</v>
      </c>
      <c r="X1836" s="54" t="s">
        <v>2155</v>
      </c>
      <c r="Y1836" s="54" t="s">
        <v>2155</v>
      </c>
      <c r="Z1836" s="22" t="str">
        <f t="shared" si="427"/>
        <v/>
      </c>
      <c r="AA1836" s="22" t="str">
        <f t="shared" si="428"/>
        <v/>
      </c>
      <c r="AB1836" s="1">
        <f t="shared" si="429"/>
        <v>1794.02</v>
      </c>
      <c r="AC1836" t="str">
        <f t="shared" si="430"/>
        <v/>
      </c>
      <c r="AD1836" s="125" t="str">
        <f>IF(ISNA(VLOOKUP(AA1836,'XEQM Shortlist'!J:J,1,0)),"//","")</f>
        <v/>
      </c>
      <c r="AF1836" s="88" t="str">
        <f t="shared" si="431"/>
        <v/>
      </c>
      <c r="AG1836" t="b">
        <f t="shared" si="432"/>
        <v>1</v>
      </c>
    </row>
    <row r="1837" spans="1:33" s="41" customFormat="1">
      <c r="A1837" s="45" t="str">
        <f t="shared" si="425"/>
        <v/>
      </c>
      <c r="B1837" s="44">
        <f t="shared" si="433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2155</v>
      </c>
      <c r="O1837" s="52"/>
      <c r="P1837" s="254" t="s">
        <v>2155</v>
      </c>
      <c r="Q1837" s="13"/>
      <c r="T1837" s="41" t="str">
        <f>IF(ISNA(VLOOKUP(P1837,'NEW XEQM.c'!E:F,2,0)),"--","PRESENT")</f>
        <v>--</v>
      </c>
      <c r="V1837">
        <f>IF(AA1837&lt;&gt;"",V1836+1,V1836)</f>
        <v>555</v>
      </c>
      <c r="W1837" s="75" t="s">
        <v>2155</v>
      </c>
      <c r="X1837" s="54" t="s">
        <v>2155</v>
      </c>
      <c r="Y1837" s="54" t="s">
        <v>2155</v>
      </c>
      <c r="Z1837" s="22" t="str">
        <f t="shared" si="427"/>
        <v/>
      </c>
      <c r="AA1837" s="22" t="str">
        <f t="shared" si="428"/>
        <v/>
      </c>
      <c r="AB1837" s="1">
        <f t="shared" si="429"/>
        <v>1794.03</v>
      </c>
      <c r="AC1837" t="str">
        <f t="shared" si="430"/>
        <v/>
      </c>
      <c r="AD1837" s="125" t="str">
        <f>IF(ISNA(VLOOKUP(AA1837,'XEQM Shortlist'!J:J,1,0)),"//","")</f>
        <v/>
      </c>
      <c r="AF1837" s="88" t="str">
        <f t="shared" si="431"/>
        <v/>
      </c>
      <c r="AG1837" t="b">
        <f t="shared" si="432"/>
        <v>1</v>
      </c>
    </row>
    <row r="1838" spans="1:33" s="41" customFormat="1">
      <c r="A1838" s="45" t="str">
        <f t="shared" si="425"/>
        <v/>
      </c>
      <c r="B1838" s="44">
        <f t="shared" si="433"/>
        <v>1794.04</v>
      </c>
      <c r="C1838" s="48" t="s">
        <v>3943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2155</v>
      </c>
      <c r="O1838" s="52"/>
      <c r="P1838" s="258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555</v>
      </c>
      <c r="W1838" s="75" t="s">
        <v>2155</v>
      </c>
      <c r="X1838" s="54" t="s">
        <v>2155</v>
      </c>
      <c r="Y1838" s="54" t="s">
        <v>2155</v>
      </c>
      <c r="Z1838" s="22" t="str">
        <f t="shared" si="427"/>
        <v/>
      </c>
      <c r="AA1838" s="22" t="str">
        <f t="shared" si="428"/>
        <v/>
      </c>
      <c r="AB1838" s="1">
        <f t="shared" si="429"/>
        <v>1794.04</v>
      </c>
      <c r="AC1838" t="str">
        <f t="shared" si="430"/>
        <v>//Jaymos C43 extensions</v>
      </c>
      <c r="AD1838" s="125" t="str">
        <f>IF(ISNA(VLOOKUP(AA1838,'XEQM Shortlist'!J:J,1,0)),"//","")</f>
        <v/>
      </c>
      <c r="AF1838" s="88" t="str">
        <f t="shared" si="431"/>
        <v/>
      </c>
      <c r="AG1838" t="b">
        <f t="shared" si="432"/>
        <v>1</v>
      </c>
    </row>
    <row r="1839" spans="1:33" s="17" customFormat="1">
      <c r="A1839" s="45">
        <f t="shared" si="425"/>
        <v>1839</v>
      </c>
      <c r="B1839" s="44">
        <f t="shared" si="433"/>
        <v>1795</v>
      </c>
      <c r="C1839" s="89" t="s">
        <v>3642</v>
      </c>
      <c r="D1839" s="89" t="s">
        <v>7</v>
      </c>
      <c r="E1839" s="108" t="str">
        <f t="shared" ref="E1839" si="435">CHAR(34)&amp;IF(B1839&lt;10,"000",IF(B1839&lt;100,"00",IF(B1839&lt;1000,"0","")))&amp;$B1839&amp;CHAR(34)</f>
        <v>"1795"</v>
      </c>
      <c r="F1839" s="90" t="str">
        <f t="shared" ref="F1839" si="436">E1839</f>
        <v>"1795"</v>
      </c>
      <c r="G1839" s="143">
        <v>0</v>
      </c>
      <c r="H1839" s="143">
        <v>0</v>
      </c>
      <c r="I1839" s="178" t="s">
        <v>28</v>
      </c>
      <c r="J1839" s="91" t="s">
        <v>1348</v>
      </c>
      <c r="K1839" s="92" t="s">
        <v>3656</v>
      </c>
      <c r="L1839" s="17" t="s">
        <v>4614</v>
      </c>
      <c r="M1839" s="17" t="s">
        <v>4672</v>
      </c>
      <c r="N1839" s="52"/>
      <c r="P1839" s="254" t="str">
        <f t="shared" ref="P1839" si="437">"MNU_"&amp;IF(B1839&lt;10,"000",IF(B1839&lt;100,"00",IF(B1839&lt;1000,"0","")))&amp;$B1839</f>
        <v>MNU_1795</v>
      </c>
      <c r="Q1839" s="13"/>
      <c r="R1839"/>
      <c r="S1839" t="str">
        <f t="shared" ref="S1839" si="438">IF(E1839=F1839,"","NOT EQUAL")</f>
        <v/>
      </c>
      <c r="T1839" s="41" t="str">
        <f>IF(ISNA(VLOOKUP(P1839,'NEW XEQM.c'!E:F,2,0)),"--","PRESENT")</f>
        <v>--</v>
      </c>
      <c r="U1839"/>
      <c r="V1839">
        <f t="shared" ref="V1839" si="439">IF(AA1839&lt;&gt;"",V1838+1,V1838)</f>
        <v>555</v>
      </c>
      <c r="W1839" s="88" t="s">
        <v>2155</v>
      </c>
      <c r="X1839" s="92" t="s">
        <v>2155</v>
      </c>
      <c r="Y1839" s="92" t="s">
        <v>2155</v>
      </c>
      <c r="Z1839" s="22" t="str">
        <f t="shared" si="427"/>
        <v/>
      </c>
      <c r="AA1839" s="22" t="str">
        <f t="shared" si="428"/>
        <v/>
      </c>
      <c r="AB1839" s="1">
        <f t="shared" si="429"/>
        <v>1795</v>
      </c>
      <c r="AC1839" t="str">
        <f t="shared" si="430"/>
        <v>MNU_1795</v>
      </c>
      <c r="AD1839" s="125" t="str">
        <f>IF(ISNA(VLOOKUP(AA1839,'XEQM Shortlist'!J:J,1,0)),"//","")</f>
        <v/>
      </c>
      <c r="AE1839"/>
      <c r="AF1839" s="88" t="str">
        <f t="shared" si="431"/>
        <v/>
      </c>
      <c r="AG1839" t="b">
        <f t="shared" si="432"/>
        <v>1</v>
      </c>
    </row>
    <row r="1840" spans="1:33">
      <c r="A1840" s="45">
        <f t="shared" si="425"/>
        <v>1840</v>
      </c>
      <c r="B1840" s="44">
        <f t="shared" si="433"/>
        <v>1796</v>
      </c>
      <c r="C1840" s="80" t="s">
        <v>5416</v>
      </c>
      <c r="D1840" s="80" t="s">
        <v>5050</v>
      </c>
      <c r="E1840" s="81" t="s">
        <v>2172</v>
      </c>
      <c r="F1840" s="81" t="s">
        <v>2172</v>
      </c>
      <c r="G1840" s="82">
        <v>0</v>
      </c>
      <c r="H1840" s="82">
        <v>0</v>
      </c>
      <c r="I1840" s="264" t="s">
        <v>3</v>
      </c>
      <c r="J1840" s="81" t="s">
        <v>1348</v>
      </c>
      <c r="K1840" s="83" t="s">
        <v>3656</v>
      </c>
      <c r="L1840" s="84" t="s">
        <v>4614</v>
      </c>
      <c r="M1840" s="84" t="s">
        <v>4672</v>
      </c>
      <c r="N1840" s="52" t="s">
        <v>5547</v>
      </c>
      <c r="O1840" s="80" t="s">
        <v>3300</v>
      </c>
      <c r="P1840" s="261" t="s">
        <v>5049</v>
      </c>
      <c r="Q1840" s="13"/>
      <c r="R1840"/>
      <c r="S1840" t="str">
        <f t="shared" ref="S1840:S1902" si="440">IF(E1840=F1840,"","NOT EQUAL")</f>
        <v/>
      </c>
      <c r="T1840" s="41" t="str">
        <f>IF(ISNA(VLOOKUP(P1840,'NEW XEQM.c'!E:F,2,0)),"--","PRESENT")</f>
        <v>PRESENT</v>
      </c>
      <c r="U1840"/>
      <c r="V1840">
        <f t="shared" ref="V1840:V1902" si="441">IF(AA1840&lt;&gt;"",V1839+1,V1839)</f>
        <v>555</v>
      </c>
      <c r="W1840" s="75" t="s">
        <v>2599</v>
      </c>
      <c r="X1840" s="54" t="s">
        <v>2155</v>
      </c>
      <c r="Y1840" s="54" t="s">
        <v>2155</v>
      </c>
      <c r="Z1840" s="22" t="str">
        <f t="shared" si="427"/>
        <v/>
      </c>
      <c r="AA1840" s="22" t="str">
        <f t="shared" si="428"/>
        <v/>
      </c>
      <c r="AB1840" s="1">
        <f t="shared" si="429"/>
        <v>1796</v>
      </c>
      <c r="AC1840" t="str">
        <f t="shared" si="430"/>
        <v>ITM_BASE_SCREEN</v>
      </c>
      <c r="AD1840" s="125" t="str">
        <f>IF(ISNA(VLOOKUP(AA1840,'XEQM Shortlist'!J:J,1,0)),"//","")</f>
        <v/>
      </c>
      <c r="AF1840" s="88" t="str">
        <f t="shared" si="431"/>
        <v/>
      </c>
      <c r="AG1840" t="b">
        <f t="shared" si="432"/>
        <v>1</v>
      </c>
    </row>
    <row r="1841" spans="1:33">
      <c r="A1841" s="45">
        <f t="shared" si="425"/>
        <v>1841</v>
      </c>
      <c r="B1841" s="44">
        <f t="shared" si="433"/>
        <v>1797</v>
      </c>
      <c r="C1841" s="80" t="s">
        <v>5416</v>
      </c>
      <c r="D1841" s="80" t="s">
        <v>956</v>
      </c>
      <c r="E1841" s="81" t="s">
        <v>4993</v>
      </c>
      <c r="F1841" s="81" t="s">
        <v>4993</v>
      </c>
      <c r="G1841" s="82">
        <v>0</v>
      </c>
      <c r="H1841" s="82">
        <v>0</v>
      </c>
      <c r="I1841" s="264" t="s">
        <v>3</v>
      </c>
      <c r="J1841" s="81" t="s">
        <v>1348</v>
      </c>
      <c r="K1841" s="83" t="s">
        <v>3656</v>
      </c>
      <c r="L1841" s="84" t="s">
        <v>4614</v>
      </c>
      <c r="M1841" s="84" t="s">
        <v>4672</v>
      </c>
      <c r="N1841" s="52" t="s">
        <v>5547</v>
      </c>
      <c r="O1841" s="80" t="s">
        <v>1354</v>
      </c>
      <c r="P1841" s="261" t="s">
        <v>2152</v>
      </c>
      <c r="Q1841" s="13"/>
      <c r="R1841"/>
      <c r="S1841" t="str">
        <f t="shared" si="440"/>
        <v/>
      </c>
      <c r="T1841" s="41" t="str">
        <f>IF(ISNA(VLOOKUP(P1841,'NEW XEQM.c'!E:F,2,0)),"--","PRESENT")</f>
        <v>PRESENT</v>
      </c>
      <c r="U1841"/>
      <c r="V1841">
        <f t="shared" si="441"/>
        <v>555</v>
      </c>
      <c r="W1841" s="75" t="s">
        <v>2599</v>
      </c>
      <c r="X1841" s="54" t="s">
        <v>2155</v>
      </c>
      <c r="Y1841" s="54" t="s">
        <v>2155</v>
      </c>
      <c r="Z1841" s="22" t="str">
        <f t="shared" si="427"/>
        <v/>
      </c>
      <c r="AA1841" s="22" t="str">
        <f t="shared" si="428"/>
        <v/>
      </c>
      <c r="AB1841" s="1">
        <f t="shared" si="429"/>
        <v>1797</v>
      </c>
      <c r="AC1841" t="str">
        <f t="shared" si="430"/>
        <v>ITM_G_DOUBLETAP</v>
      </c>
      <c r="AD1841" s="125" t="str">
        <f>IF(ISNA(VLOOKUP(AA1841,'XEQM Shortlist'!J:J,1,0)),"//","")</f>
        <v/>
      </c>
      <c r="AF1841" s="88" t="str">
        <f t="shared" si="431"/>
        <v/>
      </c>
      <c r="AG1841" t="b">
        <f t="shared" si="432"/>
        <v>1</v>
      </c>
    </row>
    <row r="1842" spans="1:33" s="41" customFormat="1">
      <c r="A1842" s="45">
        <f t="shared" si="425"/>
        <v>1842</v>
      </c>
      <c r="B1842" s="44">
        <f t="shared" si="433"/>
        <v>1798</v>
      </c>
      <c r="C1842" s="80" t="s">
        <v>5416</v>
      </c>
      <c r="D1842" s="80" t="s">
        <v>5442</v>
      </c>
      <c r="E1842" s="81" t="s">
        <v>5444</v>
      </c>
      <c r="F1842" s="81" t="s">
        <v>5444</v>
      </c>
      <c r="G1842" s="82">
        <v>0</v>
      </c>
      <c r="H1842" s="82">
        <v>0</v>
      </c>
      <c r="I1842" s="264" t="s">
        <v>3</v>
      </c>
      <c r="J1842" s="81" t="s">
        <v>1348</v>
      </c>
      <c r="K1842" s="83" t="s">
        <v>3656</v>
      </c>
      <c r="L1842" s="84" t="s">
        <v>4614</v>
      </c>
      <c r="M1842" s="84" t="s">
        <v>4672</v>
      </c>
      <c r="N1842" s="52" t="s">
        <v>5547</v>
      </c>
      <c r="O1842" s="84"/>
      <c r="P1842" s="261" t="s">
        <v>5443</v>
      </c>
      <c r="Q1842" s="13"/>
      <c r="R1842"/>
      <c r="S1842" t="str">
        <f t="shared" si="440"/>
        <v/>
      </c>
      <c r="T1842" s="41" t="str">
        <f>IF(ISNA(VLOOKUP(P1842,'NEW XEQM.c'!E:F,2,0)),"--","PRESENT")</f>
        <v>--</v>
      </c>
      <c r="U1842"/>
      <c r="V1842">
        <f t="shared" si="441"/>
        <v>555</v>
      </c>
      <c r="W1842" s="75" t="s">
        <v>2566</v>
      </c>
      <c r="X1842" s="54" t="s">
        <v>2155</v>
      </c>
      <c r="Y1842" s="54" t="s">
        <v>2155</v>
      </c>
      <c r="Z1842" s="22" t="str">
        <f t="shared" si="427"/>
        <v/>
      </c>
      <c r="AA1842" s="22" t="str">
        <f t="shared" si="428"/>
        <v/>
      </c>
      <c r="AB1842" s="1">
        <f t="shared" si="429"/>
        <v>1798</v>
      </c>
      <c r="AC1842" t="str">
        <f t="shared" si="430"/>
        <v>ITM_CPXMULT</v>
      </c>
      <c r="AD1842" s="125" t="str">
        <f>IF(ISNA(VLOOKUP(AA1842,'XEQM Shortlist'!J:J,1,0)),"//","")</f>
        <v/>
      </c>
      <c r="AE1842"/>
      <c r="AF1842" s="88" t="str">
        <f t="shared" si="431"/>
        <v/>
      </c>
      <c r="AG1842" t="b">
        <f t="shared" si="432"/>
        <v>1</v>
      </c>
    </row>
    <row r="1843" spans="1:33">
      <c r="A1843" s="45">
        <f t="shared" si="425"/>
        <v>1843</v>
      </c>
      <c r="B1843" s="44">
        <f t="shared" si="433"/>
        <v>1799</v>
      </c>
      <c r="C1843" s="80" t="s">
        <v>3574</v>
      </c>
      <c r="D1843" s="80">
        <v>0</v>
      </c>
      <c r="E1843" s="83" t="s">
        <v>2209</v>
      </c>
      <c r="F1843" s="83" t="s">
        <v>2209</v>
      </c>
      <c r="G1843" s="85">
        <v>0</v>
      </c>
      <c r="H1843" s="85">
        <v>0</v>
      </c>
      <c r="I1843" s="264" t="s">
        <v>3</v>
      </c>
      <c r="J1843" s="81" t="s">
        <v>1348</v>
      </c>
      <c r="K1843" s="83" t="s">
        <v>3656</v>
      </c>
      <c r="L1843" s="84" t="s">
        <v>4614</v>
      </c>
      <c r="M1843" s="52" t="s">
        <v>4670</v>
      </c>
      <c r="N1843" s="52" t="s">
        <v>2599</v>
      </c>
      <c r="O1843" s="84"/>
      <c r="P1843" s="261" t="s">
        <v>2210</v>
      </c>
      <c r="Q1843" s="13"/>
      <c r="R1843"/>
      <c r="S1843" t="str">
        <f t="shared" si="440"/>
        <v/>
      </c>
      <c r="T1843" s="41" t="str">
        <f>IF(ISNA(VLOOKUP(P1843,'NEW XEQM.c'!E:F,2,0)),"--","PRESENT")</f>
        <v>--</v>
      </c>
      <c r="U1843"/>
      <c r="V1843">
        <f t="shared" si="441"/>
        <v>555</v>
      </c>
      <c r="W1843" s="75" t="s">
        <v>2599</v>
      </c>
      <c r="X1843" s="54" t="s">
        <v>2155</v>
      </c>
      <c r="Y1843" s="54" t="s">
        <v>2155</v>
      </c>
      <c r="Z1843" s="22" t="str">
        <f t="shared" si="427"/>
        <v/>
      </c>
      <c r="AA1843" s="22" t="str">
        <f t="shared" si="428"/>
        <v/>
      </c>
      <c r="AB1843" s="1">
        <f t="shared" si="429"/>
        <v>1799</v>
      </c>
      <c r="AC1843" t="str">
        <f t="shared" si="430"/>
        <v>ITM_P_ALLREGS</v>
      </c>
      <c r="AD1843" s="125" t="str">
        <f>IF(ISNA(VLOOKUP(AA1843,'XEQM Shortlist'!J:J,1,0)),"//","")</f>
        <v/>
      </c>
      <c r="AF1843" s="88" t="str">
        <f t="shared" si="431"/>
        <v/>
      </c>
      <c r="AG1843" t="b">
        <f t="shared" si="432"/>
        <v>1</v>
      </c>
    </row>
    <row r="1844" spans="1:33">
      <c r="A1844" s="45">
        <f t="shared" si="425"/>
        <v>1844</v>
      </c>
      <c r="B1844" s="44">
        <f t="shared" si="433"/>
        <v>1800</v>
      </c>
      <c r="C1844" s="80" t="s">
        <v>3587</v>
      </c>
      <c r="D1844" s="80">
        <v>85</v>
      </c>
      <c r="E1844" s="247" t="s">
        <v>2211</v>
      </c>
      <c r="F1844" s="81" t="s">
        <v>2211</v>
      </c>
      <c r="G1844" s="82">
        <v>0</v>
      </c>
      <c r="H1844" s="82">
        <v>0</v>
      </c>
      <c r="I1844" s="264" t="s">
        <v>1</v>
      </c>
      <c r="J1844" s="81" t="s">
        <v>1347</v>
      </c>
      <c r="K1844" s="83" t="s">
        <v>3817</v>
      </c>
      <c r="L1844" s="84" t="s">
        <v>4614</v>
      </c>
      <c r="M1844" s="84" t="s">
        <v>4672</v>
      </c>
      <c r="N1844" s="52" t="s">
        <v>2599</v>
      </c>
      <c r="O1844" s="84" t="s">
        <v>2173</v>
      </c>
      <c r="P1844" s="261" t="s">
        <v>2214</v>
      </c>
      <c r="Q1844" s="13"/>
      <c r="R1844"/>
      <c r="S1844" t="str">
        <f t="shared" si="440"/>
        <v/>
      </c>
      <c r="T1844" s="41" t="str">
        <f>IF(ISNA(VLOOKUP(P1844,'NEW XEQM.c'!E:F,2,0)),"--","PRESENT")</f>
        <v>--</v>
      </c>
      <c r="U1844"/>
      <c r="V1844">
        <f t="shared" si="441"/>
        <v>555</v>
      </c>
      <c r="W1844" s="75" t="s">
        <v>2602</v>
      </c>
      <c r="X1844" s="54" t="s">
        <v>2155</v>
      </c>
      <c r="Y1844" s="54" t="s">
        <v>2155</v>
      </c>
      <c r="Z1844" s="22" t="str">
        <f t="shared" si="427"/>
        <v/>
      </c>
      <c r="AA1844" s="22" t="str">
        <f t="shared" si="428"/>
        <v/>
      </c>
      <c r="AB1844" s="1">
        <f t="shared" si="429"/>
        <v>1800</v>
      </c>
      <c r="AC1844" t="str">
        <f t="shared" si="430"/>
        <v>ITM_SI_f</v>
      </c>
      <c r="AD1844" s="125" t="str">
        <f>IF(ISNA(VLOOKUP(AA1844,'XEQM Shortlist'!J:J,1,0)),"//","")</f>
        <v/>
      </c>
      <c r="AF1844" s="88" t="str">
        <f t="shared" si="431"/>
        <v/>
      </c>
      <c r="AG1844" t="b">
        <f t="shared" si="432"/>
        <v>1</v>
      </c>
    </row>
    <row r="1845" spans="1:33">
      <c r="A1845" s="45">
        <f t="shared" si="425"/>
        <v>1845</v>
      </c>
      <c r="B1845" s="44">
        <f t="shared" si="433"/>
        <v>1801</v>
      </c>
      <c r="C1845" s="80" t="s">
        <v>3587</v>
      </c>
      <c r="D1845" s="80">
        <v>88</v>
      </c>
      <c r="E1845" s="247" t="s">
        <v>2180</v>
      </c>
      <c r="F1845" s="81" t="s">
        <v>2180</v>
      </c>
      <c r="G1845" s="82">
        <v>0</v>
      </c>
      <c r="H1845" s="82">
        <v>0</v>
      </c>
      <c r="I1845" s="264" t="s">
        <v>1</v>
      </c>
      <c r="J1845" s="81" t="s">
        <v>1347</v>
      </c>
      <c r="K1845" s="83" t="s">
        <v>3817</v>
      </c>
      <c r="L1845" s="84" t="s">
        <v>4614</v>
      </c>
      <c r="M1845" s="84" t="s">
        <v>4672</v>
      </c>
      <c r="N1845" s="52" t="s">
        <v>2599</v>
      </c>
      <c r="O1845" s="80" t="s">
        <v>2173</v>
      </c>
      <c r="P1845" s="261" t="s">
        <v>2174</v>
      </c>
      <c r="Q1845" s="13"/>
      <c r="R1845"/>
      <c r="S1845" t="str">
        <f t="shared" si="440"/>
        <v/>
      </c>
      <c r="T1845" s="41" t="str">
        <f>IF(ISNA(VLOOKUP(P1845,'NEW XEQM.c'!E:F,2,0)),"--","PRESENT")</f>
        <v>--</v>
      </c>
      <c r="U1845"/>
      <c r="V1845">
        <f t="shared" si="441"/>
        <v>555</v>
      </c>
      <c r="W1845" s="75" t="s">
        <v>2602</v>
      </c>
      <c r="X1845" s="54" t="s">
        <v>2155</v>
      </c>
      <c r="Y1845" s="54" t="s">
        <v>2155</v>
      </c>
      <c r="Z1845" s="22" t="str">
        <f t="shared" si="427"/>
        <v/>
      </c>
      <c r="AA1845" s="22" t="str">
        <f t="shared" si="428"/>
        <v/>
      </c>
      <c r="AB1845" s="1">
        <f t="shared" si="429"/>
        <v>1801</v>
      </c>
      <c r="AC1845" t="str">
        <f t="shared" si="430"/>
        <v>ITM_SI_p</v>
      </c>
      <c r="AD1845" s="125" t="str">
        <f>IF(ISNA(VLOOKUP(AA1845,'XEQM Shortlist'!J:J,1,0)),"//","")</f>
        <v/>
      </c>
      <c r="AF1845" s="88" t="str">
        <f t="shared" si="431"/>
        <v/>
      </c>
      <c r="AG1845" t="b">
        <f t="shared" si="432"/>
        <v>1</v>
      </c>
    </row>
    <row r="1846" spans="1:33">
      <c r="A1846" s="45">
        <f t="shared" si="425"/>
        <v>1846</v>
      </c>
      <c r="B1846" s="44">
        <f t="shared" si="433"/>
        <v>1802</v>
      </c>
      <c r="C1846" s="80" t="s">
        <v>3587</v>
      </c>
      <c r="D1846" s="80">
        <v>91</v>
      </c>
      <c r="E1846" s="247" t="s">
        <v>2181</v>
      </c>
      <c r="F1846" s="81" t="s">
        <v>2181</v>
      </c>
      <c r="G1846" s="82">
        <v>0</v>
      </c>
      <c r="H1846" s="82">
        <v>0</v>
      </c>
      <c r="I1846" s="264" t="s">
        <v>1</v>
      </c>
      <c r="J1846" s="81" t="s">
        <v>1347</v>
      </c>
      <c r="K1846" s="83" t="s">
        <v>3817</v>
      </c>
      <c r="L1846" s="84" t="s">
        <v>4614</v>
      </c>
      <c r="M1846" s="84" t="s">
        <v>4672</v>
      </c>
      <c r="N1846" s="52" t="s">
        <v>2599</v>
      </c>
      <c r="O1846" s="80" t="s">
        <v>2173</v>
      </c>
      <c r="P1846" s="261" t="s">
        <v>2175</v>
      </c>
      <c r="Q1846" s="13"/>
      <c r="R1846"/>
      <c r="S1846" t="str">
        <f t="shared" si="440"/>
        <v/>
      </c>
      <c r="T1846" s="41" t="str">
        <f>IF(ISNA(VLOOKUP(P1846,'NEW XEQM.c'!E:F,2,0)),"--","PRESENT")</f>
        <v>--</v>
      </c>
      <c r="U1846"/>
      <c r="V1846">
        <f t="shared" si="441"/>
        <v>555</v>
      </c>
      <c r="W1846" s="75" t="s">
        <v>2602</v>
      </c>
      <c r="X1846" s="54" t="s">
        <v>2155</v>
      </c>
      <c r="Y1846" s="54" t="s">
        <v>2155</v>
      </c>
      <c r="Z1846" s="22" t="str">
        <f t="shared" si="427"/>
        <v/>
      </c>
      <c r="AA1846" s="22" t="str">
        <f t="shared" si="428"/>
        <v/>
      </c>
      <c r="AB1846" s="1">
        <f t="shared" si="429"/>
        <v>1802</v>
      </c>
      <c r="AC1846" t="str">
        <f t="shared" si="430"/>
        <v>ITM_SI_n</v>
      </c>
      <c r="AD1846" s="125" t="str">
        <f>IF(ISNA(VLOOKUP(AA1846,'XEQM Shortlist'!J:J,1,0)),"//","")</f>
        <v/>
      </c>
      <c r="AF1846" s="88" t="str">
        <f t="shared" si="431"/>
        <v/>
      </c>
      <c r="AG1846" t="b">
        <f t="shared" si="432"/>
        <v>1</v>
      </c>
    </row>
    <row r="1847" spans="1:33">
      <c r="A1847" s="45">
        <f t="shared" si="425"/>
        <v>1847</v>
      </c>
      <c r="B1847" s="44">
        <f t="shared" si="433"/>
        <v>1803</v>
      </c>
      <c r="C1847" s="80" t="s">
        <v>3587</v>
      </c>
      <c r="D1847" s="80">
        <v>94</v>
      </c>
      <c r="E1847" s="247" t="s">
        <v>2182</v>
      </c>
      <c r="F1847" s="81" t="s">
        <v>2182</v>
      </c>
      <c r="G1847" s="82">
        <v>0</v>
      </c>
      <c r="H1847" s="82">
        <v>0</v>
      </c>
      <c r="I1847" s="264" t="s">
        <v>1</v>
      </c>
      <c r="J1847" s="81" t="s">
        <v>1347</v>
      </c>
      <c r="K1847" s="83" t="s">
        <v>3817</v>
      </c>
      <c r="L1847" s="84" t="s">
        <v>4614</v>
      </c>
      <c r="M1847" s="84" t="s">
        <v>4672</v>
      </c>
      <c r="N1847" s="52" t="s">
        <v>2599</v>
      </c>
      <c r="O1847" s="80" t="s">
        <v>2173</v>
      </c>
      <c r="P1847" s="261" t="s">
        <v>2176</v>
      </c>
      <c r="Q1847" s="13"/>
      <c r="R1847"/>
      <c r="S1847" t="str">
        <f t="shared" si="440"/>
        <v/>
      </c>
      <c r="T1847" s="41" t="str">
        <f>IF(ISNA(VLOOKUP(P1847,'NEW XEQM.c'!E:F,2,0)),"--","PRESENT")</f>
        <v>--</v>
      </c>
      <c r="U1847"/>
      <c r="V1847">
        <f t="shared" si="441"/>
        <v>555</v>
      </c>
      <c r="W1847" s="75" t="s">
        <v>2602</v>
      </c>
      <c r="X1847" s="54" t="s">
        <v>2155</v>
      </c>
      <c r="Y1847" s="54" t="s">
        <v>2155</v>
      </c>
      <c r="Z1847" s="22" t="str">
        <f t="shared" si="427"/>
        <v/>
      </c>
      <c r="AA1847" s="22" t="str">
        <f t="shared" si="428"/>
        <v/>
      </c>
      <c r="AB1847" s="1">
        <f t="shared" si="429"/>
        <v>1803</v>
      </c>
      <c r="AC1847" t="str">
        <f t="shared" si="430"/>
        <v>ITM_SI_u</v>
      </c>
      <c r="AD1847" s="125" t="str">
        <f>IF(ISNA(VLOOKUP(AA1847,'XEQM Shortlist'!J:J,1,0)),"//","")</f>
        <v/>
      </c>
      <c r="AF1847" s="88" t="str">
        <f t="shared" si="431"/>
        <v/>
      </c>
      <c r="AG1847" t="b">
        <f t="shared" si="432"/>
        <v>1</v>
      </c>
    </row>
    <row r="1848" spans="1:33">
      <c r="A1848" s="45">
        <f t="shared" si="425"/>
        <v>1848</v>
      </c>
      <c r="B1848" s="44">
        <f t="shared" si="433"/>
        <v>1804</v>
      </c>
      <c r="C1848" s="80" t="s">
        <v>3587</v>
      </c>
      <c r="D1848" s="80">
        <v>97</v>
      </c>
      <c r="E1848" s="247" t="s">
        <v>2183</v>
      </c>
      <c r="F1848" s="81" t="s">
        <v>2183</v>
      </c>
      <c r="G1848" s="82">
        <v>0</v>
      </c>
      <c r="H1848" s="82">
        <v>0</v>
      </c>
      <c r="I1848" s="264" t="s">
        <v>1</v>
      </c>
      <c r="J1848" s="81" t="s">
        <v>1347</v>
      </c>
      <c r="K1848" s="83" t="s">
        <v>3817</v>
      </c>
      <c r="L1848" s="84" t="s">
        <v>4614</v>
      </c>
      <c r="M1848" s="84" t="s">
        <v>4672</v>
      </c>
      <c r="N1848" s="52" t="s">
        <v>2599</v>
      </c>
      <c r="O1848" s="80" t="s">
        <v>2173</v>
      </c>
      <c r="P1848" s="261" t="s">
        <v>2177</v>
      </c>
      <c r="Q1848" s="13"/>
      <c r="R1848"/>
      <c r="S1848" t="str">
        <f t="shared" si="440"/>
        <v/>
      </c>
      <c r="T1848" s="41" t="str">
        <f>IF(ISNA(VLOOKUP(P1848,'NEW XEQM.c'!E:F,2,0)),"--","PRESENT")</f>
        <v>--</v>
      </c>
      <c r="U1848"/>
      <c r="V1848">
        <f t="shared" si="441"/>
        <v>555</v>
      </c>
      <c r="W1848" s="75" t="s">
        <v>2602</v>
      </c>
      <c r="X1848" s="54" t="s">
        <v>2155</v>
      </c>
      <c r="Y1848" s="54" t="s">
        <v>2155</v>
      </c>
      <c r="Z1848" s="22" t="str">
        <f t="shared" si="427"/>
        <v/>
      </c>
      <c r="AA1848" s="22" t="str">
        <f t="shared" si="428"/>
        <v/>
      </c>
      <c r="AB1848" s="1">
        <f t="shared" si="429"/>
        <v>1804</v>
      </c>
      <c r="AC1848" t="str">
        <f t="shared" si="430"/>
        <v>ITM_SI_m</v>
      </c>
      <c r="AD1848" s="125" t="str">
        <f>IF(ISNA(VLOOKUP(AA1848,'XEQM Shortlist'!J:J,1,0)),"//","")</f>
        <v/>
      </c>
      <c r="AF1848" s="88" t="str">
        <f t="shared" si="431"/>
        <v/>
      </c>
      <c r="AG1848" t="b">
        <f t="shared" si="432"/>
        <v>1</v>
      </c>
    </row>
    <row r="1849" spans="1:33">
      <c r="A1849" s="45">
        <f t="shared" si="425"/>
        <v>1849</v>
      </c>
      <c r="B1849" s="44">
        <f t="shared" si="433"/>
        <v>1805</v>
      </c>
      <c r="C1849" s="80" t="s">
        <v>3587</v>
      </c>
      <c r="D1849" s="80">
        <v>103</v>
      </c>
      <c r="E1849" s="247" t="s">
        <v>2184</v>
      </c>
      <c r="F1849" s="81" t="s">
        <v>2184</v>
      </c>
      <c r="G1849" s="82">
        <v>0</v>
      </c>
      <c r="H1849" s="82">
        <v>0</v>
      </c>
      <c r="I1849" s="264" t="s">
        <v>1</v>
      </c>
      <c r="J1849" s="81" t="s">
        <v>1347</v>
      </c>
      <c r="K1849" s="83" t="s">
        <v>3817</v>
      </c>
      <c r="L1849" s="84" t="s">
        <v>4614</v>
      </c>
      <c r="M1849" s="84" t="s">
        <v>4672</v>
      </c>
      <c r="N1849" s="52" t="s">
        <v>2599</v>
      </c>
      <c r="O1849" s="80" t="s">
        <v>2173</v>
      </c>
      <c r="P1849" s="261" t="s">
        <v>2178</v>
      </c>
      <c r="Q1849" s="13"/>
      <c r="R1849"/>
      <c r="S1849" t="str">
        <f t="shared" si="440"/>
        <v/>
      </c>
      <c r="T1849" s="41" t="str">
        <f>IF(ISNA(VLOOKUP(P1849,'NEW XEQM.c'!E:F,2,0)),"--","PRESENT")</f>
        <v>--</v>
      </c>
      <c r="U1849"/>
      <c r="V1849">
        <f t="shared" si="441"/>
        <v>555</v>
      </c>
      <c r="W1849" s="75" t="s">
        <v>2602</v>
      </c>
      <c r="X1849" s="54" t="s">
        <v>2155</v>
      </c>
      <c r="Y1849" s="54" t="s">
        <v>2155</v>
      </c>
      <c r="Z1849" s="22" t="str">
        <f t="shared" si="427"/>
        <v/>
      </c>
      <c r="AA1849" s="22" t="str">
        <f t="shared" si="428"/>
        <v/>
      </c>
      <c r="AB1849" s="1">
        <f t="shared" si="429"/>
        <v>1805</v>
      </c>
      <c r="AC1849" t="str">
        <f t="shared" si="430"/>
        <v>ITM_SI_k</v>
      </c>
      <c r="AD1849" s="125" t="str">
        <f>IF(ISNA(VLOOKUP(AA1849,'XEQM Shortlist'!J:J,1,0)),"//","")</f>
        <v/>
      </c>
      <c r="AF1849" s="88" t="str">
        <f t="shared" si="431"/>
        <v/>
      </c>
      <c r="AG1849" t="b">
        <f t="shared" si="432"/>
        <v>1</v>
      </c>
    </row>
    <row r="1850" spans="1:33">
      <c r="A1850" s="45">
        <f t="shared" si="425"/>
        <v>1850</v>
      </c>
      <c r="B1850" s="44">
        <f t="shared" si="433"/>
        <v>1806</v>
      </c>
      <c r="C1850" s="80" t="s">
        <v>3587</v>
      </c>
      <c r="D1850" s="80">
        <v>106</v>
      </c>
      <c r="E1850" s="247" t="s">
        <v>2185</v>
      </c>
      <c r="F1850" s="81" t="s">
        <v>2185</v>
      </c>
      <c r="G1850" s="82">
        <v>0</v>
      </c>
      <c r="H1850" s="82">
        <v>0</v>
      </c>
      <c r="I1850" s="264" t="s">
        <v>1</v>
      </c>
      <c r="J1850" s="81" t="s">
        <v>1347</v>
      </c>
      <c r="K1850" s="83" t="s">
        <v>3817</v>
      </c>
      <c r="L1850" s="84" t="s">
        <v>4614</v>
      </c>
      <c r="M1850" s="84" t="s">
        <v>4672</v>
      </c>
      <c r="N1850" s="52" t="s">
        <v>2599</v>
      </c>
      <c r="O1850" s="80" t="s">
        <v>2173</v>
      </c>
      <c r="P1850" s="261" t="s">
        <v>2179</v>
      </c>
      <c r="Q1850" s="13"/>
      <c r="R1850"/>
      <c r="S1850" t="str">
        <f t="shared" si="440"/>
        <v/>
      </c>
      <c r="T1850" s="41" t="str">
        <f>IF(ISNA(VLOOKUP(P1850,'NEW XEQM.c'!E:F,2,0)),"--","PRESENT")</f>
        <v>--</v>
      </c>
      <c r="U1850"/>
      <c r="V1850">
        <f t="shared" si="441"/>
        <v>555</v>
      </c>
      <c r="W1850" s="75" t="s">
        <v>2602</v>
      </c>
      <c r="X1850" s="54" t="s">
        <v>2155</v>
      </c>
      <c r="Y1850" s="54" t="s">
        <v>2155</v>
      </c>
      <c r="Z1850" s="22" t="str">
        <f t="shared" si="427"/>
        <v/>
      </c>
      <c r="AA1850" s="22" t="str">
        <f t="shared" si="428"/>
        <v/>
      </c>
      <c r="AB1850" s="1">
        <f t="shared" si="429"/>
        <v>1806</v>
      </c>
      <c r="AC1850" t="str">
        <f t="shared" si="430"/>
        <v>ITM_SI_M</v>
      </c>
      <c r="AD1850" s="125" t="str">
        <f>IF(ISNA(VLOOKUP(AA1850,'XEQM Shortlist'!J:J,1,0)),"//","")</f>
        <v/>
      </c>
      <c r="AF1850" s="88" t="str">
        <f t="shared" si="431"/>
        <v/>
      </c>
      <c r="AG1850" t="b">
        <f t="shared" si="432"/>
        <v>1</v>
      </c>
    </row>
    <row r="1851" spans="1:33">
      <c r="A1851" s="45">
        <f t="shared" si="425"/>
        <v>1851</v>
      </c>
      <c r="B1851" s="44">
        <f t="shared" si="433"/>
        <v>1807</v>
      </c>
      <c r="C1851" s="80" t="s">
        <v>3587</v>
      </c>
      <c r="D1851" s="80">
        <v>109</v>
      </c>
      <c r="E1851" s="247" t="s">
        <v>2212</v>
      </c>
      <c r="F1851" s="81" t="s">
        <v>2212</v>
      </c>
      <c r="G1851" s="82">
        <v>0</v>
      </c>
      <c r="H1851" s="82">
        <v>0</v>
      </c>
      <c r="I1851" s="264" t="s">
        <v>1</v>
      </c>
      <c r="J1851" s="81" t="s">
        <v>1347</v>
      </c>
      <c r="K1851" s="83" t="s">
        <v>3817</v>
      </c>
      <c r="L1851" s="84" t="s">
        <v>4614</v>
      </c>
      <c r="M1851" s="84" t="s">
        <v>4672</v>
      </c>
      <c r="N1851" s="52" t="s">
        <v>2599</v>
      </c>
      <c r="O1851" s="80" t="s">
        <v>2173</v>
      </c>
      <c r="P1851" s="261" t="s">
        <v>2215</v>
      </c>
      <c r="Q1851" s="13"/>
      <c r="R1851"/>
      <c r="S1851" t="str">
        <f t="shared" si="440"/>
        <v/>
      </c>
      <c r="T1851" s="41" t="str">
        <f>IF(ISNA(VLOOKUP(P1851,'NEW XEQM.c'!E:F,2,0)),"--","PRESENT")</f>
        <v>--</v>
      </c>
      <c r="U1851"/>
      <c r="V1851">
        <f t="shared" si="441"/>
        <v>555</v>
      </c>
      <c r="W1851" s="75" t="s">
        <v>2602</v>
      </c>
      <c r="X1851" s="54" t="s">
        <v>2155</v>
      </c>
      <c r="Y1851" s="54" t="s">
        <v>2155</v>
      </c>
      <c r="Z1851" s="22" t="str">
        <f t="shared" si="427"/>
        <v/>
      </c>
      <c r="AA1851" s="22" t="str">
        <f t="shared" si="428"/>
        <v/>
      </c>
      <c r="AB1851" s="1">
        <f t="shared" si="429"/>
        <v>1807</v>
      </c>
      <c r="AC1851" t="str">
        <f t="shared" si="430"/>
        <v>ITM_SI_G</v>
      </c>
      <c r="AD1851" s="125" t="str">
        <f>IF(ISNA(VLOOKUP(AA1851,'XEQM Shortlist'!J:J,1,0)),"//","")</f>
        <v/>
      </c>
      <c r="AF1851" s="88" t="str">
        <f t="shared" si="431"/>
        <v/>
      </c>
      <c r="AG1851" t="b">
        <f t="shared" si="432"/>
        <v>1</v>
      </c>
    </row>
    <row r="1852" spans="1:33">
      <c r="A1852" s="45">
        <f t="shared" si="425"/>
        <v>1852</v>
      </c>
      <c r="B1852" s="44">
        <f t="shared" si="433"/>
        <v>1808</v>
      </c>
      <c r="C1852" s="80" t="s">
        <v>3587</v>
      </c>
      <c r="D1852" s="80">
        <v>112</v>
      </c>
      <c r="E1852" s="247" t="s">
        <v>2213</v>
      </c>
      <c r="F1852" s="81" t="s">
        <v>2213</v>
      </c>
      <c r="G1852" s="82">
        <v>0</v>
      </c>
      <c r="H1852" s="82">
        <v>0</v>
      </c>
      <c r="I1852" s="264" t="s">
        <v>1</v>
      </c>
      <c r="J1852" s="81" t="s">
        <v>1347</v>
      </c>
      <c r="K1852" s="83" t="s">
        <v>3817</v>
      </c>
      <c r="L1852" s="84" t="s">
        <v>4614</v>
      </c>
      <c r="M1852" s="84" t="s">
        <v>4672</v>
      </c>
      <c r="N1852" s="52" t="s">
        <v>2599</v>
      </c>
      <c r="O1852" s="80" t="s">
        <v>2173</v>
      </c>
      <c r="P1852" s="261" t="s">
        <v>2216</v>
      </c>
      <c r="Q1852" s="13"/>
      <c r="R1852"/>
      <c r="S1852" t="str">
        <f t="shared" si="440"/>
        <v/>
      </c>
      <c r="T1852" s="41" t="str">
        <f>IF(ISNA(VLOOKUP(P1852,'NEW XEQM.c'!E:F,2,0)),"--","PRESENT")</f>
        <v>--</v>
      </c>
      <c r="U1852"/>
      <c r="V1852">
        <f t="shared" si="441"/>
        <v>555</v>
      </c>
      <c r="W1852" s="75" t="s">
        <v>2602</v>
      </c>
      <c r="X1852" s="54" t="s">
        <v>2155</v>
      </c>
      <c r="Y1852" s="54" t="s">
        <v>2155</v>
      </c>
      <c r="Z1852" s="22" t="str">
        <f t="shared" si="427"/>
        <v/>
      </c>
      <c r="AA1852" s="22" t="str">
        <f t="shared" si="428"/>
        <v/>
      </c>
      <c r="AB1852" s="1">
        <f t="shared" si="429"/>
        <v>1808</v>
      </c>
      <c r="AC1852" t="str">
        <f t="shared" si="430"/>
        <v>ITM_SI_T</v>
      </c>
      <c r="AD1852" s="125" t="str">
        <f>IF(ISNA(VLOOKUP(AA1852,'XEQM Shortlist'!J:J,1,0)),"//","")</f>
        <v/>
      </c>
      <c r="AF1852" s="88" t="str">
        <f t="shared" si="431"/>
        <v/>
      </c>
      <c r="AG1852" t="b">
        <f t="shared" si="432"/>
        <v>1</v>
      </c>
    </row>
    <row r="1853" spans="1:33">
      <c r="A1853" s="45">
        <f t="shared" ref="A1853:A1916" si="442">IF(B1853=INT(B1853),ROW(),"")</f>
        <v>1853</v>
      </c>
      <c r="B1853" s="44">
        <f t="shared" si="433"/>
        <v>1809</v>
      </c>
      <c r="C1853" s="80" t="s">
        <v>3643</v>
      </c>
      <c r="D1853" s="80" t="s">
        <v>3079</v>
      </c>
      <c r="E1853" s="81" t="s">
        <v>506</v>
      </c>
      <c r="F1853" s="81" t="s">
        <v>926</v>
      </c>
      <c r="G1853" s="82">
        <v>0</v>
      </c>
      <c r="H1853" s="82">
        <v>0</v>
      </c>
      <c r="I1853" s="178" t="s">
        <v>1</v>
      </c>
      <c r="J1853" s="53" t="s">
        <v>1348</v>
      </c>
      <c r="K1853" s="54" t="s">
        <v>3656</v>
      </c>
      <c r="L1853" s="52" t="s">
        <v>4614</v>
      </c>
      <c r="M1853" s="52" t="s">
        <v>4672</v>
      </c>
      <c r="N1853" s="52" t="s">
        <v>2599</v>
      </c>
      <c r="O1853" s="80" t="s">
        <v>927</v>
      </c>
      <c r="P1853" s="261" t="s">
        <v>3079</v>
      </c>
      <c r="Q1853" s="13"/>
      <c r="R1853"/>
      <c r="S1853" t="str">
        <f t="shared" si="440"/>
        <v>NOT EQUAL</v>
      </c>
      <c r="T1853" s="41" t="str">
        <f>IF(ISNA(VLOOKUP(P1853,'NEW XEQM.c'!E:F,2,0)),"--","PRESENT")</f>
        <v>--</v>
      </c>
      <c r="U1853"/>
      <c r="V1853">
        <f t="shared" si="441"/>
        <v>555</v>
      </c>
      <c r="W1853" s="75"/>
      <c r="X1853" s="54"/>
      <c r="Y1853" s="54"/>
      <c r="Z1853" s="22" t="str">
        <f t="shared" ref="Z1853:Z1916" si="443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44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45">B1853</f>
        <v>1809</v>
      </c>
      <c r="AC1853" t="str">
        <f t="shared" ref="AC1853:AC1916" si="446">P1853</f>
        <v>ITM_QOPPA</v>
      </c>
      <c r="AD1853" s="125" t="str">
        <f>IF(ISNA(VLOOKUP(AA1853,'XEQM Shortlist'!J:J,1,0)),"//","")</f>
        <v/>
      </c>
      <c r="AF1853" s="88" t="str">
        <f t="shared" ref="AF1853:AF1916" si="447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48">AA1853=AF1853</f>
        <v>1</v>
      </c>
    </row>
    <row r="1854" spans="1:33">
      <c r="A1854" s="45">
        <f t="shared" si="442"/>
        <v>1854</v>
      </c>
      <c r="B1854" s="44">
        <f t="shared" si="433"/>
        <v>1810</v>
      </c>
      <c r="C1854" s="80" t="s">
        <v>3643</v>
      </c>
      <c r="D1854" s="80" t="s">
        <v>3080</v>
      </c>
      <c r="E1854" s="81" t="s">
        <v>506</v>
      </c>
      <c r="F1854" s="81" t="s">
        <v>928</v>
      </c>
      <c r="G1854" s="82">
        <v>0</v>
      </c>
      <c r="H1854" s="82">
        <v>0</v>
      </c>
      <c r="I1854" s="178" t="s">
        <v>1</v>
      </c>
      <c r="J1854" s="53" t="s">
        <v>1348</v>
      </c>
      <c r="K1854" s="54" t="s">
        <v>3656</v>
      </c>
      <c r="L1854" s="52" t="s">
        <v>4614</v>
      </c>
      <c r="M1854" s="52" t="s">
        <v>4672</v>
      </c>
      <c r="N1854" s="52" t="s">
        <v>2599</v>
      </c>
      <c r="O1854" s="80" t="s">
        <v>927</v>
      </c>
      <c r="P1854" s="261" t="s">
        <v>3080</v>
      </c>
      <c r="Q1854" s="13"/>
      <c r="R1854"/>
      <c r="S1854" t="str">
        <f t="shared" si="440"/>
        <v>NOT EQUAL</v>
      </c>
      <c r="T1854" s="41" t="str">
        <f>IF(ISNA(VLOOKUP(P1854,'NEW XEQM.c'!E:F,2,0)),"--","PRESENT")</f>
        <v>--</v>
      </c>
      <c r="U1854"/>
      <c r="V1854">
        <f t="shared" si="441"/>
        <v>555</v>
      </c>
      <c r="W1854" s="75"/>
      <c r="X1854" s="54"/>
      <c r="Y1854" s="54"/>
      <c r="Z1854" s="22" t="str">
        <f t="shared" si="443"/>
        <v/>
      </c>
      <c r="AA1854" s="22" t="str">
        <f t="shared" si="444"/>
        <v/>
      </c>
      <c r="AB1854" s="1">
        <f t="shared" si="445"/>
        <v>1810</v>
      </c>
      <c r="AC1854" t="str">
        <f t="shared" si="446"/>
        <v>ITM_DIGAMMA</v>
      </c>
      <c r="AD1854" s="125" t="str">
        <f>IF(ISNA(VLOOKUP(AA1854,'XEQM Shortlist'!J:J,1,0)),"//","")</f>
        <v/>
      </c>
      <c r="AF1854" s="88" t="str">
        <f t="shared" si="447"/>
        <v/>
      </c>
      <c r="AG1854" t="b">
        <f t="shared" si="448"/>
        <v>1</v>
      </c>
    </row>
    <row r="1855" spans="1:33">
      <c r="A1855" s="45">
        <f t="shared" si="442"/>
        <v>1855</v>
      </c>
      <c r="B1855" s="44">
        <f t="shared" si="433"/>
        <v>1811</v>
      </c>
      <c r="C1855" s="80" t="s">
        <v>3643</v>
      </c>
      <c r="D1855" s="80" t="s">
        <v>3081</v>
      </c>
      <c r="E1855" s="81" t="s">
        <v>506</v>
      </c>
      <c r="F1855" s="81" t="s">
        <v>929</v>
      </c>
      <c r="G1855" s="82">
        <v>0</v>
      </c>
      <c r="H1855" s="82">
        <v>0</v>
      </c>
      <c r="I1855" s="178" t="s">
        <v>1</v>
      </c>
      <c r="J1855" s="53" t="s">
        <v>1348</v>
      </c>
      <c r="K1855" s="54" t="s">
        <v>3656</v>
      </c>
      <c r="L1855" s="52" t="s">
        <v>4614</v>
      </c>
      <c r="M1855" s="52" t="s">
        <v>4672</v>
      </c>
      <c r="N1855" s="52" t="s">
        <v>2599</v>
      </c>
      <c r="O1855" s="80" t="s">
        <v>927</v>
      </c>
      <c r="P1855" s="261" t="s">
        <v>3081</v>
      </c>
      <c r="Q1855" s="13"/>
      <c r="R1855"/>
      <c r="S1855" t="str">
        <f t="shared" si="440"/>
        <v>NOT EQUAL</v>
      </c>
      <c r="T1855" s="41" t="str">
        <f>IF(ISNA(VLOOKUP(P1855,'NEW XEQM.c'!E:F,2,0)),"--","PRESENT")</f>
        <v>--</v>
      </c>
      <c r="U1855"/>
      <c r="V1855">
        <f t="shared" si="441"/>
        <v>555</v>
      </c>
      <c r="W1855" s="75"/>
      <c r="X1855" s="54"/>
      <c r="Y1855" s="54"/>
      <c r="Z1855" s="22" t="str">
        <f t="shared" si="443"/>
        <v/>
      </c>
      <c r="AA1855" s="22" t="str">
        <f t="shared" si="444"/>
        <v/>
      </c>
      <c r="AB1855" s="1">
        <f t="shared" si="445"/>
        <v>1811</v>
      </c>
      <c r="AC1855" t="str">
        <f t="shared" si="446"/>
        <v>ITM_SAMPI</v>
      </c>
      <c r="AD1855" s="125" t="str">
        <f>IF(ISNA(VLOOKUP(AA1855,'XEQM Shortlist'!J:J,1,0)),"//","")</f>
        <v/>
      </c>
      <c r="AF1855" s="88" t="str">
        <f t="shared" si="447"/>
        <v/>
      </c>
      <c r="AG1855" t="b">
        <f t="shared" si="448"/>
        <v>1</v>
      </c>
    </row>
    <row r="1856" spans="1:33">
      <c r="A1856" s="45">
        <f t="shared" si="442"/>
        <v>1856</v>
      </c>
      <c r="B1856" s="44">
        <f t="shared" si="433"/>
        <v>1812</v>
      </c>
      <c r="C1856" s="80" t="s">
        <v>3591</v>
      </c>
      <c r="D1856" s="80">
        <v>7</v>
      </c>
      <c r="E1856" s="81" t="s">
        <v>936</v>
      </c>
      <c r="F1856" s="81" t="s">
        <v>936</v>
      </c>
      <c r="G1856" s="82">
        <v>0</v>
      </c>
      <c r="H1856" s="82">
        <v>0</v>
      </c>
      <c r="I1856" s="264" t="s">
        <v>3</v>
      </c>
      <c r="J1856" s="81" t="s">
        <v>1347</v>
      </c>
      <c r="K1856" s="83" t="s">
        <v>3656</v>
      </c>
      <c r="L1856" s="84" t="s">
        <v>4614</v>
      </c>
      <c r="M1856" s="52" t="s">
        <v>4670</v>
      </c>
      <c r="N1856" s="52" t="s">
        <v>2599</v>
      </c>
      <c r="O1856" s="80" t="s">
        <v>937</v>
      </c>
      <c r="P1856" s="261" t="s">
        <v>2125</v>
      </c>
      <c r="Q1856" s="13"/>
      <c r="R1856"/>
      <c r="S1856" t="str">
        <f t="shared" si="440"/>
        <v/>
      </c>
      <c r="T1856" s="41" t="str">
        <f>IF(ISNA(VLOOKUP(P1856,'NEW XEQM.c'!E:F,2,0)),"--","PRESENT")</f>
        <v>--</v>
      </c>
      <c r="U1856"/>
      <c r="V1856">
        <f t="shared" si="441"/>
        <v>556</v>
      </c>
      <c r="W1856" s="75" t="s">
        <v>2559</v>
      </c>
      <c r="X1856" s="54" t="s">
        <v>2155</v>
      </c>
      <c r="Y1856" s="54" t="s">
        <v>2498</v>
      </c>
      <c r="Z1856" s="22" t="str">
        <f t="shared" si="443"/>
        <v>"Y" STD_SPACE_3_PER_EM STD_RIGHT_ARROW STD_SPACE_3_PER_EM STD_DELTA</v>
      </c>
      <c r="AA1856" s="22" t="str">
        <f t="shared" si="444"/>
        <v>D&gt;Y</v>
      </c>
      <c r="AB1856" s="1">
        <f t="shared" si="445"/>
        <v>1812</v>
      </c>
      <c r="AC1856" t="str">
        <f t="shared" si="446"/>
        <v>ITM_EE_D2Y</v>
      </c>
      <c r="AD1856" s="125" t="str">
        <f>IF(ISNA(VLOOKUP(AA1856,'XEQM Shortlist'!J:J,1,0)),"//","")</f>
        <v>//</v>
      </c>
      <c r="AF1856" s="88" t="str">
        <f t="shared" si="447"/>
        <v>Y&gt;DELTA</v>
      </c>
      <c r="AG1856" t="b">
        <f t="shared" si="448"/>
        <v>0</v>
      </c>
    </row>
    <row r="1857" spans="1:33">
      <c r="A1857" s="45">
        <f t="shared" si="442"/>
        <v>1857</v>
      </c>
      <c r="B1857" s="44">
        <f t="shared" si="433"/>
        <v>1813</v>
      </c>
      <c r="C1857" s="80" t="s">
        <v>3591</v>
      </c>
      <c r="D1857" s="80">
        <v>6</v>
      </c>
      <c r="E1857" s="81" t="s">
        <v>938</v>
      </c>
      <c r="F1857" s="81" t="s">
        <v>938</v>
      </c>
      <c r="G1857" s="82">
        <v>0</v>
      </c>
      <c r="H1857" s="82">
        <v>0</v>
      </c>
      <c r="I1857" s="264" t="s">
        <v>3</v>
      </c>
      <c r="J1857" s="81" t="s">
        <v>1347</v>
      </c>
      <c r="K1857" s="83" t="s">
        <v>3817</v>
      </c>
      <c r="L1857" s="84" t="s">
        <v>4614</v>
      </c>
      <c r="M1857" s="52" t="s">
        <v>4670</v>
      </c>
      <c r="N1857" s="52" t="s">
        <v>2599</v>
      </c>
      <c r="O1857" s="80" t="s">
        <v>937</v>
      </c>
      <c r="P1857" s="261" t="s">
        <v>2126</v>
      </c>
      <c r="Q1857" s="13"/>
      <c r="R1857"/>
      <c r="S1857" t="str">
        <f t="shared" si="440"/>
        <v/>
      </c>
      <c r="T1857" s="41" t="str">
        <f>IF(ISNA(VLOOKUP(P1857,'NEW XEQM.c'!E:F,2,0)),"--","PRESENT")</f>
        <v>--</v>
      </c>
      <c r="U1857"/>
      <c r="V1857">
        <f t="shared" si="441"/>
        <v>557</v>
      </c>
      <c r="W1857" s="75" t="s">
        <v>2559</v>
      </c>
      <c r="X1857" s="54" t="s">
        <v>2155</v>
      </c>
      <c r="Y1857" s="54" t="s">
        <v>2499</v>
      </c>
      <c r="Z1857" s="22" t="str">
        <f t="shared" si="443"/>
        <v>STD_DELTA STD_SPACE_3_PER_EM STD_RIGHT_ARROW STD_SPACE_3_PER_EM "Y"</v>
      </c>
      <c r="AA1857" s="22" t="str">
        <f t="shared" si="444"/>
        <v>Y&gt;D</v>
      </c>
      <c r="AB1857" s="1">
        <f t="shared" si="445"/>
        <v>1813</v>
      </c>
      <c r="AC1857" t="str">
        <f t="shared" si="446"/>
        <v>ITM_EE_Y2D</v>
      </c>
      <c r="AD1857" s="125" t="str">
        <f>IF(ISNA(VLOOKUP(AA1857,'XEQM Shortlist'!J:J,1,0)),"//","")</f>
        <v>//</v>
      </c>
      <c r="AF1857" s="88" t="str">
        <f t="shared" si="447"/>
        <v>DELTA&gt;Y</v>
      </c>
      <c r="AG1857" t="b">
        <f t="shared" si="448"/>
        <v>0</v>
      </c>
    </row>
    <row r="1858" spans="1:33">
      <c r="A1858" s="45">
        <f t="shared" si="442"/>
        <v>1858</v>
      </c>
      <c r="B1858" s="44">
        <f t="shared" si="433"/>
        <v>1814</v>
      </c>
      <c r="C1858" s="80" t="s">
        <v>3591</v>
      </c>
      <c r="D1858" s="80">
        <v>9</v>
      </c>
      <c r="E1858" s="81" t="s">
        <v>1337</v>
      </c>
      <c r="F1858" s="81" t="s">
        <v>939</v>
      </c>
      <c r="G1858" s="82">
        <v>0</v>
      </c>
      <c r="H1858" s="82">
        <v>0</v>
      </c>
      <c r="I1858" s="264" t="s">
        <v>3</v>
      </c>
      <c r="J1858" s="81" t="s">
        <v>1347</v>
      </c>
      <c r="K1858" s="83" t="s">
        <v>3817</v>
      </c>
      <c r="L1858" s="84" t="s">
        <v>4614</v>
      </c>
      <c r="M1858" s="52" t="s">
        <v>4670</v>
      </c>
      <c r="N1858" s="52" t="s">
        <v>2599</v>
      </c>
      <c r="O1858" s="80" t="s">
        <v>937</v>
      </c>
      <c r="P1858" s="261" t="s">
        <v>2127</v>
      </c>
      <c r="Q1858" s="13"/>
      <c r="R1858"/>
      <c r="S1858" t="str">
        <f t="shared" si="440"/>
        <v>NOT EQUAL</v>
      </c>
      <c r="T1858" s="41" t="str">
        <f>IF(ISNA(VLOOKUP(P1858,'NEW XEQM.c'!E:F,2,0)),"--","PRESENT")</f>
        <v>--</v>
      </c>
      <c r="U1858"/>
      <c r="V1858">
        <f t="shared" si="441"/>
        <v>558</v>
      </c>
      <c r="W1858" s="75" t="s">
        <v>2559</v>
      </c>
      <c r="X1858" s="54" t="s">
        <v>2155</v>
      </c>
      <c r="Y1858" s="54" t="s">
        <v>2155</v>
      </c>
      <c r="Z1858" s="22" t="str">
        <f t="shared" si="443"/>
        <v>"ATOSYM"</v>
      </c>
      <c r="AA1858" s="22" t="str">
        <f t="shared" si="444"/>
        <v>ATOSYM</v>
      </c>
      <c r="AB1858" s="1">
        <f t="shared" si="445"/>
        <v>1814</v>
      </c>
      <c r="AC1858" t="str">
        <f t="shared" si="446"/>
        <v>ITM_EE_A2S</v>
      </c>
      <c r="AD1858" s="125" t="str">
        <f>IF(ISNA(VLOOKUP(AA1858,'XEQM Shortlist'!J:J,1,0)),"//","")</f>
        <v>//</v>
      </c>
      <c r="AF1858" s="88" t="str">
        <f t="shared" si="447"/>
        <v>ATOSYM</v>
      </c>
      <c r="AG1858" t="b">
        <f t="shared" si="448"/>
        <v>1</v>
      </c>
    </row>
    <row r="1859" spans="1:33">
      <c r="A1859" s="45">
        <f t="shared" si="442"/>
        <v>1859</v>
      </c>
      <c r="B1859" s="44">
        <f t="shared" si="433"/>
        <v>1815</v>
      </c>
      <c r="C1859" s="80" t="s">
        <v>3591</v>
      </c>
      <c r="D1859" s="80">
        <v>8</v>
      </c>
      <c r="E1859" s="81" t="s">
        <v>1338</v>
      </c>
      <c r="F1859" s="81" t="s">
        <v>940</v>
      </c>
      <c r="G1859" s="82">
        <v>0</v>
      </c>
      <c r="H1859" s="82">
        <v>0</v>
      </c>
      <c r="I1859" s="264" t="s">
        <v>3</v>
      </c>
      <c r="J1859" s="81" t="s">
        <v>1347</v>
      </c>
      <c r="K1859" s="83" t="s">
        <v>3817</v>
      </c>
      <c r="L1859" s="84" t="s">
        <v>4614</v>
      </c>
      <c r="M1859" s="52" t="s">
        <v>4670</v>
      </c>
      <c r="N1859" s="52" t="s">
        <v>2599</v>
      </c>
      <c r="O1859" s="80" t="s">
        <v>937</v>
      </c>
      <c r="P1859" s="261" t="s">
        <v>2128</v>
      </c>
      <c r="Q1859" s="13"/>
      <c r="R1859"/>
      <c r="S1859" t="str">
        <f t="shared" si="440"/>
        <v>NOT EQUAL</v>
      </c>
      <c r="T1859" s="41" t="str">
        <f>IF(ISNA(VLOOKUP(P1859,'NEW XEQM.c'!E:F,2,0)),"--","PRESENT")</f>
        <v>--</v>
      </c>
      <c r="U1859"/>
      <c r="V1859">
        <f t="shared" si="441"/>
        <v>559</v>
      </c>
      <c r="W1859" s="75" t="s">
        <v>2559</v>
      </c>
      <c r="X1859" s="54" t="s">
        <v>2155</v>
      </c>
      <c r="Y1859" s="54" t="s">
        <v>2155</v>
      </c>
      <c r="Z1859" s="22" t="str">
        <f t="shared" si="443"/>
        <v>"SYMTOA"</v>
      </c>
      <c r="AA1859" s="22" t="str">
        <f t="shared" si="444"/>
        <v>SYMTOA</v>
      </c>
      <c r="AB1859" s="1">
        <f t="shared" si="445"/>
        <v>1815</v>
      </c>
      <c r="AC1859" t="str">
        <f t="shared" si="446"/>
        <v>ITM_EE_S2A</v>
      </c>
      <c r="AD1859" s="125" t="str">
        <f>IF(ISNA(VLOOKUP(AA1859,'XEQM Shortlist'!J:J,1,0)),"//","")</f>
        <v>//</v>
      </c>
      <c r="AF1859" s="88" t="str">
        <f t="shared" si="447"/>
        <v>SYMTOA</v>
      </c>
      <c r="AG1859" t="b">
        <f t="shared" si="448"/>
        <v>1</v>
      </c>
    </row>
    <row r="1860" spans="1:33">
      <c r="A1860" s="45">
        <f t="shared" si="442"/>
        <v>1860</v>
      </c>
      <c r="B1860" s="44">
        <f t="shared" ref="B1860:B1923" si="449">IF(AND(MID(C1860,2,1)&lt;&gt;"/",MID(C1860,1,1)="/"),INT(B1859)+1,B1859+0.01)</f>
        <v>1816</v>
      </c>
      <c r="C1860" s="80" t="s">
        <v>5371</v>
      </c>
      <c r="D1860" s="80" t="s">
        <v>7</v>
      </c>
      <c r="E1860" s="282" t="s">
        <v>5372</v>
      </c>
      <c r="F1860" s="282" t="s">
        <v>5372</v>
      </c>
      <c r="G1860" s="82">
        <v>0</v>
      </c>
      <c r="H1860" s="82">
        <v>0</v>
      </c>
      <c r="I1860" s="264" t="s">
        <v>3</v>
      </c>
      <c r="J1860" s="81" t="s">
        <v>1347</v>
      </c>
      <c r="K1860" s="83" t="s">
        <v>3817</v>
      </c>
      <c r="L1860" s="84" t="s">
        <v>4614</v>
      </c>
      <c r="M1860" s="52" t="s">
        <v>4670</v>
      </c>
      <c r="N1860" s="52" t="s">
        <v>2599</v>
      </c>
      <c r="O1860" s="80"/>
      <c r="P1860" s="261" t="s">
        <v>2130</v>
      </c>
      <c r="Q1860" s="13"/>
      <c r="R1860"/>
      <c r="S1860" t="str">
        <f t="shared" si="440"/>
        <v/>
      </c>
      <c r="T1860" s="41" t="str">
        <f>IF(ISNA(VLOOKUP(P1860,'NEW XEQM.c'!E:F,2,0)),"--","PRESENT")</f>
        <v>--</v>
      </c>
      <c r="U1860"/>
      <c r="V1860">
        <f t="shared" si="441"/>
        <v>560</v>
      </c>
      <c r="W1860" s="75" t="s">
        <v>2559</v>
      </c>
      <c r="X1860" s="54" t="s">
        <v>2155</v>
      </c>
      <c r="Y1860" s="54" t="s">
        <v>2155</v>
      </c>
      <c r="Z1860" s="22" t="str">
        <f t="shared" si="443"/>
        <v>"E" STD_SUP_I STD_SUP_X</v>
      </c>
      <c r="AA1860" s="22" t="str">
        <f t="shared" si="444"/>
        <v>E^I^X</v>
      </c>
      <c r="AB1860" s="1">
        <f t="shared" si="445"/>
        <v>1816</v>
      </c>
      <c r="AC1860" t="str">
        <f t="shared" si="446"/>
        <v>ITM_EE_EXP_TH</v>
      </c>
      <c r="AD1860" s="125" t="str">
        <f>IF(ISNA(VLOOKUP(AA1860,'XEQM Shortlist'!J:J,1,0)),"//","")</f>
        <v>//</v>
      </c>
      <c r="AF1860" s="88" t="str">
        <f t="shared" si="447"/>
        <v>E^I^X</v>
      </c>
      <c r="AG1860" t="b">
        <f t="shared" si="448"/>
        <v>1</v>
      </c>
    </row>
    <row r="1861" spans="1:33">
      <c r="A1861" s="45">
        <f t="shared" si="442"/>
        <v>1861</v>
      </c>
      <c r="B1861" s="44">
        <f t="shared" si="449"/>
        <v>1817</v>
      </c>
      <c r="C1861" s="80" t="s">
        <v>3591</v>
      </c>
      <c r="D1861" s="80">
        <v>11</v>
      </c>
      <c r="E1861" s="81" t="s">
        <v>942</v>
      </c>
      <c r="F1861" s="81" t="s">
        <v>942</v>
      </c>
      <c r="G1861" s="82">
        <v>0</v>
      </c>
      <c r="H1861" s="82">
        <v>0</v>
      </c>
      <c r="I1861" s="264" t="s">
        <v>3</v>
      </c>
      <c r="J1861" s="81" t="s">
        <v>1347</v>
      </c>
      <c r="K1861" s="83" t="s">
        <v>3817</v>
      </c>
      <c r="L1861" s="84" t="s">
        <v>4614</v>
      </c>
      <c r="M1861" s="52" t="s">
        <v>4670</v>
      </c>
      <c r="N1861" s="52" t="s">
        <v>2599</v>
      </c>
      <c r="O1861" s="80" t="s">
        <v>937</v>
      </c>
      <c r="P1861" s="261" t="s">
        <v>2131</v>
      </c>
      <c r="Q1861" s="13"/>
      <c r="R1861"/>
      <c r="S1861" t="str">
        <f t="shared" si="440"/>
        <v/>
      </c>
      <c r="T1861" s="41" t="str">
        <f>IF(ISNA(VLOOKUP(P1861,'NEW XEQM.c'!E:F,2,0)),"--","PRESENT")</f>
        <v>--</v>
      </c>
      <c r="U1861"/>
      <c r="V1861">
        <f t="shared" si="441"/>
        <v>561</v>
      </c>
      <c r="W1861" s="75" t="s">
        <v>2559</v>
      </c>
      <c r="X1861" s="54" t="s">
        <v>2155</v>
      </c>
      <c r="Y1861" s="54" t="s">
        <v>2155</v>
      </c>
      <c r="Z1861" s="22" t="str">
        <f t="shared" si="443"/>
        <v>"STO" STD_SPACE_3_PER_EM "3Z"</v>
      </c>
      <c r="AA1861" s="22" t="str">
        <f t="shared" si="444"/>
        <v>STO3Z</v>
      </c>
      <c r="AB1861" s="1">
        <f t="shared" si="445"/>
        <v>1817</v>
      </c>
      <c r="AC1861" t="str">
        <f t="shared" si="446"/>
        <v>ITM_EE_STO_Z</v>
      </c>
      <c r="AD1861" s="125" t="str">
        <f>IF(ISNA(VLOOKUP(AA1861,'XEQM Shortlist'!J:J,1,0)),"//","")</f>
        <v>//</v>
      </c>
      <c r="AF1861" s="88" t="str">
        <f t="shared" si="447"/>
        <v>STO3Z</v>
      </c>
      <c r="AG1861" t="b">
        <f t="shared" si="448"/>
        <v>1</v>
      </c>
    </row>
    <row r="1862" spans="1:33">
      <c r="A1862" s="45">
        <f t="shared" si="442"/>
        <v>1862</v>
      </c>
      <c r="B1862" s="44">
        <f t="shared" si="449"/>
        <v>1818</v>
      </c>
      <c r="C1862" s="80" t="s">
        <v>3591</v>
      </c>
      <c r="D1862" s="80">
        <v>12</v>
      </c>
      <c r="E1862" s="81" t="s">
        <v>943</v>
      </c>
      <c r="F1862" s="81" t="s">
        <v>943</v>
      </c>
      <c r="G1862" s="82">
        <v>0</v>
      </c>
      <c r="H1862" s="82">
        <v>0</v>
      </c>
      <c r="I1862" s="264" t="s">
        <v>3</v>
      </c>
      <c r="J1862" s="81" t="s">
        <v>1347</v>
      </c>
      <c r="K1862" s="83" t="s">
        <v>3817</v>
      </c>
      <c r="L1862" s="84" t="s">
        <v>4614</v>
      </c>
      <c r="M1862" s="52" t="s">
        <v>4670</v>
      </c>
      <c r="N1862" s="52" t="s">
        <v>2599</v>
      </c>
      <c r="O1862" s="80" t="s">
        <v>937</v>
      </c>
      <c r="P1862" s="261" t="s">
        <v>2132</v>
      </c>
      <c r="Q1862" s="13"/>
      <c r="R1862"/>
      <c r="S1862" t="str">
        <f t="shared" si="440"/>
        <v/>
      </c>
      <c r="T1862" s="41" t="str">
        <f>IF(ISNA(VLOOKUP(P1862,'NEW XEQM.c'!E:F,2,0)),"--","PRESENT")</f>
        <v>--</v>
      </c>
      <c r="U1862"/>
      <c r="V1862">
        <f t="shared" si="441"/>
        <v>562</v>
      </c>
      <c r="W1862" s="75" t="s">
        <v>2559</v>
      </c>
      <c r="X1862" s="54" t="s">
        <v>2155</v>
      </c>
      <c r="Y1862" s="54" t="s">
        <v>2155</v>
      </c>
      <c r="Z1862" s="22" t="str">
        <f t="shared" si="443"/>
        <v>"RCL" STD_SPACE_3_PER_EM "3Z"</v>
      </c>
      <c r="AA1862" s="22" t="str">
        <f t="shared" si="444"/>
        <v>RCL3Z</v>
      </c>
      <c r="AB1862" s="1">
        <f t="shared" si="445"/>
        <v>1818</v>
      </c>
      <c r="AC1862" t="str">
        <f t="shared" si="446"/>
        <v>ITM_EE_RCL_Z</v>
      </c>
      <c r="AD1862" s="125" t="str">
        <f>IF(ISNA(VLOOKUP(AA1862,'XEQM Shortlist'!J:J,1,0)),"//","")</f>
        <v>//</v>
      </c>
      <c r="AF1862" s="88" t="str">
        <f t="shared" si="447"/>
        <v>RCL3Z</v>
      </c>
      <c r="AG1862" t="b">
        <f t="shared" si="448"/>
        <v>1</v>
      </c>
    </row>
    <row r="1863" spans="1:33">
      <c r="A1863" s="45">
        <f t="shared" si="442"/>
        <v>1863</v>
      </c>
      <c r="B1863" s="44">
        <f t="shared" si="449"/>
        <v>1819</v>
      </c>
      <c r="C1863" s="80" t="s">
        <v>3591</v>
      </c>
      <c r="D1863" s="80">
        <v>13</v>
      </c>
      <c r="E1863" s="81" t="s">
        <v>944</v>
      </c>
      <c r="F1863" s="81" t="s">
        <v>944</v>
      </c>
      <c r="G1863" s="82">
        <v>0</v>
      </c>
      <c r="H1863" s="82">
        <v>0</v>
      </c>
      <c r="I1863" s="264" t="s">
        <v>3</v>
      </c>
      <c r="J1863" s="81" t="s">
        <v>1347</v>
      </c>
      <c r="K1863" s="83" t="s">
        <v>3817</v>
      </c>
      <c r="L1863" s="84" t="s">
        <v>4614</v>
      </c>
      <c r="M1863" s="52" t="s">
        <v>4670</v>
      </c>
      <c r="N1863" s="52" t="s">
        <v>2599</v>
      </c>
      <c r="O1863" s="80" t="s">
        <v>937</v>
      </c>
      <c r="P1863" s="261" t="s">
        <v>2133</v>
      </c>
      <c r="Q1863" s="13"/>
      <c r="R1863"/>
      <c r="S1863" t="str">
        <f t="shared" si="440"/>
        <v/>
      </c>
      <c r="T1863" s="41" t="str">
        <f>IF(ISNA(VLOOKUP(P1863,'NEW XEQM.c'!E:F,2,0)),"--","PRESENT")</f>
        <v>--</v>
      </c>
      <c r="U1863"/>
      <c r="V1863">
        <f t="shared" si="441"/>
        <v>563</v>
      </c>
      <c r="W1863" s="75" t="s">
        <v>2559</v>
      </c>
      <c r="X1863" s="54" t="s">
        <v>2155</v>
      </c>
      <c r="Y1863" s="54" t="s">
        <v>2155</v>
      </c>
      <c r="Z1863" s="22" t="str">
        <f t="shared" si="443"/>
        <v>"STO" STD_SPACE_3_PER_EM "3V"</v>
      </c>
      <c r="AA1863" s="22" t="str">
        <f t="shared" si="444"/>
        <v>STO3V</v>
      </c>
      <c r="AB1863" s="1">
        <f t="shared" si="445"/>
        <v>1819</v>
      </c>
      <c r="AC1863" t="str">
        <f t="shared" si="446"/>
        <v>ITM_EE_STO_V</v>
      </c>
      <c r="AD1863" s="125" t="str">
        <f>IF(ISNA(VLOOKUP(AA1863,'XEQM Shortlist'!J:J,1,0)),"//","")</f>
        <v>//</v>
      </c>
      <c r="AF1863" s="88" t="str">
        <f t="shared" si="447"/>
        <v>STO3V</v>
      </c>
      <c r="AG1863" t="b">
        <f t="shared" si="448"/>
        <v>1</v>
      </c>
    </row>
    <row r="1864" spans="1:33">
      <c r="A1864" s="45">
        <f t="shared" si="442"/>
        <v>1864</v>
      </c>
      <c r="B1864" s="44">
        <f t="shared" si="449"/>
        <v>1820</v>
      </c>
      <c r="C1864" s="80" t="s">
        <v>3591</v>
      </c>
      <c r="D1864" s="80">
        <v>14</v>
      </c>
      <c r="E1864" s="81" t="s">
        <v>945</v>
      </c>
      <c r="F1864" s="81" t="s">
        <v>945</v>
      </c>
      <c r="G1864" s="82">
        <v>0</v>
      </c>
      <c r="H1864" s="82">
        <v>0</v>
      </c>
      <c r="I1864" s="264" t="s">
        <v>3</v>
      </c>
      <c r="J1864" s="81" t="s">
        <v>1347</v>
      </c>
      <c r="K1864" s="83" t="s">
        <v>3817</v>
      </c>
      <c r="L1864" s="84" t="s">
        <v>4614</v>
      </c>
      <c r="M1864" s="52" t="s">
        <v>4670</v>
      </c>
      <c r="N1864" s="52" t="s">
        <v>2599</v>
      </c>
      <c r="O1864" s="80" t="s">
        <v>937</v>
      </c>
      <c r="P1864" s="261" t="s">
        <v>2134</v>
      </c>
      <c r="Q1864" s="13"/>
      <c r="R1864"/>
      <c r="S1864" t="str">
        <f t="shared" si="440"/>
        <v/>
      </c>
      <c r="T1864" s="41" t="str">
        <f>IF(ISNA(VLOOKUP(P1864,'NEW XEQM.c'!E:F,2,0)),"--","PRESENT")</f>
        <v>--</v>
      </c>
      <c r="U1864"/>
      <c r="V1864">
        <f t="shared" si="441"/>
        <v>564</v>
      </c>
      <c r="W1864" s="75" t="s">
        <v>2559</v>
      </c>
      <c r="X1864" s="54" t="s">
        <v>2155</v>
      </c>
      <c r="Y1864" s="54" t="s">
        <v>2155</v>
      </c>
      <c r="Z1864" s="22" t="str">
        <f t="shared" si="443"/>
        <v>"RCL" STD_SPACE_3_PER_EM "3V"</v>
      </c>
      <c r="AA1864" s="22" t="str">
        <f t="shared" si="444"/>
        <v>RCL3V</v>
      </c>
      <c r="AB1864" s="1">
        <f t="shared" si="445"/>
        <v>1820</v>
      </c>
      <c r="AC1864" t="str">
        <f t="shared" si="446"/>
        <v>ITM_EE_RCL_V</v>
      </c>
      <c r="AD1864" s="125" t="str">
        <f>IF(ISNA(VLOOKUP(AA1864,'XEQM Shortlist'!J:J,1,0)),"//","")</f>
        <v>//</v>
      </c>
      <c r="AF1864" s="88" t="str">
        <f t="shared" si="447"/>
        <v>RCL3V</v>
      </c>
      <c r="AG1864" t="b">
        <f t="shared" si="448"/>
        <v>1</v>
      </c>
    </row>
    <row r="1865" spans="1:33">
      <c r="A1865" s="45">
        <f t="shared" si="442"/>
        <v>1865</v>
      </c>
      <c r="B1865" s="44">
        <f t="shared" si="449"/>
        <v>1821</v>
      </c>
      <c r="C1865" s="80" t="s">
        <v>3591</v>
      </c>
      <c r="D1865" s="80">
        <v>15</v>
      </c>
      <c r="E1865" s="81" t="s">
        <v>946</v>
      </c>
      <c r="F1865" s="81" t="s">
        <v>946</v>
      </c>
      <c r="G1865" s="82">
        <v>0</v>
      </c>
      <c r="H1865" s="82">
        <v>0</v>
      </c>
      <c r="I1865" s="264" t="s">
        <v>3</v>
      </c>
      <c r="J1865" s="81" t="s">
        <v>1347</v>
      </c>
      <c r="K1865" s="83" t="s">
        <v>3817</v>
      </c>
      <c r="L1865" s="84" t="s">
        <v>4614</v>
      </c>
      <c r="M1865" s="52" t="s">
        <v>4670</v>
      </c>
      <c r="N1865" s="52" t="s">
        <v>2599</v>
      </c>
      <c r="O1865" s="80" t="s">
        <v>937</v>
      </c>
      <c r="P1865" s="261" t="s">
        <v>2135</v>
      </c>
      <c r="Q1865" s="13"/>
      <c r="R1865"/>
      <c r="S1865" t="str">
        <f t="shared" si="440"/>
        <v/>
      </c>
      <c r="T1865" s="41" t="str">
        <f>IF(ISNA(VLOOKUP(P1865,'NEW XEQM.c'!E:F,2,0)),"--","PRESENT")</f>
        <v>--</v>
      </c>
      <c r="U1865"/>
      <c r="V1865">
        <f t="shared" si="441"/>
        <v>565</v>
      </c>
      <c r="W1865" s="75" t="s">
        <v>2559</v>
      </c>
      <c r="X1865" s="54" t="s">
        <v>2155</v>
      </c>
      <c r="Y1865" s="54" t="s">
        <v>2155</v>
      </c>
      <c r="Z1865" s="22" t="str">
        <f t="shared" si="443"/>
        <v>"STO" STD_SPACE_3_PER_EM "3I"</v>
      </c>
      <c r="AA1865" s="22" t="str">
        <f t="shared" si="444"/>
        <v>STO3I</v>
      </c>
      <c r="AB1865" s="1">
        <f t="shared" si="445"/>
        <v>1821</v>
      </c>
      <c r="AC1865" t="str">
        <f t="shared" si="446"/>
        <v>ITM_EE_STO_I</v>
      </c>
      <c r="AD1865" s="125" t="str">
        <f>IF(ISNA(VLOOKUP(AA1865,'XEQM Shortlist'!J:J,1,0)),"//","")</f>
        <v>//</v>
      </c>
      <c r="AF1865" s="88" t="str">
        <f t="shared" si="447"/>
        <v>STO3I</v>
      </c>
      <c r="AG1865" t="b">
        <f t="shared" si="448"/>
        <v>1</v>
      </c>
    </row>
    <row r="1866" spans="1:33">
      <c r="A1866" s="45">
        <f t="shared" si="442"/>
        <v>1866</v>
      </c>
      <c r="B1866" s="44">
        <f t="shared" si="449"/>
        <v>1822</v>
      </c>
      <c r="C1866" s="80" t="s">
        <v>3591</v>
      </c>
      <c r="D1866" s="80">
        <v>16</v>
      </c>
      <c r="E1866" s="81" t="s">
        <v>947</v>
      </c>
      <c r="F1866" s="81" t="s">
        <v>947</v>
      </c>
      <c r="G1866" s="82">
        <v>0</v>
      </c>
      <c r="H1866" s="82">
        <v>0</v>
      </c>
      <c r="I1866" s="264" t="s">
        <v>3</v>
      </c>
      <c r="J1866" s="81" t="s">
        <v>1347</v>
      </c>
      <c r="K1866" s="83" t="s">
        <v>3817</v>
      </c>
      <c r="L1866" s="84" t="s">
        <v>4614</v>
      </c>
      <c r="M1866" s="52" t="s">
        <v>4670</v>
      </c>
      <c r="N1866" s="52" t="s">
        <v>2599</v>
      </c>
      <c r="O1866" s="80" t="s">
        <v>937</v>
      </c>
      <c r="P1866" s="261" t="s">
        <v>2136</v>
      </c>
      <c r="Q1866" s="13"/>
      <c r="R1866"/>
      <c r="S1866" t="str">
        <f t="shared" si="440"/>
        <v/>
      </c>
      <c r="T1866" s="41" t="str">
        <f>IF(ISNA(VLOOKUP(P1866,'NEW XEQM.c'!E:F,2,0)),"--","PRESENT")</f>
        <v>--</v>
      </c>
      <c r="U1866"/>
      <c r="V1866">
        <f t="shared" si="441"/>
        <v>566</v>
      </c>
      <c r="W1866" s="75" t="s">
        <v>2559</v>
      </c>
      <c r="X1866" s="54" t="s">
        <v>2155</v>
      </c>
      <c r="Y1866" s="54" t="s">
        <v>2155</v>
      </c>
      <c r="Z1866" s="22" t="str">
        <f t="shared" si="443"/>
        <v>"RCL" STD_SPACE_3_PER_EM "3I"</v>
      </c>
      <c r="AA1866" s="22" t="str">
        <f t="shared" si="444"/>
        <v>RCL3I</v>
      </c>
      <c r="AB1866" s="1">
        <f t="shared" si="445"/>
        <v>1822</v>
      </c>
      <c r="AC1866" t="str">
        <f t="shared" si="446"/>
        <v>ITM_EE_RCL_I</v>
      </c>
      <c r="AD1866" s="125" t="str">
        <f>IF(ISNA(VLOOKUP(AA1866,'XEQM Shortlist'!J:J,1,0)),"//","")</f>
        <v>//</v>
      </c>
      <c r="AF1866" s="88" t="str">
        <f t="shared" si="447"/>
        <v>RCL3I</v>
      </c>
      <c r="AG1866" t="b">
        <f t="shared" si="448"/>
        <v>1</v>
      </c>
    </row>
    <row r="1867" spans="1:33">
      <c r="A1867" s="45">
        <f t="shared" si="442"/>
        <v>1867</v>
      </c>
      <c r="B1867" s="44">
        <f t="shared" si="449"/>
        <v>1823</v>
      </c>
      <c r="C1867" s="80" t="s">
        <v>3591</v>
      </c>
      <c r="D1867" s="80">
        <v>17</v>
      </c>
      <c r="E1867" s="81" t="s">
        <v>2156</v>
      </c>
      <c r="F1867" s="81" t="s">
        <v>1339</v>
      </c>
      <c r="G1867" s="82">
        <v>0</v>
      </c>
      <c r="H1867" s="82">
        <v>0</v>
      </c>
      <c r="I1867" s="264" t="s">
        <v>3</v>
      </c>
      <c r="J1867" s="81" t="s">
        <v>1347</v>
      </c>
      <c r="K1867" s="83" t="s">
        <v>3817</v>
      </c>
      <c r="L1867" s="84" t="s">
        <v>4614</v>
      </c>
      <c r="M1867" s="52" t="s">
        <v>4670</v>
      </c>
      <c r="N1867" s="52" t="s">
        <v>2599</v>
      </c>
      <c r="O1867" s="80" t="s">
        <v>937</v>
      </c>
      <c r="P1867" s="261" t="s">
        <v>2137</v>
      </c>
      <c r="Q1867" s="13"/>
      <c r="R1867"/>
      <c r="S1867" t="str">
        <f t="shared" si="440"/>
        <v>NOT EQUAL</v>
      </c>
      <c r="T1867" s="41" t="str">
        <f>IF(ISNA(VLOOKUP(P1867,'NEW XEQM.c'!E:F,2,0)),"--","PRESENT")</f>
        <v>--</v>
      </c>
      <c r="U1867"/>
      <c r="V1867">
        <f t="shared" si="441"/>
        <v>567</v>
      </c>
      <c r="W1867" s="75" t="s">
        <v>2559</v>
      </c>
      <c r="X1867" s="54" t="s">
        <v>2155</v>
      </c>
      <c r="Y1867" s="54" t="s">
        <v>2155</v>
      </c>
      <c r="Z1867" s="22" t="str">
        <f t="shared" si="443"/>
        <v>"3V" STD_DIVIDE "3I"</v>
      </c>
      <c r="AA1867" s="22" t="str">
        <f t="shared" si="444"/>
        <v>3V/3I</v>
      </c>
      <c r="AB1867" s="1">
        <f t="shared" si="445"/>
        <v>1823</v>
      </c>
      <c r="AC1867" t="str">
        <f t="shared" si="446"/>
        <v>ITM_EE_STO_V_I</v>
      </c>
      <c r="AD1867" s="125" t="str">
        <f>IF(ISNA(VLOOKUP(AA1867,'XEQM Shortlist'!J:J,1,0)),"//","")</f>
        <v>//</v>
      </c>
      <c r="AF1867" s="88" t="str">
        <f t="shared" si="447"/>
        <v>3V/3I</v>
      </c>
      <c r="AG1867" t="b">
        <f t="shared" si="448"/>
        <v>1</v>
      </c>
    </row>
    <row r="1868" spans="1:33">
      <c r="A1868" s="45">
        <f t="shared" si="442"/>
        <v>1868</v>
      </c>
      <c r="B1868" s="44">
        <f t="shared" si="449"/>
        <v>1824</v>
      </c>
      <c r="C1868" s="80" t="s">
        <v>3591</v>
      </c>
      <c r="D1868" s="80">
        <v>18</v>
      </c>
      <c r="E1868" s="81" t="s">
        <v>2157</v>
      </c>
      <c r="F1868" s="81" t="s">
        <v>1340</v>
      </c>
      <c r="G1868" s="82">
        <v>0</v>
      </c>
      <c r="H1868" s="82">
        <v>0</v>
      </c>
      <c r="I1868" s="264" t="s">
        <v>3</v>
      </c>
      <c r="J1868" s="81" t="s">
        <v>1347</v>
      </c>
      <c r="K1868" s="83" t="s">
        <v>3817</v>
      </c>
      <c r="L1868" s="84" t="s">
        <v>4614</v>
      </c>
      <c r="M1868" s="52" t="s">
        <v>4670</v>
      </c>
      <c r="N1868" s="52" t="s">
        <v>2599</v>
      </c>
      <c r="O1868" s="80" t="s">
        <v>937</v>
      </c>
      <c r="P1868" s="261" t="s">
        <v>2138</v>
      </c>
      <c r="Q1868" s="13"/>
      <c r="R1868"/>
      <c r="S1868" t="str">
        <f t="shared" si="440"/>
        <v>NOT EQUAL</v>
      </c>
      <c r="T1868" s="41" t="str">
        <f>IF(ISNA(VLOOKUP(P1868,'NEW XEQM.c'!E:F,2,0)),"--","PRESENT")</f>
        <v>--</v>
      </c>
      <c r="U1868"/>
      <c r="V1868">
        <f t="shared" si="441"/>
        <v>568</v>
      </c>
      <c r="W1868" s="75" t="s">
        <v>2559</v>
      </c>
      <c r="X1868" s="54" t="s">
        <v>2155</v>
      </c>
      <c r="Y1868" s="54" t="s">
        <v>2508</v>
      </c>
      <c r="Z1868" s="22" t="str">
        <f t="shared" si="443"/>
        <v>"3I" STD_CROSS "3Z"</v>
      </c>
      <c r="AA1868" s="22" t="str">
        <f t="shared" si="444"/>
        <v>3Ix3Z</v>
      </c>
      <c r="AB1868" s="1">
        <f t="shared" si="445"/>
        <v>1824</v>
      </c>
      <c r="AC1868" t="str">
        <f t="shared" si="446"/>
        <v>ITM_EE_STO_IR</v>
      </c>
      <c r="AD1868" s="125" t="str">
        <f>IF(ISNA(VLOOKUP(AA1868,'XEQM Shortlist'!J:J,1,0)),"//","")</f>
        <v>//</v>
      </c>
      <c r="AF1868" s="88" t="str">
        <f t="shared" si="447"/>
        <v>3I*3Z</v>
      </c>
      <c r="AG1868" t="b">
        <f t="shared" si="448"/>
        <v>0</v>
      </c>
    </row>
    <row r="1869" spans="1:33">
      <c r="A1869" s="45">
        <f t="shared" si="442"/>
        <v>1869</v>
      </c>
      <c r="B1869" s="44">
        <f t="shared" si="449"/>
        <v>1825</v>
      </c>
      <c r="C1869" s="80" t="s">
        <v>3591</v>
      </c>
      <c r="D1869" s="80">
        <v>19</v>
      </c>
      <c r="E1869" s="81" t="s">
        <v>2158</v>
      </c>
      <c r="F1869" s="81" t="s">
        <v>1341</v>
      </c>
      <c r="G1869" s="82">
        <v>0</v>
      </c>
      <c r="H1869" s="82">
        <v>0</v>
      </c>
      <c r="I1869" s="264" t="s">
        <v>3</v>
      </c>
      <c r="J1869" s="81" t="s">
        <v>1347</v>
      </c>
      <c r="K1869" s="83" t="s">
        <v>3817</v>
      </c>
      <c r="L1869" s="84" t="s">
        <v>4614</v>
      </c>
      <c r="M1869" s="52" t="s">
        <v>4670</v>
      </c>
      <c r="N1869" s="52" t="s">
        <v>2599</v>
      </c>
      <c r="O1869" s="80" t="s">
        <v>937</v>
      </c>
      <c r="P1869" s="261" t="s">
        <v>2139</v>
      </c>
      <c r="Q1869" s="13"/>
      <c r="R1869"/>
      <c r="S1869" t="str">
        <f t="shared" si="440"/>
        <v>NOT EQUAL</v>
      </c>
      <c r="T1869" s="41" t="str">
        <f>IF(ISNA(VLOOKUP(P1869,'NEW XEQM.c'!E:F,2,0)),"--","PRESENT")</f>
        <v>--</v>
      </c>
      <c r="U1869"/>
      <c r="V1869">
        <f t="shared" si="441"/>
        <v>569</v>
      </c>
      <c r="W1869" s="75" t="s">
        <v>2559</v>
      </c>
      <c r="X1869" s="54" t="s">
        <v>2155</v>
      </c>
      <c r="Y1869" s="54" t="s">
        <v>2155</v>
      </c>
      <c r="Z1869" s="22" t="str">
        <f t="shared" si="443"/>
        <v>"3V" STD_DIVIDE "3Z"</v>
      </c>
      <c r="AA1869" s="22" t="str">
        <f t="shared" si="444"/>
        <v>3V/3Z</v>
      </c>
      <c r="AB1869" s="1">
        <f t="shared" si="445"/>
        <v>1825</v>
      </c>
      <c r="AC1869" t="str">
        <f t="shared" si="446"/>
        <v>ITM_EE_STO_V_Z</v>
      </c>
      <c r="AD1869" s="125" t="str">
        <f>IF(ISNA(VLOOKUP(AA1869,'XEQM Shortlist'!J:J,1,0)),"//","")</f>
        <v>//</v>
      </c>
      <c r="AF1869" s="88" t="str">
        <f t="shared" si="447"/>
        <v>3V/3Z</v>
      </c>
      <c r="AG1869" t="b">
        <f t="shared" si="448"/>
        <v>1</v>
      </c>
    </row>
    <row r="1870" spans="1:33">
      <c r="A1870" s="45">
        <f t="shared" si="442"/>
        <v>1870</v>
      </c>
      <c r="B1870" s="44">
        <f t="shared" si="449"/>
        <v>1826</v>
      </c>
      <c r="C1870" s="80" t="s">
        <v>3591</v>
      </c>
      <c r="D1870" s="80">
        <v>20</v>
      </c>
      <c r="E1870" s="81" t="s">
        <v>1342</v>
      </c>
      <c r="F1870" s="81" t="s">
        <v>1342</v>
      </c>
      <c r="G1870" s="82">
        <v>0</v>
      </c>
      <c r="H1870" s="82">
        <v>0</v>
      </c>
      <c r="I1870" s="264" t="s">
        <v>3</v>
      </c>
      <c r="J1870" s="81" t="s">
        <v>1347</v>
      </c>
      <c r="K1870" s="83" t="s">
        <v>3817</v>
      </c>
      <c r="L1870" s="84" t="s">
        <v>4614</v>
      </c>
      <c r="M1870" s="52" t="s">
        <v>4670</v>
      </c>
      <c r="N1870" s="52" t="s">
        <v>2599</v>
      </c>
      <c r="O1870" s="80" t="s">
        <v>937</v>
      </c>
      <c r="P1870" s="261" t="s">
        <v>2140</v>
      </c>
      <c r="Q1870" s="13"/>
      <c r="R1870"/>
      <c r="S1870" t="str">
        <f t="shared" si="440"/>
        <v/>
      </c>
      <c r="T1870" s="41" t="str">
        <f>IF(ISNA(VLOOKUP(P1870,'NEW XEQM.c'!E:F,2,0)),"--","PRESENT")</f>
        <v>--</v>
      </c>
      <c r="U1870"/>
      <c r="V1870">
        <f t="shared" si="441"/>
        <v>570</v>
      </c>
      <c r="W1870" s="75" t="s">
        <v>2559</v>
      </c>
      <c r="X1870" s="54" t="s">
        <v>2155</v>
      </c>
      <c r="Y1870" s="54" t="s">
        <v>2155</v>
      </c>
      <c r="Z1870" s="22" t="str">
        <f t="shared" si="443"/>
        <v>"X" STD_SPACE_3_PER_EM STD_RIGHT_ARROW STD_SPACE_3_PER_EM "BAL"</v>
      </c>
      <c r="AA1870" s="22" t="str">
        <f t="shared" si="444"/>
        <v>X&gt;BAL</v>
      </c>
      <c r="AB1870" s="1">
        <f t="shared" si="445"/>
        <v>1826</v>
      </c>
      <c r="AC1870" t="str">
        <f t="shared" si="446"/>
        <v>ITM_EE_X2BAL</v>
      </c>
      <c r="AD1870" s="125" t="str">
        <f>IF(ISNA(VLOOKUP(AA1870,'XEQM Shortlist'!J:J,1,0)),"//","")</f>
        <v>//</v>
      </c>
      <c r="AF1870" s="88" t="str">
        <f t="shared" si="447"/>
        <v>X&gt;BAL</v>
      </c>
      <c r="AG1870" t="b">
        <f t="shared" si="448"/>
        <v>1</v>
      </c>
    </row>
    <row r="1871" spans="1:33">
      <c r="A1871" s="45">
        <f t="shared" si="442"/>
        <v>1871</v>
      </c>
      <c r="B1871" s="44">
        <f t="shared" si="449"/>
        <v>1827</v>
      </c>
      <c r="C1871" s="80" t="s">
        <v>3591</v>
      </c>
      <c r="D1871" s="80">
        <v>45</v>
      </c>
      <c r="E1871" s="247" t="s">
        <v>5251</v>
      </c>
      <c r="F1871" s="248" t="s">
        <v>5257</v>
      </c>
      <c r="G1871" s="82">
        <v>0</v>
      </c>
      <c r="H1871" s="82">
        <v>0</v>
      </c>
      <c r="I1871" s="264" t="s">
        <v>3</v>
      </c>
      <c r="J1871" s="81" t="s">
        <v>1348</v>
      </c>
      <c r="K1871" s="83" t="s">
        <v>3656</v>
      </c>
      <c r="L1871" s="84" t="s">
        <v>4614</v>
      </c>
      <c r="M1871" s="52" t="s">
        <v>4670</v>
      </c>
      <c r="N1871" s="52" t="s">
        <v>2599</v>
      </c>
      <c r="O1871" s="80"/>
      <c r="P1871" s="261" t="s">
        <v>4490</v>
      </c>
      <c r="Q1871" s="13"/>
      <c r="R1871"/>
      <c r="S1871" t="str">
        <f t="shared" si="440"/>
        <v>NOT EQUAL</v>
      </c>
      <c r="T1871" s="41" t="str">
        <f>IF(ISNA(VLOOKUP(P1871,'NEW XEQM.c'!E:F,2,0)),"--","PRESENT")</f>
        <v>--</v>
      </c>
      <c r="U1871"/>
      <c r="V1871">
        <f t="shared" si="441"/>
        <v>571</v>
      </c>
      <c r="W1871" s="75" t="s">
        <v>2593</v>
      </c>
      <c r="X1871" s="54" t="s">
        <v>2155</v>
      </c>
      <c r="Y1871" s="54" t="s">
        <v>4495</v>
      </c>
      <c r="Z1871" s="22" t="str">
        <f t="shared" si="443"/>
        <v/>
      </c>
      <c r="AA1871" s="22" t="str">
        <f t="shared" si="444"/>
        <v>M.A</v>
      </c>
      <c r="AB1871" s="1">
        <f t="shared" si="445"/>
        <v>1827</v>
      </c>
      <c r="AC1871" t="str">
        <f t="shared" si="446"/>
        <v>ITM_MATX_A</v>
      </c>
      <c r="AD1871" s="125" t="str">
        <f>IF(ISNA(VLOOKUP(AA1871,'XEQM Shortlist'!J:J,1,0)),"//","")</f>
        <v>//</v>
      </c>
      <c r="AF1871" s="88" t="str">
        <f t="shared" si="447"/>
        <v/>
      </c>
      <c r="AG1871" t="b">
        <f t="shared" si="448"/>
        <v>0</v>
      </c>
    </row>
    <row r="1872" spans="1:33">
      <c r="A1872" s="45">
        <f t="shared" si="442"/>
        <v>1872</v>
      </c>
      <c r="B1872" s="44">
        <f t="shared" si="449"/>
        <v>1828</v>
      </c>
      <c r="C1872" s="80" t="s">
        <v>3596</v>
      </c>
      <c r="D1872" s="80" t="s">
        <v>7</v>
      </c>
      <c r="E1872" s="81" t="s">
        <v>1335</v>
      </c>
      <c r="F1872" s="81" t="s">
        <v>481</v>
      </c>
      <c r="G1872" s="86">
        <v>0</v>
      </c>
      <c r="H1872" s="86">
        <v>0</v>
      </c>
      <c r="I1872" s="264" t="s">
        <v>3</v>
      </c>
      <c r="J1872" s="81" t="s">
        <v>1347</v>
      </c>
      <c r="K1872" s="83" t="s">
        <v>3817</v>
      </c>
      <c r="L1872" s="84" t="s">
        <v>4614</v>
      </c>
      <c r="M1872" s="52" t="s">
        <v>4670</v>
      </c>
      <c r="N1872" s="52" t="s">
        <v>2599</v>
      </c>
      <c r="O1872" s="84" t="s">
        <v>933</v>
      </c>
      <c r="P1872" s="261" t="s">
        <v>2121</v>
      </c>
      <c r="Q1872" s="13"/>
      <c r="R1872"/>
      <c r="S1872" t="str">
        <f t="shared" si="440"/>
        <v>NOT EQUAL</v>
      </c>
      <c r="T1872" s="41" t="str">
        <f>IF(ISNA(VLOOKUP(P1872,'NEW XEQM.c'!E:F,2,0)),"--","PRESENT")</f>
        <v>--</v>
      </c>
      <c r="U1872"/>
      <c r="V1872">
        <f t="shared" si="441"/>
        <v>572</v>
      </c>
      <c r="W1872" s="75" t="s">
        <v>2559</v>
      </c>
      <c r="X1872" s="54" t="s">
        <v>2155</v>
      </c>
      <c r="Y1872" s="54" t="s">
        <v>2155</v>
      </c>
      <c r="Z1872" s="22" t="str">
        <f t="shared" si="443"/>
        <v>"OP_A"</v>
      </c>
      <c r="AA1872" s="22" t="str">
        <f t="shared" si="444"/>
        <v>OP_A</v>
      </c>
      <c r="AB1872" s="1">
        <f t="shared" si="445"/>
        <v>1828</v>
      </c>
      <c r="AC1872" t="str">
        <f t="shared" si="446"/>
        <v>ITM_op_a</v>
      </c>
      <c r="AD1872" s="125" t="str">
        <f>IF(ISNA(VLOOKUP(AA1872,'XEQM Shortlist'!J:J,1,0)),"//","")</f>
        <v>//</v>
      </c>
      <c r="AF1872" s="88" t="str">
        <f t="shared" si="447"/>
        <v>OP_A</v>
      </c>
      <c r="AG1872" t="b">
        <f t="shared" si="448"/>
        <v>1</v>
      </c>
    </row>
    <row r="1873" spans="1:33">
      <c r="A1873" s="45">
        <f t="shared" si="442"/>
        <v>1873</v>
      </c>
      <c r="B1873" s="44">
        <f t="shared" si="449"/>
        <v>1829</v>
      </c>
      <c r="C1873" s="80" t="s">
        <v>3597</v>
      </c>
      <c r="D1873" s="80" t="s">
        <v>7</v>
      </c>
      <c r="E1873" s="81" t="s">
        <v>1336</v>
      </c>
      <c r="F1873" s="81" t="s">
        <v>934</v>
      </c>
      <c r="G1873" s="82">
        <v>0</v>
      </c>
      <c r="H1873" s="82">
        <v>0</v>
      </c>
      <c r="I1873" s="264" t="s">
        <v>3</v>
      </c>
      <c r="J1873" s="81" t="s">
        <v>1347</v>
      </c>
      <c r="K1873" s="83" t="s">
        <v>3817</v>
      </c>
      <c r="L1873" s="84" t="s">
        <v>4614</v>
      </c>
      <c r="M1873" s="52" t="s">
        <v>4670</v>
      </c>
      <c r="N1873" s="52" t="s">
        <v>2599</v>
      </c>
      <c r="O1873" s="80" t="s">
        <v>1351</v>
      </c>
      <c r="P1873" s="261" t="s">
        <v>2122</v>
      </c>
      <c r="Q1873" s="13"/>
      <c r="R1873"/>
      <c r="S1873" t="str">
        <f t="shared" si="440"/>
        <v>NOT EQUAL</v>
      </c>
      <c r="T1873" s="41" t="str">
        <f>IF(ISNA(VLOOKUP(P1873,'NEW XEQM.c'!E:F,2,0)),"--","PRESENT")</f>
        <v>--</v>
      </c>
      <c r="U1873"/>
      <c r="V1873">
        <f t="shared" si="441"/>
        <v>573</v>
      </c>
      <c r="W1873" s="75" t="s">
        <v>2559</v>
      </c>
      <c r="X1873" s="54" t="s">
        <v>2155</v>
      </c>
      <c r="Y1873" s="54" t="s">
        <v>2155</v>
      </c>
      <c r="Z1873" s="22" t="str">
        <f t="shared" si="443"/>
        <v>"OP_A" STD_SUP_2</v>
      </c>
      <c r="AA1873" s="22" t="str">
        <f t="shared" si="444"/>
        <v>OP_A^2</v>
      </c>
      <c r="AB1873" s="1">
        <f t="shared" si="445"/>
        <v>1829</v>
      </c>
      <c r="AC1873" t="str">
        <f t="shared" si="446"/>
        <v>ITM_op_a2</v>
      </c>
      <c r="AD1873" s="125" t="str">
        <f>IF(ISNA(VLOOKUP(AA1873,'XEQM Shortlist'!J:J,1,0)),"//","")</f>
        <v>//</v>
      </c>
      <c r="AF1873" s="88" t="str">
        <f t="shared" si="447"/>
        <v>OP_A^2</v>
      </c>
      <c r="AG1873" t="b">
        <f t="shared" si="448"/>
        <v>1</v>
      </c>
    </row>
    <row r="1874" spans="1:33">
      <c r="A1874" s="45">
        <f t="shared" si="442"/>
        <v>1874</v>
      </c>
      <c r="B1874" s="44">
        <f t="shared" si="449"/>
        <v>1830</v>
      </c>
      <c r="C1874" s="80" t="s">
        <v>3598</v>
      </c>
      <c r="D1874" s="80" t="s">
        <v>7</v>
      </c>
      <c r="E1874" s="81" t="s">
        <v>5378</v>
      </c>
      <c r="F1874" s="81" t="s">
        <v>489</v>
      </c>
      <c r="G1874" s="82">
        <v>0</v>
      </c>
      <c r="H1874" s="82">
        <v>0</v>
      </c>
      <c r="I1874" s="264" t="s">
        <v>3</v>
      </c>
      <c r="J1874" s="81" t="s">
        <v>1347</v>
      </c>
      <c r="K1874" s="83" t="s">
        <v>3817</v>
      </c>
      <c r="L1874" s="84" t="s">
        <v>4614</v>
      </c>
      <c r="M1874" s="52" t="s">
        <v>4670</v>
      </c>
      <c r="N1874" s="52" t="s">
        <v>2599</v>
      </c>
      <c r="O1874" s="80" t="s">
        <v>1352</v>
      </c>
      <c r="P1874" s="261" t="s">
        <v>2123</v>
      </c>
      <c r="Q1874" s="13"/>
      <c r="R1874"/>
      <c r="S1874" t="str">
        <f t="shared" si="440"/>
        <v>NOT EQUAL</v>
      </c>
      <c r="T1874" s="41" t="str">
        <f>IF(ISNA(VLOOKUP(P1874,'NEW XEQM.c'!E:F,2,0)),"--","PRESENT")</f>
        <v>--</v>
      </c>
      <c r="U1874"/>
      <c r="V1874">
        <f t="shared" si="441"/>
        <v>574</v>
      </c>
      <c r="W1874" s="75" t="s">
        <v>2559</v>
      </c>
      <c r="X1874" s="54" t="s">
        <v>2155</v>
      </c>
      <c r="Y1874" s="54" t="s">
        <v>2155</v>
      </c>
      <c r="Z1874" s="22" t="str">
        <f t="shared" si="443"/>
        <v>"OP_I"</v>
      </c>
      <c r="AA1874" s="22" t="str">
        <f t="shared" si="444"/>
        <v>OP_I</v>
      </c>
      <c r="AB1874" s="1">
        <f t="shared" si="445"/>
        <v>1830</v>
      </c>
      <c r="AC1874" t="str">
        <f t="shared" si="446"/>
        <v>ITM_op_j</v>
      </c>
      <c r="AD1874" s="125" t="str">
        <f>IF(ISNA(VLOOKUP(AA1874,'XEQM Shortlist'!J:J,1,0)),"//","")</f>
        <v>//</v>
      </c>
      <c r="AF1874" s="88" t="str">
        <f t="shared" si="447"/>
        <v>OP_I</v>
      </c>
      <c r="AG1874" t="b">
        <f t="shared" si="448"/>
        <v>1</v>
      </c>
    </row>
    <row r="1875" spans="1:33">
      <c r="A1875" s="45">
        <f t="shared" si="442"/>
        <v>1875</v>
      </c>
      <c r="B1875" s="44">
        <f t="shared" si="449"/>
        <v>1831</v>
      </c>
      <c r="C1875" s="80" t="s">
        <v>3600</v>
      </c>
      <c r="D1875" s="80">
        <v>2</v>
      </c>
      <c r="E1875" s="83" t="s">
        <v>2549</v>
      </c>
      <c r="F1875" s="83" t="s">
        <v>2549</v>
      </c>
      <c r="G1875" s="86">
        <v>0</v>
      </c>
      <c r="H1875" s="86">
        <v>0</v>
      </c>
      <c r="I1875" s="264" t="s">
        <v>3</v>
      </c>
      <c r="J1875" s="81" t="s">
        <v>1347</v>
      </c>
      <c r="K1875" s="83" t="s">
        <v>3817</v>
      </c>
      <c r="L1875" s="84" t="s">
        <v>4614</v>
      </c>
      <c r="M1875" s="52" t="s">
        <v>4670</v>
      </c>
      <c r="N1875" s="52" t="s">
        <v>2599</v>
      </c>
      <c r="O1875" s="80" t="s">
        <v>918</v>
      </c>
      <c r="P1875" s="261" t="s">
        <v>2109</v>
      </c>
      <c r="Q1875" s="13"/>
      <c r="R1875"/>
      <c r="S1875" t="str">
        <f t="shared" si="440"/>
        <v/>
      </c>
      <c r="T1875" s="41" t="str">
        <f>IF(ISNA(VLOOKUP(P1875,'NEW XEQM.c'!E:F,2,0)),"--","PRESENT")</f>
        <v>--</v>
      </c>
      <c r="U1875"/>
      <c r="V1875">
        <f t="shared" si="441"/>
        <v>575</v>
      </c>
      <c r="W1875" s="75" t="s">
        <v>2592</v>
      </c>
      <c r="X1875" s="54" t="s">
        <v>2155</v>
      </c>
      <c r="Y1875" s="54" t="s">
        <v>2606</v>
      </c>
      <c r="Z1875" s="22" t="str">
        <f t="shared" si="443"/>
        <v>"BIN"</v>
      </c>
      <c r="AA1875" s="22" t="str">
        <f t="shared" si="444"/>
        <v>&gt;BIN</v>
      </c>
      <c r="AB1875" s="1">
        <f t="shared" si="445"/>
        <v>1831</v>
      </c>
      <c r="AC1875" t="str">
        <f t="shared" si="446"/>
        <v>ITM_2BIN</v>
      </c>
      <c r="AD1875" s="125" t="str">
        <f>IF(ISNA(VLOOKUP(AA1875,'XEQM Shortlist'!J:J,1,0)),"//","")</f>
        <v>//</v>
      </c>
      <c r="AF1875" s="88" t="str">
        <f t="shared" si="447"/>
        <v>BIN</v>
      </c>
      <c r="AG1875" t="b">
        <f t="shared" si="448"/>
        <v>0</v>
      </c>
    </row>
    <row r="1876" spans="1:33">
      <c r="A1876" s="45">
        <f t="shared" si="442"/>
        <v>1876</v>
      </c>
      <c r="B1876" s="44">
        <f t="shared" si="449"/>
        <v>1832</v>
      </c>
      <c r="C1876" s="80" t="s">
        <v>3600</v>
      </c>
      <c r="D1876" s="80">
        <v>8</v>
      </c>
      <c r="E1876" s="81" t="s">
        <v>2550</v>
      </c>
      <c r="F1876" s="81" t="s">
        <v>2550</v>
      </c>
      <c r="G1876" s="82">
        <v>0</v>
      </c>
      <c r="H1876" s="82">
        <v>0</v>
      </c>
      <c r="I1876" s="264" t="s">
        <v>3</v>
      </c>
      <c r="J1876" s="81" t="s">
        <v>1347</v>
      </c>
      <c r="K1876" s="83" t="s">
        <v>3817</v>
      </c>
      <c r="L1876" s="84" t="s">
        <v>4614</v>
      </c>
      <c r="M1876" s="52" t="s">
        <v>4670</v>
      </c>
      <c r="N1876" s="52" t="s">
        <v>2599</v>
      </c>
      <c r="O1876" s="80" t="s">
        <v>918</v>
      </c>
      <c r="P1876" s="261" t="s">
        <v>2110</v>
      </c>
      <c r="Q1876" s="13"/>
      <c r="R1876"/>
      <c r="S1876" t="str">
        <f t="shared" si="440"/>
        <v/>
      </c>
      <c r="T1876" s="41" t="str">
        <f>IF(ISNA(VLOOKUP(P1876,'NEW XEQM.c'!E:F,2,0)),"--","PRESENT")</f>
        <v>--</v>
      </c>
      <c r="U1876"/>
      <c r="V1876">
        <f t="shared" si="441"/>
        <v>576</v>
      </c>
      <c r="W1876" s="75" t="s">
        <v>2592</v>
      </c>
      <c r="X1876" s="54" t="s">
        <v>2155</v>
      </c>
      <c r="Y1876" s="54" t="s">
        <v>2607</v>
      </c>
      <c r="Z1876" s="22" t="str">
        <f t="shared" si="443"/>
        <v>"OCT"</v>
      </c>
      <c r="AA1876" s="22" t="str">
        <f t="shared" si="444"/>
        <v>&gt;OCT</v>
      </c>
      <c r="AB1876" s="1">
        <f t="shared" si="445"/>
        <v>1832</v>
      </c>
      <c r="AC1876" t="str">
        <f t="shared" si="446"/>
        <v>ITM_2OCT</v>
      </c>
      <c r="AD1876" s="125" t="str">
        <f>IF(ISNA(VLOOKUP(AA1876,'XEQM Shortlist'!J:J,1,0)),"//","")</f>
        <v>//</v>
      </c>
      <c r="AF1876" s="88" t="str">
        <f t="shared" si="447"/>
        <v>OCT</v>
      </c>
      <c r="AG1876" t="b">
        <f t="shared" si="448"/>
        <v>0</v>
      </c>
    </row>
    <row r="1877" spans="1:33">
      <c r="A1877" s="45">
        <f t="shared" si="442"/>
        <v>1877</v>
      </c>
      <c r="B1877" s="44">
        <f t="shared" si="449"/>
        <v>1833</v>
      </c>
      <c r="C1877" s="80" t="s">
        <v>3600</v>
      </c>
      <c r="D1877" s="80">
        <v>10</v>
      </c>
      <c r="E1877" s="81" t="s">
        <v>1051</v>
      </c>
      <c r="F1877" s="81" t="s">
        <v>1051</v>
      </c>
      <c r="G1877" s="82">
        <v>0</v>
      </c>
      <c r="H1877" s="82">
        <v>0</v>
      </c>
      <c r="I1877" s="264" t="s">
        <v>3</v>
      </c>
      <c r="J1877" s="81" t="s">
        <v>1347</v>
      </c>
      <c r="K1877" s="83" t="s">
        <v>3817</v>
      </c>
      <c r="L1877" s="84" t="s">
        <v>4614</v>
      </c>
      <c r="M1877" s="52" t="s">
        <v>4670</v>
      </c>
      <c r="N1877" s="52" t="s">
        <v>2599</v>
      </c>
      <c r="O1877" s="80" t="s">
        <v>918</v>
      </c>
      <c r="P1877" s="261" t="s">
        <v>2111</v>
      </c>
      <c r="Q1877" s="13"/>
      <c r="R1877"/>
      <c r="S1877" t="str">
        <f t="shared" si="440"/>
        <v/>
      </c>
      <c r="T1877" s="41" t="str">
        <f>IF(ISNA(VLOOKUP(P1877,'NEW XEQM.c'!E:F,2,0)),"--","PRESENT")</f>
        <v>--</v>
      </c>
      <c r="U1877"/>
      <c r="V1877">
        <f t="shared" si="441"/>
        <v>577</v>
      </c>
      <c r="W1877" s="75" t="s">
        <v>2592</v>
      </c>
      <c r="X1877" s="54" t="s">
        <v>2155</v>
      </c>
      <c r="Y1877" s="79" t="s">
        <v>2608</v>
      </c>
      <c r="Z1877" s="22" t="str">
        <f t="shared" si="443"/>
        <v>"DEC"</v>
      </c>
      <c r="AA1877" s="22" t="str">
        <f t="shared" si="444"/>
        <v>&gt;DEC</v>
      </c>
      <c r="AB1877" s="1">
        <f t="shared" si="445"/>
        <v>1833</v>
      </c>
      <c r="AC1877" t="str">
        <f t="shared" si="446"/>
        <v>ITM_2DEC</v>
      </c>
      <c r="AD1877" s="125" t="str">
        <f>IF(ISNA(VLOOKUP(AA1877,'XEQM Shortlist'!J:J,1,0)),"//","")</f>
        <v>//</v>
      </c>
      <c r="AF1877" s="88" t="str">
        <f t="shared" si="447"/>
        <v>DEC</v>
      </c>
      <c r="AG1877" t="b">
        <f t="shared" si="448"/>
        <v>0</v>
      </c>
    </row>
    <row r="1878" spans="1:33">
      <c r="A1878" s="45">
        <f t="shared" si="442"/>
        <v>1878</v>
      </c>
      <c r="B1878" s="44">
        <f t="shared" si="449"/>
        <v>1834</v>
      </c>
      <c r="C1878" s="80" t="s">
        <v>3600</v>
      </c>
      <c r="D1878" s="80">
        <v>16</v>
      </c>
      <c r="E1878" s="81" t="s">
        <v>1326</v>
      </c>
      <c r="F1878" s="81" t="s">
        <v>1326</v>
      </c>
      <c r="G1878" s="82">
        <v>0</v>
      </c>
      <c r="H1878" s="82">
        <v>0</v>
      </c>
      <c r="I1878" s="264" t="s">
        <v>3</v>
      </c>
      <c r="J1878" s="81" t="s">
        <v>1347</v>
      </c>
      <c r="K1878" s="83" t="s">
        <v>3817</v>
      </c>
      <c r="L1878" s="84" t="s">
        <v>4614</v>
      </c>
      <c r="M1878" s="52" t="s">
        <v>4670</v>
      </c>
      <c r="N1878" s="52" t="s">
        <v>2599</v>
      </c>
      <c r="O1878" s="80" t="s">
        <v>918</v>
      </c>
      <c r="P1878" s="261" t="s">
        <v>2112</v>
      </c>
      <c r="Q1878" s="13"/>
      <c r="R1878"/>
      <c r="S1878" t="str">
        <f t="shared" si="440"/>
        <v/>
      </c>
      <c r="T1878" s="41" t="str">
        <f>IF(ISNA(VLOOKUP(P1878,'NEW XEQM.c'!E:F,2,0)),"--","PRESENT")</f>
        <v>--</v>
      </c>
      <c r="U1878"/>
      <c r="V1878">
        <f t="shared" si="441"/>
        <v>578</v>
      </c>
      <c r="W1878" s="75" t="s">
        <v>2592</v>
      </c>
      <c r="X1878" s="54" t="s">
        <v>2155</v>
      </c>
      <c r="Y1878" s="79" t="s">
        <v>2609</v>
      </c>
      <c r="Z1878" s="22" t="str">
        <f t="shared" si="443"/>
        <v>"HEX"</v>
      </c>
      <c r="AA1878" s="22" t="str">
        <f t="shared" si="444"/>
        <v>&gt;HEX</v>
      </c>
      <c r="AB1878" s="1">
        <f t="shared" si="445"/>
        <v>1834</v>
      </c>
      <c r="AC1878" t="str">
        <f t="shared" si="446"/>
        <v>ITM_2HEX</v>
      </c>
      <c r="AD1878" s="125" t="str">
        <f>IF(ISNA(VLOOKUP(AA1878,'XEQM Shortlist'!J:J,1,0)),"//","")</f>
        <v>//</v>
      </c>
      <c r="AF1878" s="88" t="str">
        <f t="shared" si="447"/>
        <v>HEX</v>
      </c>
      <c r="AG1878" t="b">
        <f t="shared" si="448"/>
        <v>0</v>
      </c>
    </row>
    <row r="1879" spans="1:33">
      <c r="A1879" s="45">
        <f t="shared" si="442"/>
        <v>1879</v>
      </c>
      <c r="B1879" s="44">
        <f t="shared" si="449"/>
        <v>1835</v>
      </c>
      <c r="C1879" s="80" t="s">
        <v>3534</v>
      </c>
      <c r="D1879" s="80">
        <v>8</v>
      </c>
      <c r="E1879" s="81" t="s">
        <v>1333</v>
      </c>
      <c r="F1879" s="81" t="s">
        <v>1333</v>
      </c>
      <c r="G1879" s="82">
        <v>0</v>
      </c>
      <c r="H1879" s="82">
        <v>0</v>
      </c>
      <c r="I1879" s="264" t="s">
        <v>3</v>
      </c>
      <c r="J1879" s="81" t="s">
        <v>1348</v>
      </c>
      <c r="K1879" s="83" t="s">
        <v>3656</v>
      </c>
      <c r="L1879" s="84" t="s">
        <v>4614</v>
      </c>
      <c r="M1879" s="52" t="s">
        <v>4670</v>
      </c>
      <c r="N1879" s="52" t="s">
        <v>2599</v>
      </c>
      <c r="O1879" s="80" t="s">
        <v>918</v>
      </c>
      <c r="P1879" s="261" t="s">
        <v>2113</v>
      </c>
      <c r="Q1879" s="13"/>
      <c r="R1879"/>
      <c r="S1879" t="str">
        <f t="shared" si="440"/>
        <v/>
      </c>
      <c r="T1879" s="41" t="str">
        <f>IF(ISNA(VLOOKUP(P1879,'NEW XEQM.c'!E:F,2,0)),"--","PRESENT")</f>
        <v>--</v>
      </c>
      <c r="U1879"/>
      <c r="V1879">
        <f t="shared" si="441"/>
        <v>578</v>
      </c>
      <c r="W1879" s="75" t="s">
        <v>2592</v>
      </c>
      <c r="X1879" s="54" t="s">
        <v>2155</v>
      </c>
      <c r="Y1879" s="79" t="s">
        <v>2155</v>
      </c>
      <c r="Z1879" s="22" t="str">
        <f t="shared" si="443"/>
        <v/>
      </c>
      <c r="AA1879" s="22" t="str">
        <f t="shared" si="444"/>
        <v/>
      </c>
      <c r="AB1879" s="1">
        <f t="shared" si="445"/>
        <v>1835</v>
      </c>
      <c r="AC1879" t="str">
        <f t="shared" si="446"/>
        <v>ITM_WS8</v>
      </c>
      <c r="AD1879" s="125" t="str">
        <f>IF(ISNA(VLOOKUP(AA1879,'XEQM Shortlist'!J:J,1,0)),"//","")</f>
        <v/>
      </c>
      <c r="AF1879" s="88" t="str">
        <f t="shared" si="447"/>
        <v/>
      </c>
      <c r="AG1879" t="b">
        <f t="shared" si="448"/>
        <v>1</v>
      </c>
    </row>
    <row r="1880" spans="1:33">
      <c r="A1880" s="45">
        <f t="shared" si="442"/>
        <v>1880</v>
      </c>
      <c r="B1880" s="44">
        <f t="shared" si="449"/>
        <v>1836</v>
      </c>
      <c r="C1880" s="80" t="s">
        <v>3534</v>
      </c>
      <c r="D1880" s="80">
        <v>16</v>
      </c>
      <c r="E1880" s="81" t="s">
        <v>919</v>
      </c>
      <c r="F1880" s="81" t="s">
        <v>919</v>
      </c>
      <c r="G1880" s="82">
        <v>0</v>
      </c>
      <c r="H1880" s="82">
        <v>0</v>
      </c>
      <c r="I1880" s="264" t="s">
        <v>3</v>
      </c>
      <c r="J1880" s="81" t="s">
        <v>1348</v>
      </c>
      <c r="K1880" s="83" t="s">
        <v>3656</v>
      </c>
      <c r="L1880" s="84" t="s">
        <v>4614</v>
      </c>
      <c r="M1880" s="52" t="s">
        <v>4670</v>
      </c>
      <c r="N1880" s="52" t="s">
        <v>2599</v>
      </c>
      <c r="O1880" s="80" t="s">
        <v>918</v>
      </c>
      <c r="P1880" s="261" t="s">
        <v>2114</v>
      </c>
      <c r="Q1880" s="13"/>
      <c r="R1880"/>
      <c r="S1880" t="str">
        <f t="shared" si="440"/>
        <v/>
      </c>
      <c r="T1880" s="41" t="str">
        <f>IF(ISNA(VLOOKUP(P1880,'NEW XEQM.c'!E:F,2,0)),"--","PRESENT")</f>
        <v>--</v>
      </c>
      <c r="U1880"/>
      <c r="V1880">
        <f t="shared" si="441"/>
        <v>578</v>
      </c>
      <c r="W1880" s="75" t="s">
        <v>2592</v>
      </c>
      <c r="X1880" s="54" t="s">
        <v>2155</v>
      </c>
      <c r="Y1880" s="54" t="s">
        <v>2155</v>
      </c>
      <c r="Z1880" s="22" t="str">
        <f t="shared" si="443"/>
        <v/>
      </c>
      <c r="AA1880" s="22" t="str">
        <f t="shared" si="444"/>
        <v/>
      </c>
      <c r="AB1880" s="1">
        <f t="shared" si="445"/>
        <v>1836</v>
      </c>
      <c r="AC1880" t="str">
        <f t="shared" si="446"/>
        <v>ITM_WS16</v>
      </c>
      <c r="AD1880" s="125" t="str">
        <f>IF(ISNA(VLOOKUP(AA1880,'XEQM Shortlist'!J:J,1,0)),"//","")</f>
        <v/>
      </c>
      <c r="AF1880" s="88" t="str">
        <f t="shared" si="447"/>
        <v/>
      </c>
      <c r="AG1880" t="b">
        <f t="shared" si="448"/>
        <v>1</v>
      </c>
    </row>
    <row r="1881" spans="1:33">
      <c r="A1881" s="45">
        <f t="shared" si="442"/>
        <v>1881</v>
      </c>
      <c r="B1881" s="44">
        <f t="shared" si="449"/>
        <v>1837</v>
      </c>
      <c r="C1881" s="80" t="s">
        <v>3534</v>
      </c>
      <c r="D1881" s="80">
        <v>32</v>
      </c>
      <c r="E1881" s="81" t="s">
        <v>920</v>
      </c>
      <c r="F1881" s="81" t="s">
        <v>920</v>
      </c>
      <c r="G1881" s="82">
        <v>0</v>
      </c>
      <c r="H1881" s="82">
        <v>0</v>
      </c>
      <c r="I1881" s="264" t="s">
        <v>3</v>
      </c>
      <c r="J1881" s="81" t="s">
        <v>1348</v>
      </c>
      <c r="K1881" s="83" t="s">
        <v>3656</v>
      </c>
      <c r="L1881" s="84" t="s">
        <v>4614</v>
      </c>
      <c r="M1881" s="52" t="s">
        <v>4670</v>
      </c>
      <c r="N1881" s="52" t="s">
        <v>2599</v>
      </c>
      <c r="O1881" s="80" t="s">
        <v>918</v>
      </c>
      <c r="P1881" s="261" t="s">
        <v>2115</v>
      </c>
      <c r="Q1881" s="13"/>
      <c r="R1881"/>
      <c r="S1881" t="str">
        <f t="shared" si="440"/>
        <v/>
      </c>
      <c r="T1881" s="41" t="str">
        <f>IF(ISNA(VLOOKUP(P1881,'NEW XEQM.c'!E:F,2,0)),"--","PRESENT")</f>
        <v>--</v>
      </c>
      <c r="U1881"/>
      <c r="V1881">
        <f t="shared" si="441"/>
        <v>578</v>
      </c>
      <c r="W1881" s="75" t="s">
        <v>2592</v>
      </c>
      <c r="X1881" s="54" t="s">
        <v>2155</v>
      </c>
      <c r="Y1881" s="54" t="s">
        <v>2155</v>
      </c>
      <c r="Z1881" s="22" t="str">
        <f t="shared" si="443"/>
        <v/>
      </c>
      <c r="AA1881" s="22" t="str">
        <f t="shared" si="444"/>
        <v/>
      </c>
      <c r="AB1881" s="1">
        <f t="shared" si="445"/>
        <v>1837</v>
      </c>
      <c r="AC1881" t="str">
        <f t="shared" si="446"/>
        <v>ITM_WS32</v>
      </c>
      <c r="AD1881" s="125" t="str">
        <f>IF(ISNA(VLOOKUP(AA1881,'XEQM Shortlist'!J:J,1,0)),"//","")</f>
        <v/>
      </c>
      <c r="AF1881" s="88" t="str">
        <f t="shared" si="447"/>
        <v/>
      </c>
      <c r="AG1881" t="b">
        <f t="shared" si="448"/>
        <v>1</v>
      </c>
    </row>
    <row r="1882" spans="1:33">
      <c r="A1882" s="45">
        <f t="shared" si="442"/>
        <v>1882</v>
      </c>
      <c r="B1882" s="44">
        <f t="shared" si="449"/>
        <v>1838</v>
      </c>
      <c r="C1882" s="80" t="s">
        <v>3534</v>
      </c>
      <c r="D1882" s="80">
        <v>64</v>
      </c>
      <c r="E1882" s="81" t="s">
        <v>921</v>
      </c>
      <c r="F1882" s="81" t="s">
        <v>921</v>
      </c>
      <c r="G1882" s="82">
        <v>0</v>
      </c>
      <c r="H1882" s="82">
        <v>0</v>
      </c>
      <c r="I1882" s="264" t="s">
        <v>3</v>
      </c>
      <c r="J1882" s="81" t="s">
        <v>1348</v>
      </c>
      <c r="K1882" s="83" t="s">
        <v>3656</v>
      </c>
      <c r="L1882" s="84" t="s">
        <v>4614</v>
      </c>
      <c r="M1882" s="52" t="s">
        <v>4670</v>
      </c>
      <c r="N1882" s="52" t="s">
        <v>2599</v>
      </c>
      <c r="O1882" s="80" t="s">
        <v>918</v>
      </c>
      <c r="P1882" s="261" t="s">
        <v>2116</v>
      </c>
      <c r="Q1882" s="13"/>
      <c r="R1882"/>
      <c r="S1882" t="str">
        <f t="shared" si="440"/>
        <v/>
      </c>
      <c r="T1882" s="41" t="str">
        <f>IF(ISNA(VLOOKUP(P1882,'NEW XEQM.c'!E:F,2,0)),"--","PRESENT")</f>
        <v>--</v>
      </c>
      <c r="U1882"/>
      <c r="V1882">
        <f t="shared" si="441"/>
        <v>578</v>
      </c>
      <c r="W1882" s="75" t="s">
        <v>2592</v>
      </c>
      <c r="X1882" s="54" t="s">
        <v>2155</v>
      </c>
      <c r="Y1882" s="54" t="s">
        <v>2155</v>
      </c>
      <c r="Z1882" s="22" t="str">
        <f t="shared" si="443"/>
        <v/>
      </c>
      <c r="AA1882" s="22" t="str">
        <f t="shared" si="444"/>
        <v/>
      </c>
      <c r="AB1882" s="1">
        <f t="shared" si="445"/>
        <v>1838</v>
      </c>
      <c r="AC1882" t="str">
        <f t="shared" si="446"/>
        <v>ITM_WS64</v>
      </c>
      <c r="AD1882" s="125" t="str">
        <f>IF(ISNA(VLOOKUP(AA1882,'XEQM Shortlist'!J:J,1,0)),"//","")</f>
        <v/>
      </c>
      <c r="AF1882" s="88" t="str">
        <f t="shared" si="447"/>
        <v/>
      </c>
      <c r="AG1882" t="b">
        <f t="shared" si="448"/>
        <v>1</v>
      </c>
    </row>
    <row r="1883" spans="1:33">
      <c r="A1883" s="45">
        <f t="shared" si="442"/>
        <v>1883</v>
      </c>
      <c r="B1883" s="44">
        <f t="shared" si="449"/>
        <v>1839</v>
      </c>
      <c r="C1883" s="80" t="s">
        <v>4136</v>
      </c>
      <c r="D1883" s="80" t="s">
        <v>7</v>
      </c>
      <c r="E1883" s="72" t="s">
        <v>4144</v>
      </c>
      <c r="F1883" s="72" t="s">
        <v>4144</v>
      </c>
      <c r="G1883" s="121">
        <v>0</v>
      </c>
      <c r="H1883" s="121">
        <v>0</v>
      </c>
      <c r="I1883" s="178" t="s">
        <v>3</v>
      </c>
      <c r="J1883" s="53" t="s">
        <v>1347</v>
      </c>
      <c r="K1883" s="54" t="s">
        <v>3817</v>
      </c>
      <c r="L1883" s="52" t="s">
        <v>4614</v>
      </c>
      <c r="M1883" s="52" t="s">
        <v>4670</v>
      </c>
      <c r="N1883" s="52" t="s">
        <v>2599</v>
      </c>
      <c r="O1883" s="52"/>
      <c r="P1883" s="254" t="s">
        <v>4137</v>
      </c>
      <c r="Q1883" s="13"/>
      <c r="R1883"/>
      <c r="S1883" t="str">
        <f t="shared" si="440"/>
        <v/>
      </c>
      <c r="T1883" s="41" t="str">
        <f>IF(ISNA(VLOOKUP(P1883,'NEW XEQM.c'!E:F,2,0)),"--","PRESENT")</f>
        <v>--</v>
      </c>
      <c r="U1883"/>
      <c r="V1883">
        <f t="shared" si="441"/>
        <v>579</v>
      </c>
      <c r="W1883" s="75" t="s">
        <v>2155</v>
      </c>
      <c r="X1883" s="54" t="s">
        <v>2155</v>
      </c>
      <c r="Y1883" s="54" t="s">
        <v>2155</v>
      </c>
      <c r="Z1883" s="22" t="str">
        <f t="shared" si="443"/>
        <v>"HOUR"</v>
      </c>
      <c r="AA1883" s="22" t="str">
        <f t="shared" si="444"/>
        <v>HOUR</v>
      </c>
      <c r="AB1883" s="1">
        <f t="shared" si="445"/>
        <v>1839</v>
      </c>
      <c r="AC1883" t="str">
        <f t="shared" si="446"/>
        <v>ITM_HR_DEG</v>
      </c>
      <c r="AD1883" s="125" t="str">
        <f>IF(ISNA(VLOOKUP(AA1883,'XEQM Shortlist'!J:J,1,0)),"//","")</f>
        <v>//</v>
      </c>
      <c r="AF1883" s="88" t="str">
        <f t="shared" si="447"/>
        <v>HOUR</v>
      </c>
      <c r="AG1883" t="b">
        <f t="shared" si="448"/>
        <v>1</v>
      </c>
    </row>
    <row r="1884" spans="1:33">
      <c r="A1884" s="45">
        <f t="shared" si="442"/>
        <v>1884</v>
      </c>
      <c r="B1884" s="44">
        <f t="shared" si="449"/>
        <v>1840</v>
      </c>
      <c r="C1884" s="80" t="s">
        <v>4132</v>
      </c>
      <c r="D1884" s="80" t="s">
        <v>7</v>
      </c>
      <c r="E1884" s="72" t="s">
        <v>4130</v>
      </c>
      <c r="F1884" s="72" t="s">
        <v>4130</v>
      </c>
      <c r="G1884" s="121">
        <v>0</v>
      </c>
      <c r="H1884" s="121">
        <v>0</v>
      </c>
      <c r="I1884" s="178" t="s">
        <v>3</v>
      </c>
      <c r="J1884" s="53" t="s">
        <v>1347</v>
      </c>
      <c r="K1884" s="54" t="s">
        <v>3817</v>
      </c>
      <c r="L1884" s="52" t="s">
        <v>4614</v>
      </c>
      <c r="M1884" s="52" t="s">
        <v>4670</v>
      </c>
      <c r="N1884" s="52" t="s">
        <v>2599</v>
      </c>
      <c r="O1884" s="52"/>
      <c r="P1884" s="254" t="s">
        <v>4134</v>
      </c>
      <c r="Q1884" s="13"/>
      <c r="R1884"/>
      <c r="S1884" t="str">
        <f t="shared" si="440"/>
        <v/>
      </c>
      <c r="T1884" s="41" t="str">
        <f>IF(ISNA(VLOOKUP(P1884,'NEW XEQM.c'!E:F,2,0)),"--","PRESENT")</f>
        <v>PRESENT</v>
      </c>
      <c r="U1884"/>
      <c r="V1884">
        <f t="shared" si="441"/>
        <v>580</v>
      </c>
      <c r="W1884" s="75" t="s">
        <v>2155</v>
      </c>
      <c r="X1884" s="54" t="s">
        <v>2155</v>
      </c>
      <c r="Y1884" s="54" t="s">
        <v>2155</v>
      </c>
      <c r="Z1884" s="22" t="str">
        <f t="shared" si="443"/>
        <v>"MIN"</v>
      </c>
      <c r="AA1884" s="22" t="str">
        <f t="shared" si="444"/>
        <v>MIN</v>
      </c>
      <c r="AB1884" s="1">
        <f t="shared" si="445"/>
        <v>1840</v>
      </c>
      <c r="AC1884" t="str">
        <f t="shared" si="446"/>
        <v>ITM_MINUTE</v>
      </c>
      <c r="AD1884" s="125" t="str">
        <f>IF(ISNA(VLOOKUP(AA1884,'XEQM Shortlist'!J:J,1,0)),"//","")</f>
        <v/>
      </c>
      <c r="AF1884" s="88" t="str">
        <f t="shared" si="447"/>
        <v>MIN</v>
      </c>
      <c r="AG1884" t="b">
        <f t="shared" si="448"/>
        <v>1</v>
      </c>
    </row>
    <row r="1885" spans="1:33">
      <c r="A1885" s="45">
        <f t="shared" si="442"/>
        <v>1885</v>
      </c>
      <c r="B1885" s="44">
        <f t="shared" si="449"/>
        <v>1841</v>
      </c>
      <c r="C1885" s="80" t="s">
        <v>4133</v>
      </c>
      <c r="D1885" s="80" t="s">
        <v>7</v>
      </c>
      <c r="E1885" s="72" t="s">
        <v>4131</v>
      </c>
      <c r="F1885" s="72" t="s">
        <v>4131</v>
      </c>
      <c r="G1885" s="121">
        <v>0</v>
      </c>
      <c r="H1885" s="121">
        <v>0</v>
      </c>
      <c r="I1885" s="178" t="s">
        <v>3</v>
      </c>
      <c r="J1885" s="53" t="s">
        <v>1347</v>
      </c>
      <c r="K1885" s="54" t="s">
        <v>3817</v>
      </c>
      <c r="L1885" s="52" t="s">
        <v>4614</v>
      </c>
      <c r="M1885" s="52" t="s">
        <v>4670</v>
      </c>
      <c r="N1885" s="52" t="s">
        <v>2599</v>
      </c>
      <c r="O1885" s="52"/>
      <c r="P1885" s="254" t="s">
        <v>4135</v>
      </c>
      <c r="Q1885" s="13"/>
      <c r="R1885"/>
      <c r="S1885" t="str">
        <f t="shared" si="440"/>
        <v/>
      </c>
      <c r="T1885" s="41" t="str">
        <f>IF(ISNA(VLOOKUP(P1885,'NEW XEQM.c'!E:F,2,0)),"--","PRESENT")</f>
        <v>--</v>
      </c>
      <c r="U1885"/>
      <c r="V1885">
        <f t="shared" si="441"/>
        <v>581</v>
      </c>
      <c r="W1885" s="75" t="s">
        <v>2155</v>
      </c>
      <c r="X1885" s="54" t="s">
        <v>2155</v>
      </c>
      <c r="Y1885" s="54" t="s">
        <v>2155</v>
      </c>
      <c r="Z1885" s="22" t="str">
        <f t="shared" si="443"/>
        <v>"SEC"</v>
      </c>
      <c r="AA1885" s="22" t="str">
        <f t="shared" si="444"/>
        <v>SEC</v>
      </c>
      <c r="AB1885" s="1">
        <f t="shared" si="445"/>
        <v>1841</v>
      </c>
      <c r="AC1885" t="str">
        <f t="shared" si="446"/>
        <v>ITM_SECOND</v>
      </c>
      <c r="AD1885" s="125" t="str">
        <f>IF(ISNA(VLOOKUP(AA1885,'XEQM Shortlist'!J:J,1,0)),"//","")</f>
        <v>//</v>
      </c>
      <c r="AF1885" s="88" t="str">
        <f t="shared" si="447"/>
        <v>SEC</v>
      </c>
      <c r="AG1885" t="b">
        <f t="shared" si="448"/>
        <v>1</v>
      </c>
    </row>
    <row r="1886" spans="1:33">
      <c r="A1886" s="45">
        <f t="shared" si="442"/>
        <v>1886</v>
      </c>
      <c r="B1886" s="44">
        <f t="shared" si="449"/>
        <v>1842</v>
      </c>
      <c r="C1886" s="80" t="s">
        <v>4138</v>
      </c>
      <c r="D1886" s="80" t="s">
        <v>7</v>
      </c>
      <c r="E1886" s="53" t="s">
        <v>4140</v>
      </c>
      <c r="F1886" s="53" t="s">
        <v>4140</v>
      </c>
      <c r="G1886" s="58">
        <v>0</v>
      </c>
      <c r="H1886" s="58">
        <v>0</v>
      </c>
      <c r="I1886" s="178" t="s">
        <v>3</v>
      </c>
      <c r="J1886" s="53" t="s">
        <v>1347</v>
      </c>
      <c r="K1886" s="54" t="s">
        <v>3817</v>
      </c>
      <c r="L1886" s="52" t="s">
        <v>4614</v>
      </c>
      <c r="M1886" s="52" t="s">
        <v>4670</v>
      </c>
      <c r="N1886" s="52" t="s">
        <v>2599</v>
      </c>
      <c r="O1886" s="52"/>
      <c r="P1886" s="254" t="s">
        <v>4141</v>
      </c>
      <c r="Q1886" s="13"/>
      <c r="R1886"/>
      <c r="S1886" t="str">
        <f t="shared" si="440"/>
        <v/>
      </c>
      <c r="T1886" s="41" t="str">
        <f>IF(ISNA(VLOOKUP(P1886,'NEW XEQM.c'!E:F,2,0)),"--","PRESENT")</f>
        <v>--</v>
      </c>
      <c r="U1886"/>
      <c r="V1886">
        <f t="shared" si="441"/>
        <v>582</v>
      </c>
      <c r="W1886" s="75" t="s">
        <v>2155</v>
      </c>
      <c r="X1886" s="54" t="s">
        <v>2155</v>
      </c>
      <c r="Y1886" s="54" t="s">
        <v>2155</v>
      </c>
      <c r="Z1886" s="22" t="str">
        <f t="shared" si="443"/>
        <v>STD_RIGHT_ARROW "TIME"</v>
      </c>
      <c r="AA1886" s="22" t="str">
        <f t="shared" si="444"/>
        <v>&gt;TIME</v>
      </c>
      <c r="AB1886" s="1">
        <f t="shared" si="445"/>
        <v>1842</v>
      </c>
      <c r="AC1886" t="str">
        <f t="shared" si="446"/>
        <v>ITM_toTIME</v>
      </c>
      <c r="AD1886" s="125" t="str">
        <f>IF(ISNA(VLOOKUP(AA1886,'XEQM Shortlist'!J:J,1,0)),"//","")</f>
        <v>//</v>
      </c>
      <c r="AF1886" s="88" t="str">
        <f t="shared" si="447"/>
        <v>&gt;TIME</v>
      </c>
      <c r="AG1886" t="b">
        <f t="shared" si="448"/>
        <v>1</v>
      </c>
    </row>
    <row r="1887" spans="1:33">
      <c r="A1887" s="45">
        <f t="shared" si="442"/>
        <v>1887</v>
      </c>
      <c r="B1887" s="44">
        <f t="shared" si="449"/>
        <v>1843</v>
      </c>
      <c r="C1887" s="80" t="s">
        <v>4139</v>
      </c>
      <c r="D1887" s="80" t="s">
        <v>7</v>
      </c>
      <c r="E1887" s="120" t="s">
        <v>4142</v>
      </c>
      <c r="F1887" s="120" t="s">
        <v>4142</v>
      </c>
      <c r="G1887" s="121">
        <v>0</v>
      </c>
      <c r="H1887" s="121">
        <v>0</v>
      </c>
      <c r="I1887" s="178" t="s">
        <v>3</v>
      </c>
      <c r="J1887" s="53" t="s">
        <v>1347</v>
      </c>
      <c r="K1887" s="54" t="s">
        <v>3817</v>
      </c>
      <c r="L1887" s="52" t="s">
        <v>4614</v>
      </c>
      <c r="M1887" s="52" t="s">
        <v>4670</v>
      </c>
      <c r="N1887" s="52" t="s">
        <v>2599</v>
      </c>
      <c r="O1887" s="52"/>
      <c r="P1887" s="254" t="s">
        <v>4143</v>
      </c>
      <c r="Q1887" s="13"/>
      <c r="R1887"/>
      <c r="S1887" t="str">
        <f t="shared" si="440"/>
        <v/>
      </c>
      <c r="T1887" s="41" t="str">
        <f>IF(ISNA(VLOOKUP(P1887,'NEW XEQM.c'!E:F,2,0)),"--","PRESENT")</f>
        <v>--</v>
      </c>
      <c r="U1887"/>
      <c r="V1887">
        <f t="shared" si="441"/>
        <v>583</v>
      </c>
      <c r="W1887" s="75" t="s">
        <v>2155</v>
      </c>
      <c r="X1887" s="54" t="s">
        <v>2155</v>
      </c>
      <c r="Y1887" s="54" t="s">
        <v>2155</v>
      </c>
      <c r="Z1887" s="22" t="str">
        <f t="shared" si="443"/>
        <v>"TIME" STD_RIGHT_ARROW</v>
      </c>
      <c r="AA1887" s="22" t="str">
        <f t="shared" si="444"/>
        <v>TIME&gt;</v>
      </c>
      <c r="AB1887" s="1">
        <f t="shared" si="445"/>
        <v>1843</v>
      </c>
      <c r="AC1887" t="str">
        <f t="shared" si="446"/>
        <v>ITM_TIMEto</v>
      </c>
      <c r="AD1887" s="125" t="str">
        <f>IF(ISNA(VLOOKUP(AA1887,'XEQM Shortlist'!J:J,1,0)),"//","")</f>
        <v>//</v>
      </c>
      <c r="AF1887" s="88" t="str">
        <f t="shared" si="447"/>
        <v>TIME&gt;</v>
      </c>
      <c r="AG1887" t="b">
        <f t="shared" si="448"/>
        <v>1</v>
      </c>
    </row>
    <row r="1888" spans="1:33">
      <c r="A1888" s="45">
        <f t="shared" si="442"/>
        <v>1888</v>
      </c>
      <c r="B1888" s="44">
        <f t="shared" si="449"/>
        <v>1844</v>
      </c>
      <c r="C1888" s="80" t="s">
        <v>5416</v>
      </c>
      <c r="D1888" s="80" t="s">
        <v>4745</v>
      </c>
      <c r="E1888" s="81" t="s">
        <v>4742</v>
      </c>
      <c r="F1888" s="81" t="s">
        <v>4742</v>
      </c>
      <c r="G1888" s="82">
        <v>0</v>
      </c>
      <c r="H1888" s="82">
        <v>0</v>
      </c>
      <c r="I1888" s="264" t="s">
        <v>3</v>
      </c>
      <c r="J1888" s="81" t="s">
        <v>1348</v>
      </c>
      <c r="K1888" s="83" t="s">
        <v>3656</v>
      </c>
      <c r="L1888" s="84" t="s">
        <v>4614</v>
      </c>
      <c r="M1888" s="84" t="s">
        <v>4672</v>
      </c>
      <c r="N1888" s="52" t="s">
        <v>5547</v>
      </c>
      <c r="O1888" s="80" t="s">
        <v>60</v>
      </c>
      <c r="P1888" s="261" t="s">
        <v>4744</v>
      </c>
      <c r="Q1888" s="13"/>
      <c r="R1888"/>
      <c r="S1888" t="str">
        <f t="shared" si="440"/>
        <v/>
      </c>
      <c r="T1888" s="41" t="str">
        <f>IF(ISNA(VLOOKUP(P1888,'NEW XEQM.c'!E:F,2,0)),"--","PRESENT")</f>
        <v>--</v>
      </c>
      <c r="U1888"/>
      <c r="V1888">
        <f t="shared" si="441"/>
        <v>583</v>
      </c>
      <c r="W1888" s="75" t="s">
        <v>2566</v>
      </c>
      <c r="X1888" s="54" t="s">
        <v>2155</v>
      </c>
      <c r="Y1888" s="54" t="s">
        <v>2155</v>
      </c>
      <c r="Z1888" s="22" t="str">
        <f t="shared" si="443"/>
        <v/>
      </c>
      <c r="AA1888" s="22" t="str">
        <f t="shared" si="444"/>
        <v/>
      </c>
      <c r="AB1888" s="1">
        <f t="shared" si="445"/>
        <v>1844</v>
      </c>
      <c r="AC1888" t="str">
        <f t="shared" si="446"/>
        <v>ITM_CB_FRCSRN</v>
      </c>
      <c r="AD1888" s="125" t="str">
        <f>IF(ISNA(VLOOKUP(AA1888,'XEQM Shortlist'!J:J,1,0)),"//","")</f>
        <v/>
      </c>
      <c r="AF1888" s="88" t="str">
        <f t="shared" si="447"/>
        <v/>
      </c>
      <c r="AG1888" t="b">
        <f t="shared" si="448"/>
        <v>1</v>
      </c>
    </row>
    <row r="1889" spans="1:33">
      <c r="A1889" s="45">
        <f t="shared" si="442"/>
        <v>1889</v>
      </c>
      <c r="B1889" s="44">
        <f t="shared" si="449"/>
        <v>1845</v>
      </c>
      <c r="C1889" s="80" t="s">
        <v>3643</v>
      </c>
      <c r="D1889" s="80" t="s">
        <v>3082</v>
      </c>
      <c r="E1889" s="83" t="s">
        <v>506</v>
      </c>
      <c r="F1889" s="83" t="s">
        <v>930</v>
      </c>
      <c r="G1889" s="86">
        <v>0</v>
      </c>
      <c r="H1889" s="86">
        <v>0</v>
      </c>
      <c r="I1889" s="178" t="s">
        <v>1</v>
      </c>
      <c r="J1889" s="53" t="s">
        <v>1348</v>
      </c>
      <c r="K1889" s="54" t="s">
        <v>3656</v>
      </c>
      <c r="L1889" s="52" t="s">
        <v>4614</v>
      </c>
      <c r="M1889" s="52" t="s">
        <v>4672</v>
      </c>
      <c r="N1889" s="52" t="s">
        <v>2599</v>
      </c>
      <c r="O1889" s="80" t="s">
        <v>927</v>
      </c>
      <c r="P1889" s="261" t="s">
        <v>3082</v>
      </c>
      <c r="Q1889" s="13"/>
      <c r="R1889"/>
      <c r="S1889" t="str">
        <f t="shared" si="440"/>
        <v>NOT EQUAL</v>
      </c>
      <c r="T1889" s="41" t="str">
        <f>IF(ISNA(VLOOKUP(P1889,'NEW XEQM.c'!E:F,2,0)),"--","PRESENT")</f>
        <v>--</v>
      </c>
      <c r="U1889"/>
      <c r="V1889">
        <f t="shared" si="441"/>
        <v>583</v>
      </c>
      <c r="W1889" s="75"/>
      <c r="X1889" s="54"/>
      <c r="Y1889" s="54"/>
      <c r="Z1889" s="22" t="str">
        <f t="shared" si="443"/>
        <v/>
      </c>
      <c r="AA1889" s="22" t="str">
        <f t="shared" si="444"/>
        <v/>
      </c>
      <c r="AB1889" s="1">
        <f t="shared" si="445"/>
        <v>1845</v>
      </c>
      <c r="AC1889" t="str">
        <f t="shared" si="446"/>
        <v>ITM_qoppa</v>
      </c>
      <c r="AD1889" s="125" t="str">
        <f>IF(ISNA(VLOOKUP(AA1889,'XEQM Shortlist'!J:J,1,0)),"//","")</f>
        <v/>
      </c>
      <c r="AF1889" s="88" t="str">
        <f t="shared" si="447"/>
        <v/>
      </c>
      <c r="AG1889" t="b">
        <f t="shared" si="448"/>
        <v>1</v>
      </c>
    </row>
    <row r="1890" spans="1:33">
      <c r="A1890" s="45">
        <f t="shared" si="442"/>
        <v>1890</v>
      </c>
      <c r="B1890" s="44">
        <f t="shared" si="449"/>
        <v>1846</v>
      </c>
      <c r="C1890" s="80" t="s">
        <v>3643</v>
      </c>
      <c r="D1890" s="80" t="s">
        <v>3083</v>
      </c>
      <c r="E1890" s="81" t="s">
        <v>506</v>
      </c>
      <c r="F1890" s="81" t="s">
        <v>931</v>
      </c>
      <c r="G1890" s="82">
        <v>0</v>
      </c>
      <c r="H1890" s="82">
        <v>0</v>
      </c>
      <c r="I1890" s="178" t="s">
        <v>1</v>
      </c>
      <c r="J1890" s="53" t="s">
        <v>1348</v>
      </c>
      <c r="K1890" s="54" t="s">
        <v>3656</v>
      </c>
      <c r="L1890" s="52" t="s">
        <v>4614</v>
      </c>
      <c r="M1890" s="52" t="s">
        <v>4672</v>
      </c>
      <c r="N1890" s="52" t="s">
        <v>2599</v>
      </c>
      <c r="O1890" s="80" t="s">
        <v>927</v>
      </c>
      <c r="P1890" s="261" t="s">
        <v>3083</v>
      </c>
      <c r="Q1890" s="13"/>
      <c r="R1890"/>
      <c r="S1890" t="str">
        <f t="shared" si="440"/>
        <v>NOT EQUAL</v>
      </c>
      <c r="T1890" s="41" t="str">
        <f>IF(ISNA(VLOOKUP(P1890,'NEW XEQM.c'!E:F,2,0)),"--","PRESENT")</f>
        <v>--</v>
      </c>
      <c r="U1890"/>
      <c r="V1890">
        <f t="shared" si="441"/>
        <v>583</v>
      </c>
      <c r="W1890" s="75"/>
      <c r="X1890" s="54"/>
      <c r="Y1890" s="54"/>
      <c r="Z1890" s="22" t="str">
        <f t="shared" si="443"/>
        <v/>
      </c>
      <c r="AA1890" s="22" t="str">
        <f t="shared" si="444"/>
        <v/>
      </c>
      <c r="AB1890" s="1">
        <f t="shared" si="445"/>
        <v>1846</v>
      </c>
      <c r="AC1890" t="str">
        <f t="shared" si="446"/>
        <v>ITM_digamma</v>
      </c>
      <c r="AD1890" s="125" t="str">
        <f>IF(ISNA(VLOOKUP(AA1890,'XEQM Shortlist'!J:J,1,0)),"//","")</f>
        <v/>
      </c>
      <c r="AF1890" s="88" t="str">
        <f t="shared" si="447"/>
        <v/>
      </c>
      <c r="AG1890" t="b">
        <f t="shared" si="448"/>
        <v>1</v>
      </c>
    </row>
    <row r="1891" spans="1:33">
      <c r="A1891" s="45">
        <f t="shared" si="442"/>
        <v>1891</v>
      </c>
      <c r="B1891" s="44">
        <f t="shared" si="449"/>
        <v>1847</v>
      </c>
      <c r="C1891" s="80" t="s">
        <v>3643</v>
      </c>
      <c r="D1891" s="80" t="s">
        <v>3084</v>
      </c>
      <c r="E1891" s="81" t="s">
        <v>506</v>
      </c>
      <c r="F1891" s="81" t="s">
        <v>932</v>
      </c>
      <c r="G1891" s="82">
        <v>0</v>
      </c>
      <c r="H1891" s="82">
        <v>0</v>
      </c>
      <c r="I1891" s="178" t="s">
        <v>1</v>
      </c>
      <c r="J1891" s="53" t="s">
        <v>1348</v>
      </c>
      <c r="K1891" s="54" t="s">
        <v>3656</v>
      </c>
      <c r="L1891" s="52" t="s">
        <v>4614</v>
      </c>
      <c r="M1891" s="52" t="s">
        <v>4672</v>
      </c>
      <c r="N1891" s="52" t="s">
        <v>2599</v>
      </c>
      <c r="O1891" s="80" t="s">
        <v>927</v>
      </c>
      <c r="P1891" s="261" t="s">
        <v>3084</v>
      </c>
      <c r="Q1891" s="13"/>
      <c r="R1891"/>
      <c r="S1891" t="str">
        <f t="shared" si="440"/>
        <v>NOT EQUAL</v>
      </c>
      <c r="T1891" s="41" t="str">
        <f>IF(ISNA(VLOOKUP(P1891,'NEW XEQM.c'!E:F,2,0)),"--","PRESENT")</f>
        <v>--</v>
      </c>
      <c r="U1891"/>
      <c r="V1891">
        <f t="shared" si="441"/>
        <v>583</v>
      </c>
      <c r="W1891" s="75"/>
      <c r="X1891" s="54"/>
      <c r="Y1891" s="54"/>
      <c r="Z1891" s="22" t="str">
        <f t="shared" si="443"/>
        <v/>
      </c>
      <c r="AA1891" s="22" t="str">
        <f t="shared" si="444"/>
        <v/>
      </c>
      <c r="AB1891" s="1">
        <f t="shared" si="445"/>
        <v>1847</v>
      </c>
      <c r="AC1891" t="str">
        <f t="shared" si="446"/>
        <v>ITM_sampi</v>
      </c>
      <c r="AD1891" s="125" t="str">
        <f>IF(ISNA(VLOOKUP(AA1891,'XEQM Shortlist'!J:J,1,0)),"//","")</f>
        <v/>
      </c>
      <c r="AF1891" s="88" t="str">
        <f t="shared" si="447"/>
        <v/>
      </c>
      <c r="AG1891" t="b">
        <f t="shared" si="448"/>
        <v>1</v>
      </c>
    </row>
    <row r="1892" spans="1:33">
      <c r="A1892" s="45">
        <f t="shared" si="442"/>
        <v>1892</v>
      </c>
      <c r="B1892" s="44">
        <f t="shared" si="449"/>
        <v>1848</v>
      </c>
      <c r="C1892" s="80" t="s">
        <v>3577</v>
      </c>
      <c r="D1892" s="80" t="s">
        <v>2141</v>
      </c>
      <c r="E1892" s="81" t="s">
        <v>1343</v>
      </c>
      <c r="F1892" s="81" t="s">
        <v>1343</v>
      </c>
      <c r="G1892" s="82">
        <v>0</v>
      </c>
      <c r="H1892" s="82">
        <v>0</v>
      </c>
      <c r="I1892" s="264" t="s">
        <v>3</v>
      </c>
      <c r="J1892" s="81" t="s">
        <v>1347</v>
      </c>
      <c r="K1892" s="83" t="s">
        <v>3817</v>
      </c>
      <c r="L1892" s="84" t="s">
        <v>4614</v>
      </c>
      <c r="M1892" s="52" t="s">
        <v>4670</v>
      </c>
      <c r="N1892" s="52" t="s">
        <v>2599</v>
      </c>
      <c r="O1892" s="80" t="s">
        <v>876</v>
      </c>
      <c r="P1892" s="261" t="s">
        <v>2141</v>
      </c>
      <c r="Q1892" s="13"/>
      <c r="R1892"/>
      <c r="S1892" t="str">
        <f t="shared" si="440"/>
        <v/>
      </c>
      <c r="T1892" s="41" t="str">
        <f>IF(ISNA(VLOOKUP(P1892,'NEW XEQM.c'!E:F,2,0)),"--","PRESENT")</f>
        <v>PRESENT</v>
      </c>
      <c r="U1892"/>
      <c r="V1892">
        <f t="shared" si="441"/>
        <v>584</v>
      </c>
      <c r="W1892" s="75" t="s">
        <v>2557</v>
      </c>
      <c r="X1892" s="54" t="s">
        <v>2500</v>
      </c>
      <c r="Y1892" s="54" t="s">
        <v>2155</v>
      </c>
      <c r="Z1892" s="22" t="str">
        <f t="shared" si="443"/>
        <v>"COMPLEX"</v>
      </c>
      <c r="AA1892" s="22" t="str">
        <f t="shared" si="444"/>
        <v>COMPLEX</v>
      </c>
      <c r="AB1892" s="1">
        <f t="shared" si="445"/>
        <v>1848</v>
      </c>
      <c r="AC1892" t="str">
        <f t="shared" si="446"/>
        <v>KEY_COMPLEX</v>
      </c>
      <c r="AD1892" s="125" t="str">
        <f>IF(ISNA(VLOOKUP(AA1892,'XEQM Shortlist'!J:J,1,0)),"//","")</f>
        <v/>
      </c>
      <c r="AF1892" s="88" t="str">
        <f t="shared" si="447"/>
        <v>COMPLEX</v>
      </c>
      <c r="AG1892" t="b">
        <f t="shared" si="448"/>
        <v>1</v>
      </c>
    </row>
    <row r="1893" spans="1:33">
      <c r="A1893" s="45">
        <f t="shared" si="442"/>
        <v>1893</v>
      </c>
      <c r="B1893" s="44">
        <f t="shared" si="449"/>
        <v>1849</v>
      </c>
      <c r="C1893" s="80" t="s">
        <v>3588</v>
      </c>
      <c r="D1893" s="80" t="s">
        <v>7</v>
      </c>
      <c r="E1893" s="81" t="s">
        <v>1357</v>
      </c>
      <c r="F1893" s="81" t="s">
        <v>1300</v>
      </c>
      <c r="G1893" s="82">
        <v>0</v>
      </c>
      <c r="H1893" s="82">
        <v>0</v>
      </c>
      <c r="I1893" s="264" t="s">
        <v>3</v>
      </c>
      <c r="J1893" s="81" t="s">
        <v>1347</v>
      </c>
      <c r="K1893" s="83" t="s">
        <v>3817</v>
      </c>
      <c r="L1893" s="84" t="s">
        <v>4614</v>
      </c>
      <c r="M1893" s="52" t="s">
        <v>4670</v>
      </c>
      <c r="N1893" s="52" t="s">
        <v>2599</v>
      </c>
      <c r="O1893" s="80" t="s">
        <v>2163</v>
      </c>
      <c r="P1893" s="262" t="s">
        <v>2263</v>
      </c>
      <c r="Q1893" s="13"/>
      <c r="R1893"/>
      <c r="S1893" t="str">
        <f t="shared" si="440"/>
        <v>NOT EQUAL</v>
      </c>
      <c r="T1893" s="41" t="str">
        <f>IF(ISNA(VLOOKUP(P1893,'NEW XEQM.c'!E:F,2,0)),"--","PRESENT")</f>
        <v>PRESENT</v>
      </c>
      <c r="U1893"/>
      <c r="V1893">
        <f t="shared" si="441"/>
        <v>585</v>
      </c>
      <c r="W1893" s="75" t="s">
        <v>2557</v>
      </c>
      <c r="X1893" s="54" t="s">
        <v>2155</v>
      </c>
      <c r="Y1893" s="54" t="s">
        <v>2155</v>
      </c>
      <c r="Z1893" s="22" t="str">
        <f t="shared" si="443"/>
        <v>STD_RIGHT_ARROW "POLAR"</v>
      </c>
      <c r="AA1893" s="22" t="str">
        <f t="shared" si="444"/>
        <v>&gt;POLAR</v>
      </c>
      <c r="AB1893" s="1">
        <f t="shared" si="445"/>
        <v>1849</v>
      </c>
      <c r="AC1893" t="str">
        <f t="shared" si="446"/>
        <v>ITM_toPOL2</v>
      </c>
      <c r="AD1893" s="125" t="str">
        <f>IF(ISNA(VLOOKUP(AA1893,'XEQM Shortlist'!J:J,1,0)),"//","")</f>
        <v/>
      </c>
      <c r="AF1893" s="88" t="str">
        <f t="shared" si="447"/>
        <v>&gt;POLAR</v>
      </c>
      <c r="AG1893" t="b">
        <f t="shared" si="448"/>
        <v>1</v>
      </c>
    </row>
    <row r="1894" spans="1:33">
      <c r="A1894" s="45">
        <f t="shared" si="442"/>
        <v>1894</v>
      </c>
      <c r="B1894" s="44">
        <f t="shared" si="449"/>
        <v>1850</v>
      </c>
      <c r="C1894" s="80" t="s">
        <v>3589</v>
      </c>
      <c r="D1894" s="80" t="s">
        <v>7</v>
      </c>
      <c r="E1894" s="81" t="s">
        <v>1356</v>
      </c>
      <c r="F1894" s="81" t="s">
        <v>1302</v>
      </c>
      <c r="G1894" s="86">
        <v>0</v>
      </c>
      <c r="H1894" s="86">
        <v>0</v>
      </c>
      <c r="I1894" s="264" t="s">
        <v>3</v>
      </c>
      <c r="J1894" s="81" t="s">
        <v>1347</v>
      </c>
      <c r="K1894" s="83" t="s">
        <v>3817</v>
      </c>
      <c r="L1894" s="84" t="s">
        <v>4614</v>
      </c>
      <c r="M1894" s="52" t="s">
        <v>4670</v>
      </c>
      <c r="N1894" s="52" t="s">
        <v>2599</v>
      </c>
      <c r="O1894" s="80" t="s">
        <v>2164</v>
      </c>
      <c r="P1894" s="262" t="s">
        <v>2264</v>
      </c>
      <c r="Q1894" s="13"/>
      <c r="R1894"/>
      <c r="S1894" t="str">
        <f t="shared" si="440"/>
        <v>NOT EQUAL</v>
      </c>
      <c r="T1894" s="41" t="str">
        <f>IF(ISNA(VLOOKUP(P1894,'NEW XEQM.c'!E:F,2,0)),"--","PRESENT")</f>
        <v>PRESENT</v>
      </c>
      <c r="U1894"/>
      <c r="V1894">
        <f t="shared" si="441"/>
        <v>586</v>
      </c>
      <c r="W1894" s="75" t="s">
        <v>2557</v>
      </c>
      <c r="X1894" s="54" t="s">
        <v>2155</v>
      </c>
      <c r="Y1894" s="54" t="s">
        <v>2155</v>
      </c>
      <c r="Z1894" s="22" t="str">
        <f t="shared" si="443"/>
        <v>STD_RIGHT_ARROW "RECT"</v>
      </c>
      <c r="AA1894" s="22" t="str">
        <f t="shared" si="444"/>
        <v>&gt;RECT</v>
      </c>
      <c r="AB1894" s="1">
        <f t="shared" si="445"/>
        <v>1850</v>
      </c>
      <c r="AC1894" t="str">
        <f t="shared" si="446"/>
        <v>ITM_toREC2</v>
      </c>
      <c r="AD1894" s="125" t="str">
        <f>IF(ISNA(VLOOKUP(AA1894,'XEQM Shortlist'!J:J,1,0)),"//","")</f>
        <v/>
      </c>
      <c r="AF1894" s="88" t="str">
        <f t="shared" si="447"/>
        <v>&gt;RECT</v>
      </c>
      <c r="AG1894" t="b">
        <f t="shared" si="448"/>
        <v>1</v>
      </c>
    </row>
    <row r="1895" spans="1:33">
      <c r="A1895" s="45">
        <f t="shared" si="442"/>
        <v>1895</v>
      </c>
      <c r="B1895" s="44">
        <f t="shared" si="449"/>
        <v>1851</v>
      </c>
      <c r="C1895" s="80" t="s">
        <v>3590</v>
      </c>
      <c r="D1895" s="80">
        <v>1</v>
      </c>
      <c r="E1895" s="81" t="s">
        <v>906</v>
      </c>
      <c r="F1895" s="81" t="s">
        <v>906</v>
      </c>
      <c r="G1895" s="86">
        <v>0</v>
      </c>
      <c r="H1895" s="86">
        <v>0</v>
      </c>
      <c r="I1895" s="264" t="s">
        <v>3</v>
      </c>
      <c r="J1895" s="81" t="s">
        <v>1348</v>
      </c>
      <c r="K1895" s="83" t="s">
        <v>3656</v>
      </c>
      <c r="L1895" s="84" t="s">
        <v>4614</v>
      </c>
      <c r="M1895" s="52" t="s">
        <v>4670</v>
      </c>
      <c r="N1895" s="52" t="s">
        <v>5549</v>
      </c>
      <c r="O1895" s="80"/>
      <c r="P1895" s="261" t="s">
        <v>2513</v>
      </c>
      <c r="Q1895" s="13"/>
      <c r="R1895"/>
      <c r="S1895" t="str">
        <f t="shared" si="440"/>
        <v/>
      </c>
      <c r="T1895" s="41" t="str">
        <f>IF(ISNA(VLOOKUP(P1895,'NEW XEQM.c'!E:F,2,0)),"--","PRESENT")</f>
        <v>PRESENT</v>
      </c>
      <c r="U1895"/>
      <c r="V1895">
        <f t="shared" si="441"/>
        <v>587</v>
      </c>
      <c r="W1895" s="75" t="s">
        <v>2566</v>
      </c>
      <c r="X1895" s="54" t="s">
        <v>2500</v>
      </c>
      <c r="Y1895" s="54" t="s">
        <v>2155</v>
      </c>
      <c r="Z1895" s="22" t="str">
        <f t="shared" si="443"/>
        <v>"ERPN"</v>
      </c>
      <c r="AA1895" s="22" t="str">
        <f t="shared" si="444"/>
        <v>ERPN</v>
      </c>
      <c r="AB1895" s="1">
        <f t="shared" si="445"/>
        <v>1851</v>
      </c>
      <c r="AC1895" t="str">
        <f t="shared" si="446"/>
        <v>ITM_eRPN_ON</v>
      </c>
      <c r="AD1895" s="125" t="str">
        <f>IF(ISNA(VLOOKUP(AA1895,'XEQM Shortlist'!J:J,1,0)),"//","")</f>
        <v/>
      </c>
      <c r="AF1895" s="88" t="str">
        <f t="shared" si="447"/>
        <v>ERPN</v>
      </c>
      <c r="AG1895" t="b">
        <f t="shared" si="448"/>
        <v>1</v>
      </c>
    </row>
    <row r="1896" spans="1:33">
      <c r="A1896" s="45">
        <f t="shared" si="442"/>
        <v>1896</v>
      </c>
      <c r="B1896" s="44">
        <f t="shared" si="449"/>
        <v>1852</v>
      </c>
      <c r="C1896" s="80" t="s">
        <v>3590</v>
      </c>
      <c r="D1896" s="80">
        <v>0</v>
      </c>
      <c r="E1896" s="83" t="s">
        <v>2515</v>
      </c>
      <c r="F1896" s="83" t="s">
        <v>2515</v>
      </c>
      <c r="G1896" s="86">
        <v>0</v>
      </c>
      <c r="H1896" s="86">
        <v>0</v>
      </c>
      <c r="I1896" s="264" t="s">
        <v>3</v>
      </c>
      <c r="J1896" s="81" t="s">
        <v>1348</v>
      </c>
      <c r="K1896" s="83" t="s">
        <v>3656</v>
      </c>
      <c r="L1896" s="84" t="s">
        <v>4614</v>
      </c>
      <c r="M1896" s="52" t="s">
        <v>4670</v>
      </c>
      <c r="N1896" s="52" t="s">
        <v>5549</v>
      </c>
      <c r="O1896" s="80"/>
      <c r="P1896" s="261" t="s">
        <v>2514</v>
      </c>
      <c r="Q1896" s="13"/>
      <c r="R1896"/>
      <c r="S1896" t="str">
        <f t="shared" si="440"/>
        <v/>
      </c>
      <c r="T1896" s="41" t="str">
        <f>IF(ISNA(VLOOKUP(P1896,'NEW XEQM.c'!E:F,2,0)),"--","PRESENT")</f>
        <v>PRESENT</v>
      </c>
      <c r="U1896"/>
      <c r="V1896">
        <f t="shared" si="441"/>
        <v>588</v>
      </c>
      <c r="W1896" s="75" t="s">
        <v>2566</v>
      </c>
      <c r="X1896" s="54" t="s">
        <v>2500</v>
      </c>
      <c r="Y1896" s="54" t="s">
        <v>2155</v>
      </c>
      <c r="Z1896" s="22" t="str">
        <f t="shared" si="443"/>
        <v>"RPN"</v>
      </c>
      <c r="AA1896" s="22" t="str">
        <f t="shared" si="444"/>
        <v>RPN</v>
      </c>
      <c r="AB1896" s="1">
        <f t="shared" si="445"/>
        <v>1852</v>
      </c>
      <c r="AC1896" t="str">
        <f t="shared" si="446"/>
        <v>ITM_eRPN_OFF</v>
      </c>
      <c r="AD1896" s="125" t="str">
        <f>IF(ISNA(VLOOKUP(AA1896,'XEQM Shortlist'!J:J,1,0)),"//","")</f>
        <v/>
      </c>
      <c r="AF1896" s="88" t="str">
        <f t="shared" si="447"/>
        <v>RPN</v>
      </c>
      <c r="AG1896" t="b">
        <f t="shared" si="448"/>
        <v>1</v>
      </c>
    </row>
    <row r="1897" spans="1:33">
      <c r="A1897" s="45">
        <f t="shared" si="442"/>
        <v>1897</v>
      </c>
      <c r="B1897" s="44">
        <f t="shared" si="449"/>
        <v>1853</v>
      </c>
      <c r="C1897" s="80" t="s">
        <v>5416</v>
      </c>
      <c r="D1897" s="80" t="s">
        <v>905</v>
      </c>
      <c r="E1897" s="83" t="s">
        <v>906</v>
      </c>
      <c r="F1897" s="83" t="s">
        <v>906</v>
      </c>
      <c r="G1897" s="86">
        <v>0</v>
      </c>
      <c r="H1897" s="86">
        <v>0</v>
      </c>
      <c r="I1897" s="264" t="s">
        <v>3</v>
      </c>
      <c r="J1897" s="81" t="s">
        <v>1348</v>
      </c>
      <c r="K1897" s="83" t="s">
        <v>3656</v>
      </c>
      <c r="L1897" s="84" t="s">
        <v>4614</v>
      </c>
      <c r="M1897" s="84" t="s">
        <v>4672</v>
      </c>
      <c r="N1897" s="52" t="s">
        <v>5547</v>
      </c>
      <c r="O1897" s="80" t="s">
        <v>907</v>
      </c>
      <c r="P1897" s="261" t="s">
        <v>2102</v>
      </c>
      <c r="Q1897" s="13"/>
      <c r="R1897"/>
      <c r="S1897" t="str">
        <f t="shared" si="440"/>
        <v/>
      </c>
      <c r="T1897" s="41" t="str">
        <f>IF(ISNA(VLOOKUP(P1897,'NEW XEQM.c'!E:F,2,0)),"--","PRESENT")</f>
        <v>--</v>
      </c>
      <c r="U1897"/>
      <c r="V1897">
        <f t="shared" si="441"/>
        <v>588</v>
      </c>
      <c r="W1897" s="75" t="s">
        <v>2566</v>
      </c>
      <c r="X1897" s="54" t="s">
        <v>2155</v>
      </c>
      <c r="Y1897" s="54" t="s">
        <v>2155</v>
      </c>
      <c r="Z1897" s="22" t="str">
        <f t="shared" si="443"/>
        <v/>
      </c>
      <c r="AA1897" s="22" t="str">
        <f t="shared" si="444"/>
        <v/>
      </c>
      <c r="AB1897" s="1">
        <f t="shared" si="445"/>
        <v>1853</v>
      </c>
      <c r="AC1897" t="str">
        <f t="shared" si="446"/>
        <v>ITM_ERPN</v>
      </c>
      <c r="AD1897" s="125" t="str">
        <f>IF(ISNA(VLOOKUP(AA1897,'XEQM Shortlist'!J:J,1,0)),"//","")</f>
        <v/>
      </c>
      <c r="AF1897" s="88" t="str">
        <f t="shared" si="447"/>
        <v/>
      </c>
      <c r="AG1897" t="b">
        <f t="shared" si="448"/>
        <v>1</v>
      </c>
    </row>
    <row r="1898" spans="1:33">
      <c r="A1898" s="45">
        <f t="shared" si="442"/>
        <v>1898</v>
      </c>
      <c r="B1898" s="44">
        <f t="shared" si="449"/>
        <v>1854</v>
      </c>
      <c r="C1898" s="80" t="s">
        <v>5416</v>
      </c>
      <c r="D1898" s="80" t="s">
        <v>908</v>
      </c>
      <c r="E1898" s="81" t="s">
        <v>1332</v>
      </c>
      <c r="F1898" s="81" t="s">
        <v>1332</v>
      </c>
      <c r="G1898" s="82">
        <v>0</v>
      </c>
      <c r="H1898" s="82">
        <v>0</v>
      </c>
      <c r="I1898" s="264" t="s">
        <v>3</v>
      </c>
      <c r="J1898" s="81" t="s">
        <v>1348</v>
      </c>
      <c r="K1898" s="83" t="s">
        <v>3656</v>
      </c>
      <c r="L1898" s="84" t="s">
        <v>4614</v>
      </c>
      <c r="M1898" s="84" t="s">
        <v>4672</v>
      </c>
      <c r="N1898" s="52" t="s">
        <v>5547</v>
      </c>
      <c r="O1898" s="80" t="s">
        <v>909</v>
      </c>
      <c r="P1898" s="261" t="s">
        <v>2103</v>
      </c>
      <c r="Q1898" s="13"/>
      <c r="R1898"/>
      <c r="S1898" t="str">
        <f t="shared" si="440"/>
        <v/>
      </c>
      <c r="T1898" s="41" t="str">
        <f>IF(ISNA(VLOOKUP(P1898,'NEW XEQM.c'!E:F,2,0)),"--","PRESENT")</f>
        <v>PRESENT</v>
      </c>
      <c r="U1898"/>
      <c r="V1898">
        <f t="shared" si="441"/>
        <v>588</v>
      </c>
      <c r="W1898" s="75" t="s">
        <v>2566</v>
      </c>
      <c r="X1898" s="54" t="s">
        <v>2155</v>
      </c>
      <c r="Y1898" s="54" t="s">
        <v>2155</v>
      </c>
      <c r="Z1898" s="22" t="str">
        <f t="shared" si="443"/>
        <v/>
      </c>
      <c r="AA1898" s="22" t="str">
        <f t="shared" si="444"/>
        <v/>
      </c>
      <c r="AB1898" s="1">
        <f t="shared" si="445"/>
        <v>1854</v>
      </c>
      <c r="AC1898" t="str">
        <f t="shared" si="446"/>
        <v>ITM_HOMEx3</v>
      </c>
      <c r="AD1898" s="125" t="str">
        <f>IF(ISNA(VLOOKUP(AA1898,'XEQM Shortlist'!J:J,1,0)),"//","")</f>
        <v/>
      </c>
      <c r="AF1898" s="88" t="str">
        <f t="shared" si="447"/>
        <v/>
      </c>
      <c r="AG1898" t="b">
        <f t="shared" si="448"/>
        <v>1</v>
      </c>
    </row>
    <row r="1899" spans="1:33">
      <c r="A1899" s="45">
        <f t="shared" si="442"/>
        <v>1899</v>
      </c>
      <c r="B1899" s="44">
        <f t="shared" si="449"/>
        <v>1855</v>
      </c>
      <c r="C1899" s="80" t="s">
        <v>5416</v>
      </c>
      <c r="D1899" s="80" t="s">
        <v>910</v>
      </c>
      <c r="E1899" s="81" t="s">
        <v>4994</v>
      </c>
      <c r="F1899" s="81" t="s">
        <v>4994</v>
      </c>
      <c r="G1899" s="82">
        <v>0</v>
      </c>
      <c r="H1899" s="82">
        <v>0</v>
      </c>
      <c r="I1899" s="264" t="s">
        <v>3</v>
      </c>
      <c r="J1899" s="81" t="s">
        <v>1348</v>
      </c>
      <c r="K1899" s="83" t="s">
        <v>3656</v>
      </c>
      <c r="L1899" s="84" t="s">
        <v>4614</v>
      </c>
      <c r="M1899" s="84" t="s">
        <v>4672</v>
      </c>
      <c r="N1899" s="52" t="s">
        <v>5547</v>
      </c>
      <c r="O1899" s="80" t="s">
        <v>911</v>
      </c>
      <c r="P1899" s="261" t="s">
        <v>2104</v>
      </c>
      <c r="Q1899" s="13"/>
      <c r="R1899"/>
      <c r="S1899" t="str">
        <f t="shared" si="440"/>
        <v/>
      </c>
      <c r="T1899" s="41" t="str">
        <f>IF(ISNA(VLOOKUP(P1899,'NEW XEQM.c'!E:F,2,0)),"--","PRESENT")</f>
        <v>PRESENT</v>
      </c>
      <c r="U1899"/>
      <c r="V1899">
        <f t="shared" si="441"/>
        <v>588</v>
      </c>
      <c r="W1899" s="75" t="s">
        <v>2566</v>
      </c>
      <c r="X1899" s="54" t="s">
        <v>2155</v>
      </c>
      <c r="Y1899" s="54" t="s">
        <v>2155</v>
      </c>
      <c r="Z1899" s="22" t="str">
        <f t="shared" si="443"/>
        <v/>
      </c>
      <c r="AA1899" s="22" t="str">
        <f t="shared" si="444"/>
        <v/>
      </c>
      <c r="AB1899" s="1">
        <f t="shared" si="445"/>
        <v>1855</v>
      </c>
      <c r="AC1899" t="str">
        <f t="shared" si="446"/>
        <v>ITM_SHTIM</v>
      </c>
      <c r="AD1899" s="125" t="str">
        <f>IF(ISNA(VLOOKUP(AA1899,'XEQM Shortlist'!J:J,1,0)),"//","")</f>
        <v/>
      </c>
      <c r="AF1899" s="88" t="str">
        <f t="shared" si="447"/>
        <v/>
      </c>
      <c r="AG1899" t="b">
        <f t="shared" si="448"/>
        <v>1</v>
      </c>
    </row>
    <row r="1900" spans="1:33">
      <c r="A1900" s="45">
        <f t="shared" si="442"/>
        <v>1900</v>
      </c>
      <c r="B1900" s="44">
        <f t="shared" si="449"/>
        <v>1856</v>
      </c>
      <c r="C1900" s="80" t="s">
        <v>5416</v>
      </c>
      <c r="D1900" s="80" t="s">
        <v>924</v>
      </c>
      <c r="E1900" s="81" t="s">
        <v>59</v>
      </c>
      <c r="F1900" s="81" t="s">
        <v>59</v>
      </c>
      <c r="G1900" s="82">
        <v>0</v>
      </c>
      <c r="H1900" s="82">
        <v>0</v>
      </c>
      <c r="I1900" s="264" t="s">
        <v>3</v>
      </c>
      <c r="J1900" s="81" t="s">
        <v>1348</v>
      </c>
      <c r="K1900" s="83" t="s">
        <v>3656</v>
      </c>
      <c r="L1900" s="84" t="s">
        <v>4614</v>
      </c>
      <c r="M1900" s="84" t="s">
        <v>4672</v>
      </c>
      <c r="N1900" s="52" t="s">
        <v>5547</v>
      </c>
      <c r="O1900" s="80" t="s">
        <v>60</v>
      </c>
      <c r="P1900" s="261" t="s">
        <v>2119</v>
      </c>
      <c r="Q1900" s="13"/>
      <c r="R1900"/>
      <c r="S1900" t="str">
        <f t="shared" si="440"/>
        <v/>
      </c>
      <c r="T1900" s="41" t="str">
        <f>IF(ISNA(VLOOKUP(P1900,'NEW XEQM.c'!E:F,2,0)),"--","PRESENT")</f>
        <v>PRESENT</v>
      </c>
      <c r="U1900"/>
      <c r="V1900">
        <f t="shared" si="441"/>
        <v>588</v>
      </c>
      <c r="W1900" s="75" t="s">
        <v>2566</v>
      </c>
      <c r="X1900" s="54" t="s">
        <v>2155</v>
      </c>
      <c r="Y1900" s="54" t="s">
        <v>2155</v>
      </c>
      <c r="Z1900" s="22" t="str">
        <f t="shared" si="443"/>
        <v/>
      </c>
      <c r="AA1900" s="22" t="str">
        <f t="shared" si="444"/>
        <v/>
      </c>
      <c r="AB1900" s="1">
        <f t="shared" si="445"/>
        <v>1856</v>
      </c>
      <c r="AC1900" t="str">
        <f t="shared" si="446"/>
        <v>ITM_CB_CPXRES</v>
      </c>
      <c r="AD1900" s="125" t="str">
        <f>IF(ISNA(VLOOKUP(AA1900,'XEQM Shortlist'!J:J,1,0)),"//","")</f>
        <v/>
      </c>
      <c r="AF1900" s="88" t="str">
        <f t="shared" si="447"/>
        <v/>
      </c>
      <c r="AG1900" t="b">
        <f t="shared" si="448"/>
        <v>1</v>
      </c>
    </row>
    <row r="1901" spans="1:33">
      <c r="A1901" s="45">
        <f t="shared" si="442"/>
        <v>1901</v>
      </c>
      <c r="B1901" s="44">
        <f t="shared" si="449"/>
        <v>1857</v>
      </c>
      <c r="C1901" s="80" t="s">
        <v>5416</v>
      </c>
      <c r="D1901" s="80" t="s">
        <v>925</v>
      </c>
      <c r="E1901" s="81" t="s">
        <v>2316</v>
      </c>
      <c r="F1901" s="81" t="s">
        <v>2316</v>
      </c>
      <c r="G1901" s="82">
        <v>0</v>
      </c>
      <c r="H1901" s="82">
        <v>0</v>
      </c>
      <c r="I1901" s="264" t="s">
        <v>3</v>
      </c>
      <c r="J1901" s="81" t="s">
        <v>1348</v>
      </c>
      <c r="K1901" s="83" t="s">
        <v>3656</v>
      </c>
      <c r="L1901" s="84" t="s">
        <v>4614</v>
      </c>
      <c r="M1901" s="84" t="s">
        <v>4672</v>
      </c>
      <c r="N1901" s="52" t="s">
        <v>5547</v>
      </c>
      <c r="O1901" s="80" t="s">
        <v>60</v>
      </c>
      <c r="P1901" s="261" t="s">
        <v>2120</v>
      </c>
      <c r="Q1901" s="13"/>
      <c r="R1901"/>
      <c r="S1901" t="str">
        <f t="shared" si="440"/>
        <v/>
      </c>
      <c r="T1901" s="41" t="str">
        <f>IF(ISNA(VLOOKUP(P1901,'NEW XEQM.c'!E:F,2,0)),"--","PRESENT")</f>
        <v>--</v>
      </c>
      <c r="U1901"/>
      <c r="V1901">
        <f t="shared" si="441"/>
        <v>588</v>
      </c>
      <c r="W1901" s="75" t="s">
        <v>2566</v>
      </c>
      <c r="X1901" s="54" t="s">
        <v>2155</v>
      </c>
      <c r="Y1901" s="54" t="s">
        <v>2155</v>
      </c>
      <c r="Z1901" s="22" t="str">
        <f t="shared" si="443"/>
        <v/>
      </c>
      <c r="AA1901" s="22" t="str">
        <f t="shared" si="444"/>
        <v/>
      </c>
      <c r="AB1901" s="1">
        <f t="shared" si="445"/>
        <v>1857</v>
      </c>
      <c r="AC1901" t="str">
        <f t="shared" si="446"/>
        <v>ITM_CB_LEADING_ZERO</v>
      </c>
      <c r="AD1901" s="125" t="str">
        <f>IF(ISNA(VLOOKUP(AA1901,'XEQM Shortlist'!J:J,1,0)),"//","")</f>
        <v/>
      </c>
      <c r="AF1901" s="88" t="str">
        <f t="shared" si="447"/>
        <v/>
      </c>
      <c r="AG1901" t="b">
        <f t="shared" si="448"/>
        <v>1</v>
      </c>
    </row>
    <row r="1902" spans="1:33">
      <c r="A1902" s="45">
        <f t="shared" si="442"/>
        <v>1902</v>
      </c>
      <c r="B1902" s="44">
        <f t="shared" si="449"/>
        <v>1858</v>
      </c>
      <c r="C1902" s="80" t="s">
        <v>5416</v>
      </c>
      <c r="D1902" s="80" t="s">
        <v>3947</v>
      </c>
      <c r="E1902" s="11" t="s">
        <v>3655</v>
      </c>
      <c r="F1902" s="11" t="s">
        <v>3655</v>
      </c>
      <c r="G1902" s="95">
        <v>0</v>
      </c>
      <c r="H1902" s="95">
        <v>0</v>
      </c>
      <c r="I1902" s="265" t="s">
        <v>1</v>
      </c>
      <c r="J1902" s="11" t="s">
        <v>1348</v>
      </c>
      <c r="K1902" s="10" t="s">
        <v>3656</v>
      </c>
      <c r="L1902" s="180" t="s">
        <v>4614</v>
      </c>
      <c r="M1902" s="84" t="s">
        <v>4672</v>
      </c>
      <c r="N1902" s="52" t="s">
        <v>5547</v>
      </c>
      <c r="O1902" s="94" t="s">
        <v>3657</v>
      </c>
      <c r="P1902" s="254" t="s">
        <v>3658</v>
      </c>
      <c r="Q1902" s="13"/>
      <c r="R1902"/>
      <c r="S1902" t="str">
        <f t="shared" si="440"/>
        <v/>
      </c>
      <c r="T1902" s="41" t="str">
        <f>IF(ISNA(VLOOKUP(P1902,'NEW XEQM.c'!E:F,2,0)),"--","PRESENT")</f>
        <v>--</v>
      </c>
      <c r="U1902"/>
      <c r="V1902">
        <f t="shared" si="441"/>
        <v>588</v>
      </c>
      <c r="W1902" s="2" t="s">
        <v>2566</v>
      </c>
      <c r="X1902" s="96" t="s">
        <v>2494</v>
      </c>
      <c r="Y1902" s="96"/>
      <c r="Z1902" s="22" t="str">
        <f t="shared" si="443"/>
        <v/>
      </c>
      <c r="AA1902" s="22" t="str">
        <f t="shared" si="444"/>
        <v/>
      </c>
      <c r="AB1902" s="1">
        <f t="shared" si="445"/>
        <v>1858</v>
      </c>
      <c r="AC1902" t="str">
        <f t="shared" si="446"/>
        <v>CHR_case</v>
      </c>
      <c r="AD1902" s="125" t="str">
        <f>IF(ISNA(VLOOKUP(AA1902,'XEQM Shortlist'!J:J,1,0)),"//","")</f>
        <v/>
      </c>
      <c r="AF1902" s="88" t="str">
        <f t="shared" si="447"/>
        <v/>
      </c>
      <c r="AG1902" t="b">
        <f t="shared" si="448"/>
        <v>1</v>
      </c>
    </row>
    <row r="1903" spans="1:33">
      <c r="A1903" s="45">
        <f t="shared" si="442"/>
        <v>1903</v>
      </c>
      <c r="B1903" s="44">
        <f t="shared" si="449"/>
        <v>1859</v>
      </c>
      <c r="C1903" s="80" t="s">
        <v>5416</v>
      </c>
      <c r="D1903" s="80" t="s">
        <v>935</v>
      </c>
      <c r="E1903" s="81" t="s">
        <v>2159</v>
      </c>
      <c r="F1903" s="81" t="s">
        <v>912</v>
      </c>
      <c r="G1903" s="82">
        <v>0</v>
      </c>
      <c r="H1903" s="82">
        <v>0</v>
      </c>
      <c r="I1903" s="264" t="s">
        <v>3</v>
      </c>
      <c r="J1903" s="81" t="s">
        <v>1348</v>
      </c>
      <c r="K1903" s="83" t="s">
        <v>3656</v>
      </c>
      <c r="L1903" s="84" t="s">
        <v>4614</v>
      </c>
      <c r="M1903" s="84" t="s">
        <v>4672</v>
      </c>
      <c r="N1903" s="52" t="s">
        <v>5547</v>
      </c>
      <c r="O1903" s="80" t="s">
        <v>907</v>
      </c>
      <c r="P1903" s="261" t="s">
        <v>2124</v>
      </c>
      <c r="Q1903" s="13"/>
      <c r="R1903"/>
      <c r="S1903" t="str">
        <f t="shared" ref="S1903:S1966" si="450">IF(E1903=F1903,"","NOT EQUAL")</f>
        <v>NOT EQUAL</v>
      </c>
      <c r="T1903" s="41" t="str">
        <f>IF(ISNA(VLOOKUP(P1903,'NEW XEQM.c'!E:F,2,0)),"--","PRESENT")</f>
        <v>PRESENT</v>
      </c>
      <c r="U1903"/>
      <c r="V1903">
        <f t="shared" ref="V1903:V1966" si="451">IF(AA1903&lt;&gt;"",V1902+1,V1902)</f>
        <v>588</v>
      </c>
      <c r="W1903" s="75" t="s">
        <v>2566</v>
      </c>
      <c r="X1903" s="54" t="s">
        <v>2155</v>
      </c>
      <c r="Y1903" s="54" t="s">
        <v>2155</v>
      </c>
      <c r="Z1903" s="22" t="str">
        <f t="shared" si="443"/>
        <v/>
      </c>
      <c r="AA1903" s="22" t="str">
        <f t="shared" si="444"/>
        <v/>
      </c>
      <c r="AB1903" s="1">
        <f t="shared" si="445"/>
        <v>1859</v>
      </c>
      <c r="AC1903" t="str">
        <f t="shared" si="446"/>
        <v>ITM_BASE_HOME</v>
      </c>
      <c r="AD1903" s="125" t="str">
        <f>IF(ISNA(VLOOKUP(AA1903,'XEQM Shortlist'!J:J,1,0)),"//","")</f>
        <v/>
      </c>
      <c r="AF1903" s="88" t="str">
        <f t="shared" si="447"/>
        <v/>
      </c>
      <c r="AG1903" t="b">
        <f t="shared" si="448"/>
        <v>1</v>
      </c>
    </row>
    <row r="1904" spans="1:33">
      <c r="A1904" s="45">
        <f t="shared" si="442"/>
        <v>1904</v>
      </c>
      <c r="B1904" s="44">
        <f t="shared" si="449"/>
        <v>1860</v>
      </c>
      <c r="C1904" s="80" t="s">
        <v>3642</v>
      </c>
      <c r="D1904" s="80" t="s">
        <v>7</v>
      </c>
      <c r="E1904" s="72" t="s">
        <v>5201</v>
      </c>
      <c r="F1904" s="72" t="s">
        <v>5201</v>
      </c>
      <c r="G1904" s="142">
        <v>0</v>
      </c>
      <c r="H1904" s="142">
        <v>0</v>
      </c>
      <c r="I1904" s="178" t="s">
        <v>16</v>
      </c>
      <c r="J1904" s="53" t="s">
        <v>1348</v>
      </c>
      <c r="K1904" s="54" t="s">
        <v>3656</v>
      </c>
      <c r="L1904" s="52" t="s">
        <v>4614</v>
      </c>
      <c r="M1904" s="52" t="s">
        <v>4672</v>
      </c>
      <c r="N1904" s="52" t="s">
        <v>2599</v>
      </c>
      <c r="O1904" s="52"/>
      <c r="P1904" s="254" t="s">
        <v>5202</v>
      </c>
      <c r="Q1904" s="13"/>
      <c r="R1904"/>
      <c r="S1904" t="str">
        <f t="shared" si="450"/>
        <v/>
      </c>
      <c r="T1904" s="41" t="str">
        <f>IF(ISNA(VLOOKUP(P1904,'NEW XEQM.c'!E:F,2,0)),"--","PRESENT")</f>
        <v>--</v>
      </c>
      <c r="U1904"/>
      <c r="V1904">
        <f t="shared" si="451"/>
        <v>588</v>
      </c>
      <c r="W1904" s="75" t="s">
        <v>2155</v>
      </c>
      <c r="X1904" s="54" t="s">
        <v>2155</v>
      </c>
      <c r="Y1904" s="54" t="s">
        <v>2155</v>
      </c>
      <c r="Z1904" s="22" t="str">
        <f t="shared" si="443"/>
        <v/>
      </c>
      <c r="AA1904" s="22" t="str">
        <f t="shared" si="444"/>
        <v/>
      </c>
      <c r="AB1904" s="1">
        <f t="shared" si="445"/>
        <v>1860</v>
      </c>
      <c r="AC1904" t="str">
        <f t="shared" si="446"/>
        <v>MNU_MISC</v>
      </c>
      <c r="AD1904" s="125" t="str">
        <f>IF(ISNA(VLOOKUP(AA1904,'XEQM Shortlist'!J:J,1,0)),"//","")</f>
        <v/>
      </c>
      <c r="AF1904" s="88" t="str">
        <f t="shared" si="447"/>
        <v/>
      </c>
      <c r="AG1904" t="b">
        <f t="shared" si="448"/>
        <v>1</v>
      </c>
    </row>
    <row r="1905" spans="1:33" s="17" customFormat="1">
      <c r="A1905" s="45">
        <f t="shared" si="442"/>
        <v>1905</v>
      </c>
      <c r="B1905" s="44">
        <f t="shared" si="449"/>
        <v>1861</v>
      </c>
      <c r="C1905" s="89" t="s">
        <v>3642</v>
      </c>
      <c r="D1905" s="89" t="s">
        <v>7</v>
      </c>
      <c r="E1905" s="108" t="str">
        <f t="shared" ref="E1905" si="452">CHAR(34)&amp;IF(B1905&lt;10,"000",IF(B1905&lt;100,"00",IF(B1905&lt;1000,"0","")))&amp;$B1905&amp;CHAR(34)</f>
        <v>"1861"</v>
      </c>
      <c r="F1905" s="90" t="str">
        <f t="shared" ref="F1905" si="453">E1905</f>
        <v>"1861"</v>
      </c>
      <c r="G1905" s="143">
        <v>0</v>
      </c>
      <c r="H1905" s="143">
        <v>0</v>
      </c>
      <c r="I1905" s="178" t="s">
        <v>28</v>
      </c>
      <c r="J1905" s="91" t="s">
        <v>1348</v>
      </c>
      <c r="K1905" s="92" t="s">
        <v>3656</v>
      </c>
      <c r="L1905" s="17" t="s">
        <v>4614</v>
      </c>
      <c r="M1905" s="17" t="s">
        <v>4672</v>
      </c>
      <c r="N1905" s="52"/>
      <c r="P1905" s="254" t="str">
        <f t="shared" ref="P1905" si="454">"MNU_"&amp;IF(B1905&lt;10,"000",IF(B1905&lt;100,"00",IF(B1905&lt;1000,"0","")))&amp;$B1905</f>
        <v>MNU_1861</v>
      </c>
      <c r="Q1905" s="13"/>
      <c r="R1905"/>
      <c r="S1905" t="str">
        <f t="shared" ref="S1905" si="455">IF(E1905=F1905,"","NOT EQUAL")</f>
        <v/>
      </c>
      <c r="T1905" s="41" t="str">
        <f>IF(ISNA(VLOOKUP(P1905,'NEW XEQM.c'!E:F,2,0)),"--","PRESENT")</f>
        <v>--</v>
      </c>
      <c r="U1905"/>
      <c r="V1905">
        <f t="shared" ref="V1905" si="456">IF(AA1905&lt;&gt;"",V1904+1,V1904)</f>
        <v>588</v>
      </c>
      <c r="W1905" s="88" t="s">
        <v>2155</v>
      </c>
      <c r="X1905" s="92" t="s">
        <v>2155</v>
      </c>
      <c r="Y1905" s="92" t="s">
        <v>2155</v>
      </c>
      <c r="Z1905" s="22" t="str">
        <f t="shared" si="443"/>
        <v/>
      </c>
      <c r="AA1905" s="22" t="str">
        <f t="shared" si="444"/>
        <v/>
      </c>
      <c r="AB1905" s="1">
        <f t="shared" si="445"/>
        <v>1861</v>
      </c>
      <c r="AC1905" t="str">
        <f t="shared" si="446"/>
        <v>MNU_1861</v>
      </c>
      <c r="AD1905" s="125" t="str">
        <f>IF(ISNA(VLOOKUP(AA1905,'XEQM Shortlist'!J:J,1,0)),"//","")</f>
        <v/>
      </c>
      <c r="AE1905"/>
      <c r="AF1905" s="88" t="str">
        <f t="shared" si="447"/>
        <v/>
      </c>
      <c r="AG1905" t="b">
        <f t="shared" si="448"/>
        <v>1</v>
      </c>
    </row>
    <row r="1906" spans="1:33" s="110" customFormat="1">
      <c r="A1906" s="45">
        <f t="shared" si="442"/>
        <v>1906</v>
      </c>
      <c r="B1906" s="44">
        <f t="shared" si="449"/>
        <v>1862</v>
      </c>
      <c r="C1906" s="80" t="s">
        <v>5043</v>
      </c>
      <c r="D1906" s="80" t="s">
        <v>7</v>
      </c>
      <c r="E1906" s="69" t="s">
        <v>5045</v>
      </c>
      <c r="F1906" s="69" t="s">
        <v>5045</v>
      </c>
      <c r="G1906" s="155">
        <v>0</v>
      </c>
      <c r="H1906" s="155">
        <v>0</v>
      </c>
      <c r="I1906" s="265" t="s">
        <v>3</v>
      </c>
      <c r="J1906" s="69" t="s">
        <v>1347</v>
      </c>
      <c r="K1906" s="73" t="s">
        <v>3817</v>
      </c>
      <c r="L1906" s="207" t="s">
        <v>4614</v>
      </c>
      <c r="M1906" s="52" t="s">
        <v>4670</v>
      </c>
      <c r="N1906" s="52" t="s">
        <v>2599</v>
      </c>
      <c r="O1906" s="207"/>
      <c r="P1906" s="255" t="s">
        <v>5048</v>
      </c>
      <c r="Q1906" s="13"/>
      <c r="R1906"/>
      <c r="S1906" t="str">
        <f t="shared" si="450"/>
        <v/>
      </c>
      <c r="T1906" s="41" t="str">
        <f>IF(ISNA(VLOOKUP(P1906,'NEW XEQM.c'!E:F,2,0)),"--","PRESENT")</f>
        <v>--</v>
      </c>
      <c r="U1906"/>
      <c r="V1906">
        <f t="shared" si="451"/>
        <v>589</v>
      </c>
      <c r="W1906" s="208" t="s">
        <v>2155</v>
      </c>
      <c r="X1906" s="73" t="s">
        <v>2155</v>
      </c>
      <c r="Y1906" s="73" t="s">
        <v>2155</v>
      </c>
      <c r="Z1906" s="22" t="str">
        <f t="shared" si="443"/>
        <v>"DT" STD_RIGHT_ARROW "J"</v>
      </c>
      <c r="AA1906" s="22" t="str">
        <f t="shared" si="444"/>
        <v>DT&gt;J</v>
      </c>
      <c r="AB1906" s="1">
        <f t="shared" si="445"/>
        <v>1862</v>
      </c>
      <c r="AC1906" t="str">
        <f t="shared" si="446"/>
        <v>ITM_DTtoJ</v>
      </c>
      <c r="AD1906" s="125" t="str">
        <f>IF(ISNA(VLOOKUP(AA1906,'XEQM Shortlist'!J:J,1,0)),"//","")</f>
        <v>//</v>
      </c>
      <c r="AE1906"/>
      <c r="AF1906" s="88" t="str">
        <f t="shared" si="447"/>
        <v>DT&gt;J</v>
      </c>
      <c r="AG1906" t="b">
        <f t="shared" si="448"/>
        <v>1</v>
      </c>
    </row>
    <row r="1907" spans="1:33">
      <c r="A1907" s="45">
        <f t="shared" si="442"/>
        <v>1907</v>
      </c>
      <c r="B1907" s="44">
        <f t="shared" si="449"/>
        <v>1863</v>
      </c>
      <c r="C1907" s="80" t="s">
        <v>5044</v>
      </c>
      <c r="D1907" s="80" t="s">
        <v>7</v>
      </c>
      <c r="E1907" s="53" t="s">
        <v>5046</v>
      </c>
      <c r="F1907" s="53" t="s">
        <v>5046</v>
      </c>
      <c r="G1907" s="142">
        <v>0</v>
      </c>
      <c r="H1907" s="142">
        <v>0</v>
      </c>
      <c r="I1907" s="178" t="s">
        <v>3</v>
      </c>
      <c r="J1907" s="53" t="s">
        <v>1347</v>
      </c>
      <c r="K1907" s="54" t="s">
        <v>3817</v>
      </c>
      <c r="L1907" s="52" t="s">
        <v>4614</v>
      </c>
      <c r="M1907" s="52" t="s">
        <v>4670</v>
      </c>
      <c r="N1907" s="52" t="s">
        <v>2599</v>
      </c>
      <c r="O1907" s="52"/>
      <c r="P1907" s="254" t="s">
        <v>5047</v>
      </c>
      <c r="Q1907" s="13"/>
      <c r="R1907"/>
      <c r="S1907" t="str">
        <f t="shared" si="450"/>
        <v/>
      </c>
      <c r="T1907" s="41" t="str">
        <f>IF(ISNA(VLOOKUP(P1907,'NEW XEQM.c'!E:F,2,0)),"--","PRESENT")</f>
        <v>--</v>
      </c>
      <c r="U1907"/>
      <c r="V1907">
        <f t="shared" si="451"/>
        <v>590</v>
      </c>
      <c r="W1907" s="75" t="s">
        <v>2155</v>
      </c>
      <c r="X1907" s="54" t="s">
        <v>2155</v>
      </c>
      <c r="Y1907" s="54" t="s">
        <v>2155</v>
      </c>
      <c r="Z1907" s="22" t="str">
        <f t="shared" si="443"/>
        <v>"J" STD_RIGHT_ARROW "DT"</v>
      </c>
      <c r="AA1907" s="22" t="str">
        <f t="shared" si="444"/>
        <v>J&gt;DT</v>
      </c>
      <c r="AB1907" s="1">
        <f t="shared" si="445"/>
        <v>1863</v>
      </c>
      <c r="AC1907" t="str">
        <f t="shared" si="446"/>
        <v>ITM_JtoDT</v>
      </c>
      <c r="AD1907" s="125" t="str">
        <f>IF(ISNA(VLOOKUP(AA1907,'XEQM Shortlist'!J:J,1,0)),"//","")</f>
        <v>//</v>
      </c>
      <c r="AF1907" s="88" t="str">
        <f t="shared" si="447"/>
        <v>J&gt;DT</v>
      </c>
      <c r="AG1907" t="b">
        <f t="shared" si="448"/>
        <v>1</v>
      </c>
    </row>
    <row r="1908" spans="1:33">
      <c r="A1908" s="45">
        <f t="shared" si="442"/>
        <v>1908</v>
      </c>
      <c r="B1908" s="44">
        <f t="shared" si="449"/>
        <v>1864</v>
      </c>
      <c r="C1908" s="80" t="s">
        <v>4996</v>
      </c>
      <c r="D1908" s="80" t="s">
        <v>7</v>
      </c>
      <c r="E1908" s="81" t="s">
        <v>5015</v>
      </c>
      <c r="F1908" s="81" t="s">
        <v>5015</v>
      </c>
      <c r="G1908" s="82">
        <v>0</v>
      </c>
      <c r="H1908" s="82" t="s">
        <v>3880</v>
      </c>
      <c r="I1908" s="264" t="s">
        <v>1</v>
      </c>
      <c r="J1908" s="81" t="s">
        <v>1348</v>
      </c>
      <c r="K1908" s="83" t="s">
        <v>3656</v>
      </c>
      <c r="L1908" s="84" t="s">
        <v>4614</v>
      </c>
      <c r="M1908" s="84" t="s">
        <v>4672</v>
      </c>
      <c r="N1908" s="52" t="s">
        <v>2599</v>
      </c>
      <c r="O1908" s="80" t="s">
        <v>922</v>
      </c>
      <c r="P1908" s="261" t="s">
        <v>4997</v>
      </c>
      <c r="Q1908" s="13"/>
      <c r="R1908"/>
      <c r="S1908" t="str">
        <f t="shared" si="450"/>
        <v/>
      </c>
      <c r="T1908" s="41" t="str">
        <f>IF(ISNA(VLOOKUP(P1908,'NEW XEQM.c'!E:F,2,0)),"--","PRESENT")</f>
        <v>--</v>
      </c>
      <c r="U1908"/>
      <c r="V1908">
        <f t="shared" si="451"/>
        <v>591</v>
      </c>
      <c r="W1908" s="75" t="s">
        <v>2567</v>
      </c>
      <c r="X1908" s="54" t="s">
        <v>2500</v>
      </c>
      <c r="Y1908" s="54" t="s">
        <v>2155</v>
      </c>
      <c r="Z1908" s="22" t="str">
        <f t="shared" si="443"/>
        <v>"FSE"</v>
      </c>
      <c r="AA1908" s="22" t="str">
        <f t="shared" si="444"/>
        <v>FSE</v>
      </c>
      <c r="AB1908" s="1">
        <f t="shared" si="445"/>
        <v>1864</v>
      </c>
      <c r="AC1908" t="str">
        <f t="shared" si="446"/>
        <v>ITM_DSPCYCLE</v>
      </c>
      <c r="AD1908" s="125" t="str">
        <f>IF(ISNA(VLOOKUP(AA1908,'XEQM Shortlist'!J:J,1,0)),"//","")</f>
        <v>//</v>
      </c>
      <c r="AF1908" s="88" t="str">
        <f t="shared" si="447"/>
        <v>FSE</v>
      </c>
      <c r="AG1908" t="b">
        <f t="shared" si="448"/>
        <v>1</v>
      </c>
    </row>
    <row r="1909" spans="1:33" s="41" customFormat="1">
      <c r="A1909" s="45">
        <f t="shared" si="442"/>
        <v>1909</v>
      </c>
      <c r="B1909" s="44">
        <f t="shared" si="449"/>
        <v>1865</v>
      </c>
      <c r="C1909" s="80" t="s">
        <v>5416</v>
      </c>
      <c r="D1909" s="80" t="s">
        <v>2427</v>
      </c>
      <c r="E1909" s="81" t="s">
        <v>2429</v>
      </c>
      <c r="F1909" s="81" t="s">
        <v>2429</v>
      </c>
      <c r="G1909" s="82">
        <v>0</v>
      </c>
      <c r="H1909" s="82">
        <v>0</v>
      </c>
      <c r="I1909" s="264" t="s">
        <v>3</v>
      </c>
      <c r="J1909" s="81" t="s">
        <v>1348</v>
      </c>
      <c r="K1909" s="83" t="s">
        <v>3656</v>
      </c>
      <c r="L1909" s="84" t="s">
        <v>4614</v>
      </c>
      <c r="M1909" s="84" t="s">
        <v>4672</v>
      </c>
      <c r="N1909" s="52" t="s">
        <v>5547</v>
      </c>
      <c r="O1909" s="84"/>
      <c r="P1909" s="261" t="s">
        <v>2428</v>
      </c>
      <c r="Q1909" s="13"/>
      <c r="R1909"/>
      <c r="S1909" t="str">
        <f t="shared" si="450"/>
        <v/>
      </c>
      <c r="T1909" s="41" t="str">
        <f>IF(ISNA(VLOOKUP(P1909,'NEW XEQM.c'!E:F,2,0)),"--","PRESENT")</f>
        <v>PRESENT</v>
      </c>
      <c r="U1909"/>
      <c r="V1909">
        <f t="shared" si="451"/>
        <v>591</v>
      </c>
      <c r="W1909" s="75" t="s">
        <v>2566</v>
      </c>
      <c r="X1909" s="54" t="s">
        <v>2155</v>
      </c>
      <c r="Y1909" s="54" t="s">
        <v>2155</v>
      </c>
      <c r="Z1909" s="22" t="str">
        <f t="shared" si="443"/>
        <v/>
      </c>
      <c r="AA1909" s="22" t="str">
        <f t="shared" si="444"/>
        <v/>
      </c>
      <c r="AB1909" s="1">
        <f t="shared" si="445"/>
        <v>1865</v>
      </c>
      <c r="AC1909" t="str">
        <f t="shared" si="446"/>
        <v>ITM_LARGELI</v>
      </c>
      <c r="AD1909" s="125" t="str">
        <f>IF(ISNA(VLOOKUP(AA1909,'XEQM Shortlist'!J:J,1,0)),"//","")</f>
        <v/>
      </c>
      <c r="AE1909"/>
      <c r="AF1909" s="88" t="str">
        <f t="shared" si="447"/>
        <v/>
      </c>
      <c r="AG1909" t="b">
        <f t="shared" si="448"/>
        <v>1</v>
      </c>
    </row>
    <row r="1910" spans="1:33">
      <c r="A1910" s="45">
        <f t="shared" si="442"/>
        <v>1910</v>
      </c>
      <c r="B1910" s="44">
        <f t="shared" si="449"/>
        <v>1866</v>
      </c>
      <c r="C1910" s="80" t="s">
        <v>3592</v>
      </c>
      <c r="D1910" s="80" t="s">
        <v>12</v>
      </c>
      <c r="E1910" s="83" t="s">
        <v>914</v>
      </c>
      <c r="F1910" s="83" t="s">
        <v>914</v>
      </c>
      <c r="G1910" s="86">
        <v>0</v>
      </c>
      <c r="H1910" s="86" t="s">
        <v>5259</v>
      </c>
      <c r="I1910" s="264" t="s">
        <v>3</v>
      </c>
      <c r="J1910" s="81" t="s">
        <v>1348</v>
      </c>
      <c r="K1910" s="83" t="s">
        <v>3656</v>
      </c>
      <c r="L1910" s="84" t="s">
        <v>4614</v>
      </c>
      <c r="M1910" s="84" t="s">
        <v>4672</v>
      </c>
      <c r="N1910" s="52" t="s">
        <v>2599</v>
      </c>
      <c r="O1910" s="80" t="s">
        <v>915</v>
      </c>
      <c r="P1910" s="261" t="s">
        <v>2106</v>
      </c>
      <c r="Q1910" s="13"/>
      <c r="R1910"/>
      <c r="S1910" t="str">
        <f t="shared" si="450"/>
        <v/>
      </c>
      <c r="T1910" s="41" t="str">
        <f>IF(ISNA(VLOOKUP(P1910,'NEW XEQM.c'!E:F,2,0)),"--","PRESENT")</f>
        <v>PRESENT</v>
      </c>
      <c r="U1910"/>
      <c r="V1910">
        <f t="shared" si="451"/>
        <v>592</v>
      </c>
      <c r="W1910" s="75" t="s">
        <v>2567</v>
      </c>
      <c r="X1910" s="54" t="s">
        <v>2500</v>
      </c>
      <c r="Y1910" s="54" t="s">
        <v>2155</v>
      </c>
      <c r="Z1910" s="22" t="str">
        <f t="shared" si="443"/>
        <v>"SIG"</v>
      </c>
      <c r="AA1910" s="22" t="str">
        <f t="shared" si="444"/>
        <v>SIG</v>
      </c>
      <c r="AB1910" s="1">
        <f t="shared" si="445"/>
        <v>1866</v>
      </c>
      <c r="AC1910" t="str">
        <f t="shared" si="446"/>
        <v>ITM_SIGFIG</v>
      </c>
      <c r="AD1910" s="125" t="str">
        <f>IF(ISNA(VLOOKUP(AA1910,'XEQM Shortlist'!J:J,1,0)),"//","")</f>
        <v/>
      </c>
      <c r="AF1910" s="88" t="str">
        <f t="shared" si="447"/>
        <v>SIG</v>
      </c>
      <c r="AG1910" t="b">
        <f t="shared" si="448"/>
        <v>1</v>
      </c>
    </row>
    <row r="1911" spans="1:33">
      <c r="A1911" s="45">
        <f t="shared" si="442"/>
        <v>1911</v>
      </c>
      <c r="B1911" s="44">
        <f t="shared" si="449"/>
        <v>1867</v>
      </c>
      <c r="C1911" s="80" t="s">
        <v>3593</v>
      </c>
      <c r="D1911" s="80" t="s">
        <v>12</v>
      </c>
      <c r="E1911" s="81" t="s">
        <v>354</v>
      </c>
      <c r="F1911" s="81" t="s">
        <v>354</v>
      </c>
      <c r="G1911" s="82">
        <v>0</v>
      </c>
      <c r="H1911" s="82" t="s">
        <v>5259</v>
      </c>
      <c r="I1911" s="264" t="s">
        <v>3</v>
      </c>
      <c r="J1911" s="81" t="s">
        <v>1348</v>
      </c>
      <c r="K1911" s="83" t="s">
        <v>3656</v>
      </c>
      <c r="L1911" s="84" t="s">
        <v>4614</v>
      </c>
      <c r="M1911" s="84" t="s">
        <v>4672</v>
      </c>
      <c r="N1911" s="52" t="s">
        <v>2599</v>
      </c>
      <c r="O1911" s="80" t="s">
        <v>922</v>
      </c>
      <c r="P1911" s="261" t="s">
        <v>2117</v>
      </c>
      <c r="Q1911" s="13"/>
      <c r="R1911"/>
      <c r="S1911" t="str">
        <f t="shared" si="450"/>
        <v/>
      </c>
      <c r="T1911" s="41" t="str">
        <f>IF(ISNA(VLOOKUP(P1911,'NEW XEQM.c'!E:F,2,0)),"--","PRESENT")</f>
        <v>PRESENT</v>
      </c>
      <c r="U1911"/>
      <c r="V1911">
        <f t="shared" si="451"/>
        <v>593</v>
      </c>
      <c r="W1911" s="75" t="s">
        <v>2567</v>
      </c>
      <c r="X1911" s="54" t="s">
        <v>2500</v>
      </c>
      <c r="Y1911" s="54" t="s">
        <v>2155</v>
      </c>
      <c r="Z1911" s="22" t="str">
        <f t="shared" si="443"/>
        <v>"UNIT"</v>
      </c>
      <c r="AA1911" s="22" t="str">
        <f t="shared" si="444"/>
        <v>UNIT</v>
      </c>
      <c r="AB1911" s="1">
        <f t="shared" si="445"/>
        <v>1867</v>
      </c>
      <c r="AC1911" t="str">
        <f t="shared" si="446"/>
        <v>ITM_UNIT</v>
      </c>
      <c r="AD1911" s="125" t="str">
        <f>IF(ISNA(VLOOKUP(AA1911,'XEQM Shortlist'!J:J,1,0)),"//","")</f>
        <v>//</v>
      </c>
      <c r="AF1911" s="88" t="str">
        <f t="shared" si="447"/>
        <v>UNIT</v>
      </c>
      <c r="AG1911" t="b">
        <f t="shared" si="448"/>
        <v>1</v>
      </c>
    </row>
    <row r="1912" spans="1:33">
      <c r="A1912" s="45">
        <f t="shared" si="442"/>
        <v>1912</v>
      </c>
      <c r="B1912" s="44">
        <f t="shared" si="449"/>
        <v>1868</v>
      </c>
      <c r="C1912" s="80" t="s">
        <v>3594</v>
      </c>
      <c r="D1912" s="80" t="s">
        <v>7</v>
      </c>
      <c r="E1912" s="81" t="s">
        <v>1202</v>
      </c>
      <c r="F1912" s="81" t="s">
        <v>1202</v>
      </c>
      <c r="G1912" s="82">
        <v>0</v>
      </c>
      <c r="H1912" s="82">
        <v>0</v>
      </c>
      <c r="I1912" s="264" t="s">
        <v>3</v>
      </c>
      <c r="J1912" s="81" t="s">
        <v>1347</v>
      </c>
      <c r="K1912" s="83" t="s">
        <v>3817</v>
      </c>
      <c r="L1912" s="84" t="s">
        <v>4614</v>
      </c>
      <c r="M1912" s="52" t="s">
        <v>4670</v>
      </c>
      <c r="N1912" s="52" t="s">
        <v>2599</v>
      </c>
      <c r="O1912" s="80"/>
      <c r="P1912" s="262" t="s">
        <v>2490</v>
      </c>
      <c r="Q1912" s="13"/>
      <c r="R1912"/>
      <c r="S1912" t="str">
        <f t="shared" si="450"/>
        <v/>
      </c>
      <c r="T1912" s="41" t="str">
        <f>IF(ISNA(VLOOKUP(P1912,'NEW XEQM.c'!E:F,2,0)),"--","PRESENT")</f>
        <v>PRESENT</v>
      </c>
      <c r="U1912"/>
      <c r="V1912">
        <f t="shared" si="451"/>
        <v>594</v>
      </c>
      <c r="W1912" s="75" t="s">
        <v>2567</v>
      </c>
      <c r="X1912" s="54" t="s">
        <v>2155</v>
      </c>
      <c r="Y1912" s="54" t="s">
        <v>2155</v>
      </c>
      <c r="Z1912" s="22" t="str">
        <f t="shared" si="443"/>
        <v>"ROUND"</v>
      </c>
      <c r="AA1912" s="22" t="str">
        <f t="shared" si="444"/>
        <v>ROUND</v>
      </c>
      <c r="AB1912" s="1">
        <f t="shared" si="445"/>
        <v>1868</v>
      </c>
      <c r="AC1912" t="str">
        <f t="shared" si="446"/>
        <v>ITM_ROUND2</v>
      </c>
      <c r="AD1912" s="125" t="str">
        <f>IF(ISNA(VLOOKUP(AA1912,'XEQM Shortlist'!J:J,1,0)),"//","")</f>
        <v/>
      </c>
      <c r="AF1912" s="88" t="str">
        <f t="shared" si="447"/>
        <v>ROUND</v>
      </c>
      <c r="AG1912" t="b">
        <f t="shared" si="448"/>
        <v>1</v>
      </c>
    </row>
    <row r="1913" spans="1:33">
      <c r="A1913" s="45">
        <f t="shared" si="442"/>
        <v>1913</v>
      </c>
      <c r="B1913" s="44">
        <f t="shared" si="449"/>
        <v>1869</v>
      </c>
      <c r="C1913" s="80" t="s">
        <v>3595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4" t="s">
        <v>3</v>
      </c>
      <c r="J1913" s="81" t="s">
        <v>1347</v>
      </c>
      <c r="K1913" s="83" t="s">
        <v>3817</v>
      </c>
      <c r="L1913" s="84" t="s">
        <v>4614</v>
      </c>
      <c r="M1913" s="52" t="s">
        <v>4670</v>
      </c>
      <c r="N1913" s="52" t="s">
        <v>2599</v>
      </c>
      <c r="O1913" s="84"/>
      <c r="P1913" s="262" t="s">
        <v>2489</v>
      </c>
      <c r="Q1913" s="13"/>
      <c r="R1913"/>
      <c r="S1913" t="str">
        <f t="shared" si="450"/>
        <v/>
      </c>
      <c r="T1913" s="41" t="str">
        <f>IF(ISNA(VLOOKUP(P1913,'NEW XEQM.c'!E:F,2,0)),"--","PRESENT")</f>
        <v>PRESENT</v>
      </c>
      <c r="U1913"/>
      <c r="V1913">
        <f t="shared" si="451"/>
        <v>595</v>
      </c>
      <c r="W1913" s="75" t="s">
        <v>2567</v>
      </c>
      <c r="X1913" s="54" t="s">
        <v>2155</v>
      </c>
      <c r="Y1913" s="54" t="s">
        <v>2155</v>
      </c>
      <c r="Z1913" s="22" t="str">
        <f t="shared" si="443"/>
        <v>"ROUNDI"</v>
      </c>
      <c r="AA1913" s="22" t="str">
        <f t="shared" si="444"/>
        <v>ROUNDI</v>
      </c>
      <c r="AB1913" s="1">
        <f t="shared" si="445"/>
        <v>1869</v>
      </c>
      <c r="AC1913" t="str">
        <f t="shared" si="446"/>
        <v>ITM_ROUNDI2</v>
      </c>
      <c r="AD1913" s="125" t="str">
        <f>IF(ISNA(VLOOKUP(AA1913,'XEQM Shortlist'!J:J,1,0)),"//","")</f>
        <v/>
      </c>
      <c r="AF1913" s="88" t="str">
        <f t="shared" si="447"/>
        <v>ROUNDI</v>
      </c>
      <c r="AG1913" t="b">
        <f t="shared" si="448"/>
        <v>1</v>
      </c>
    </row>
    <row r="1914" spans="1:33">
      <c r="A1914" s="45">
        <f t="shared" si="442"/>
        <v>1914</v>
      </c>
      <c r="B1914" s="44">
        <f t="shared" si="449"/>
        <v>1870</v>
      </c>
      <c r="C1914" s="80" t="s">
        <v>3599</v>
      </c>
      <c r="D1914" s="80" t="s">
        <v>7</v>
      </c>
      <c r="E1914" s="81" t="s">
        <v>2573</v>
      </c>
      <c r="F1914" s="81" t="s">
        <v>2573</v>
      </c>
      <c r="G1914" s="82">
        <v>0</v>
      </c>
      <c r="H1914" s="82">
        <v>0</v>
      </c>
      <c r="I1914" s="264" t="s">
        <v>1</v>
      </c>
      <c r="J1914" s="81" t="s">
        <v>1347</v>
      </c>
      <c r="K1914" s="83" t="s">
        <v>3656</v>
      </c>
      <c r="L1914" s="84" t="s">
        <v>4614</v>
      </c>
      <c r="M1914" s="84" t="s">
        <v>4672</v>
      </c>
      <c r="N1914" s="52" t="s">
        <v>2599</v>
      </c>
      <c r="O1914" s="80"/>
      <c r="P1914" s="261" t="s">
        <v>2574</v>
      </c>
      <c r="Q1914" s="13"/>
      <c r="R1914"/>
      <c r="S1914" t="str">
        <f t="shared" si="450"/>
        <v/>
      </c>
      <c r="T1914" s="41" t="str">
        <f>IF(ISNA(VLOOKUP(P1914,'NEW XEQM.c'!E:F,2,0)),"--","PRESENT")</f>
        <v>--</v>
      </c>
      <c r="U1914"/>
      <c r="V1914">
        <f t="shared" si="451"/>
        <v>595</v>
      </c>
      <c r="W1914" s="75" t="s">
        <v>2611</v>
      </c>
      <c r="X1914" s="54" t="s">
        <v>2155</v>
      </c>
      <c r="Y1914" s="54" t="s">
        <v>2155</v>
      </c>
      <c r="Z1914" s="22" t="str">
        <f t="shared" si="443"/>
        <v/>
      </c>
      <c r="AA1914" s="22" t="str">
        <f t="shared" si="444"/>
        <v/>
      </c>
      <c r="AB1914" s="1">
        <f t="shared" si="445"/>
        <v>1870</v>
      </c>
      <c r="AC1914" t="str">
        <f t="shared" si="446"/>
        <v>ITM_DMPMNU</v>
      </c>
      <c r="AD1914" s="125" t="str">
        <f>IF(ISNA(VLOOKUP(AA1914,'XEQM Shortlist'!J:J,1,0)),"//","")</f>
        <v/>
      </c>
      <c r="AF1914" s="88" t="str">
        <f t="shared" si="447"/>
        <v/>
      </c>
      <c r="AG1914" t="b">
        <f t="shared" si="448"/>
        <v>1</v>
      </c>
    </row>
    <row r="1915" spans="1:33">
      <c r="A1915" s="45">
        <f t="shared" si="442"/>
        <v>1915</v>
      </c>
      <c r="B1915" s="44">
        <f t="shared" si="449"/>
        <v>1871</v>
      </c>
      <c r="C1915" s="80" t="s">
        <v>3601</v>
      </c>
      <c r="D1915" s="80" t="s">
        <v>7</v>
      </c>
      <c r="E1915" s="81" t="s">
        <v>2266</v>
      </c>
      <c r="F1915" s="81" t="s">
        <v>2266</v>
      </c>
      <c r="G1915" s="82">
        <v>0</v>
      </c>
      <c r="H1915" s="82">
        <v>0</v>
      </c>
      <c r="I1915" s="264" t="s">
        <v>1</v>
      </c>
      <c r="J1915" s="81" t="s">
        <v>1347</v>
      </c>
      <c r="K1915" s="83" t="s">
        <v>3817</v>
      </c>
      <c r="L1915" s="84" t="s">
        <v>4614</v>
      </c>
      <c r="M1915" s="84" t="s">
        <v>4672</v>
      </c>
      <c r="N1915" s="52" t="s">
        <v>2599</v>
      </c>
      <c r="O1915" s="80" t="s">
        <v>3085</v>
      </c>
      <c r="P1915" s="261" t="s">
        <v>2265</v>
      </c>
      <c r="Q1915" s="13"/>
      <c r="R1915"/>
      <c r="S1915" t="str">
        <f t="shared" si="450"/>
        <v/>
      </c>
      <c r="T1915" s="41" t="str">
        <f>IF(ISNA(VLOOKUP(P1915,'NEW XEQM.c'!E:F,2,0)),"--","PRESENT")</f>
        <v>--</v>
      </c>
      <c r="U1915"/>
      <c r="V1915">
        <f t="shared" si="451"/>
        <v>596</v>
      </c>
      <c r="W1915" s="75" t="s">
        <v>2592</v>
      </c>
      <c r="X1915" s="54" t="s">
        <v>2500</v>
      </c>
      <c r="Y1915" s="54" t="s">
        <v>2155</v>
      </c>
      <c r="Z1915" s="22" t="str">
        <f t="shared" si="443"/>
        <v>STD_RIGHT_ARROW "I"</v>
      </c>
      <c r="AA1915" s="22" t="str">
        <f t="shared" si="444"/>
        <v>&gt;I</v>
      </c>
      <c r="AB1915" s="1">
        <f t="shared" si="445"/>
        <v>1871</v>
      </c>
      <c r="AC1915" t="str">
        <f t="shared" si="446"/>
        <v>ITM_RI</v>
      </c>
      <c r="AD1915" s="125" t="str">
        <f>IF(ISNA(VLOOKUP(AA1915,'XEQM Shortlist'!J:J,1,0)),"//","")</f>
        <v>//</v>
      </c>
      <c r="AF1915" s="88" t="str">
        <f t="shared" si="447"/>
        <v>&gt;I</v>
      </c>
      <c r="AG1915" t="b">
        <f t="shared" si="448"/>
        <v>1</v>
      </c>
    </row>
    <row r="1916" spans="1:33">
      <c r="A1916" s="45">
        <f t="shared" si="442"/>
        <v>1916</v>
      </c>
      <c r="B1916" s="44">
        <f t="shared" si="449"/>
        <v>1872</v>
      </c>
      <c r="C1916" s="80" t="s">
        <v>3602</v>
      </c>
      <c r="D1916" s="80" t="s">
        <v>431</v>
      </c>
      <c r="E1916" s="169" t="s">
        <v>432</v>
      </c>
      <c r="F1916" s="169" t="s">
        <v>1299</v>
      </c>
      <c r="G1916" s="82" t="s">
        <v>3951</v>
      </c>
      <c r="H1916" s="82" t="s">
        <v>5246</v>
      </c>
      <c r="I1916" s="178" t="s">
        <v>3</v>
      </c>
      <c r="J1916" s="128" t="s">
        <v>1347</v>
      </c>
      <c r="K1916" s="83" t="s">
        <v>3817</v>
      </c>
      <c r="L1916" s="84" t="s">
        <v>4614</v>
      </c>
      <c r="M1916" s="84" t="s">
        <v>4671</v>
      </c>
      <c r="N1916" s="52" t="s">
        <v>2599</v>
      </c>
      <c r="O1916" s="80"/>
      <c r="P1916" s="262" t="s">
        <v>2577</v>
      </c>
      <c r="Q1916" s="13"/>
      <c r="R1916"/>
      <c r="S1916" t="str">
        <f t="shared" si="450"/>
        <v>NOT EQUAL</v>
      </c>
      <c r="T1916" s="41" t="str">
        <f>IF(ISNA(VLOOKUP(P1916,'NEW XEQM.c'!E:F,2,0)),"--","PRESENT")</f>
        <v>--</v>
      </c>
      <c r="U1916"/>
      <c r="V1916">
        <f t="shared" si="451"/>
        <v>597</v>
      </c>
      <c r="W1916" s="75" t="s">
        <v>2592</v>
      </c>
      <c r="X1916" s="54" t="s">
        <v>2155</v>
      </c>
      <c r="Y1916" s="54" t="s">
        <v>2155</v>
      </c>
      <c r="Z1916" s="22" t="str">
        <f t="shared" si="443"/>
        <v>STD_RIGHT_ARROW "INT"</v>
      </c>
      <c r="AA1916" s="22" t="str">
        <f t="shared" si="444"/>
        <v>&gt;INT</v>
      </c>
      <c r="AB1916" s="1">
        <f t="shared" si="445"/>
        <v>1872</v>
      </c>
      <c r="AC1916" t="str">
        <f t="shared" si="446"/>
        <v>ITM_HASH_JM</v>
      </c>
      <c r="AD1916" s="125" t="str">
        <f>IF(ISNA(VLOOKUP(AA1916,'XEQM Shortlist'!J:J,1,0)),"//","")</f>
        <v>//</v>
      </c>
      <c r="AF1916" s="88" t="str">
        <f t="shared" si="447"/>
        <v>&gt;INT</v>
      </c>
      <c r="AG1916" t="b">
        <f t="shared" si="448"/>
        <v>1</v>
      </c>
    </row>
    <row r="1917" spans="1:33" s="93" customFormat="1">
      <c r="A1917" s="45">
        <f t="shared" ref="A1917:A1980" si="457">IF(B1917=INT(B1917),ROW(),"")</f>
        <v>1917</v>
      </c>
      <c r="B1917" s="44">
        <f t="shared" si="449"/>
        <v>1873</v>
      </c>
      <c r="C1917" s="80" t="s">
        <v>4284</v>
      </c>
      <c r="D1917" s="80" t="s">
        <v>7</v>
      </c>
      <c r="E1917" s="81" t="s">
        <v>4285</v>
      </c>
      <c r="F1917" s="81" t="s">
        <v>4285</v>
      </c>
      <c r="G1917" s="82">
        <v>0</v>
      </c>
      <c r="H1917" s="82">
        <v>0</v>
      </c>
      <c r="I1917" s="264" t="s">
        <v>3</v>
      </c>
      <c r="J1917" s="159" t="s">
        <v>1347</v>
      </c>
      <c r="K1917" s="125" t="s">
        <v>3817</v>
      </c>
      <c r="L1917" s="93" t="s">
        <v>4614</v>
      </c>
      <c r="M1917" s="84" t="s">
        <v>4672</v>
      </c>
      <c r="N1917" s="52" t="s">
        <v>2599</v>
      </c>
      <c r="O1917" s="80"/>
      <c r="P1917" s="261" t="s">
        <v>4286</v>
      </c>
      <c r="Q1917" s="13"/>
      <c r="R1917"/>
      <c r="S1917" t="str">
        <f t="shared" si="450"/>
        <v/>
      </c>
      <c r="T1917" s="41" t="str">
        <f>IF(ISNA(VLOOKUP(P1917,'NEW XEQM.c'!E:F,2,0)),"--","PRESENT")</f>
        <v>--</v>
      </c>
      <c r="U1917"/>
      <c r="V1917">
        <f t="shared" si="451"/>
        <v>598</v>
      </c>
      <c r="W1917" s="46" t="s">
        <v>2552</v>
      </c>
      <c r="X1917" s="125" t="s">
        <v>2155</v>
      </c>
      <c r="Y1917" s="125" t="s">
        <v>2155</v>
      </c>
      <c r="Z1917" s="22" t="str">
        <f t="shared" ref="Z1917:Z1980" si="458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59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60">B1917</f>
        <v>1873</v>
      </c>
      <c r="AC1917" t="str">
        <f t="shared" ref="AC1917:AC1980" si="461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62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63">AA1917=AF1917</f>
        <v>1</v>
      </c>
    </row>
    <row r="1918" spans="1:33">
      <c r="A1918" s="45">
        <f t="shared" si="457"/>
        <v>1918</v>
      </c>
      <c r="B1918" s="44">
        <f t="shared" si="449"/>
        <v>1874</v>
      </c>
      <c r="C1918" s="80" t="s">
        <v>3603</v>
      </c>
      <c r="D1918" s="80" t="s">
        <v>7</v>
      </c>
      <c r="E1918" s="169" t="s">
        <v>2679</v>
      </c>
      <c r="F1918" s="81" t="s">
        <v>2679</v>
      </c>
      <c r="G1918" s="82">
        <v>0</v>
      </c>
      <c r="H1918" s="82">
        <v>0</v>
      </c>
      <c r="I1918" s="264" t="s">
        <v>1</v>
      </c>
      <c r="J1918" s="81" t="s">
        <v>1349</v>
      </c>
      <c r="K1918" s="83" t="s">
        <v>3656</v>
      </c>
      <c r="L1918" s="84" t="s">
        <v>4614</v>
      </c>
      <c r="M1918" s="84" t="s">
        <v>4672</v>
      </c>
      <c r="N1918" s="52" t="s">
        <v>2599</v>
      </c>
      <c r="O1918" s="80" t="s">
        <v>2660</v>
      </c>
      <c r="P1918" s="261" t="s">
        <v>2680</v>
      </c>
      <c r="Q1918" s="13"/>
      <c r="R1918"/>
      <c r="S1918" t="str">
        <f t="shared" si="450"/>
        <v/>
      </c>
      <c r="T1918" s="41" t="str">
        <f>IF(ISNA(VLOOKUP(P1918,'NEW XEQM.c'!E:F,2,0)),"--","PRESENT")</f>
        <v>--</v>
      </c>
      <c r="U1918"/>
      <c r="V1918">
        <f t="shared" si="451"/>
        <v>598</v>
      </c>
      <c r="W1918" s="75" t="s">
        <v>2566</v>
      </c>
      <c r="X1918" s="54" t="s">
        <v>2155</v>
      </c>
      <c r="Y1918" s="54" t="s">
        <v>2155</v>
      </c>
      <c r="Z1918" s="22" t="str">
        <f t="shared" si="458"/>
        <v/>
      </c>
      <c r="AA1918" s="22" t="str">
        <f t="shared" si="459"/>
        <v/>
      </c>
      <c r="AB1918" s="1">
        <f t="shared" si="460"/>
        <v>1874</v>
      </c>
      <c r="AC1918" t="str">
        <f t="shared" si="461"/>
        <v>ITM_CLA</v>
      </c>
      <c r="AD1918" s="125" t="str">
        <f>IF(ISNA(VLOOKUP(AA1918,'XEQM Shortlist'!J:J,1,0)),"//","")</f>
        <v/>
      </c>
      <c r="AF1918" s="88" t="str">
        <f t="shared" si="462"/>
        <v/>
      </c>
      <c r="AG1918" t="b">
        <f t="shared" si="463"/>
        <v>1</v>
      </c>
    </row>
    <row r="1919" spans="1:33">
      <c r="A1919" s="45">
        <f t="shared" si="457"/>
        <v>1919</v>
      </c>
      <c r="B1919" s="44">
        <f t="shared" si="449"/>
        <v>1875</v>
      </c>
      <c r="C1919" s="80" t="s">
        <v>3604</v>
      </c>
      <c r="D1919" s="80" t="s">
        <v>7</v>
      </c>
      <c r="E1919" s="169" t="s">
        <v>2681</v>
      </c>
      <c r="F1919" s="81" t="s">
        <v>2681</v>
      </c>
      <c r="G1919" s="82">
        <v>0</v>
      </c>
      <c r="H1919" s="82">
        <v>0</v>
      </c>
      <c r="I1919" s="264" t="s">
        <v>1</v>
      </c>
      <c r="J1919" s="81" t="s">
        <v>1349</v>
      </c>
      <c r="K1919" s="83" t="s">
        <v>3656</v>
      </c>
      <c r="L1919" s="84" t="s">
        <v>4614</v>
      </c>
      <c r="M1919" s="84" t="s">
        <v>4672</v>
      </c>
      <c r="N1919" s="52" t="s">
        <v>2599</v>
      </c>
      <c r="O1919" s="80" t="s">
        <v>2660</v>
      </c>
      <c r="P1919" s="261" t="s">
        <v>2682</v>
      </c>
      <c r="Q1919" s="13"/>
      <c r="R1919"/>
      <c r="S1919" t="str">
        <f t="shared" si="450"/>
        <v/>
      </c>
      <c r="T1919" s="41" t="str">
        <f>IF(ISNA(VLOOKUP(P1919,'NEW XEQM.c'!E:F,2,0)),"--","PRESENT")</f>
        <v>--</v>
      </c>
      <c r="U1919"/>
      <c r="V1919">
        <f t="shared" si="451"/>
        <v>598</v>
      </c>
      <c r="W1919" s="75" t="s">
        <v>2566</v>
      </c>
      <c r="X1919" s="54" t="s">
        <v>2155</v>
      </c>
      <c r="Y1919" s="54" t="s">
        <v>2155</v>
      </c>
      <c r="Z1919" s="22" t="str">
        <f t="shared" si="458"/>
        <v/>
      </c>
      <c r="AA1919" s="22" t="str">
        <f t="shared" si="459"/>
        <v/>
      </c>
      <c r="AB1919" s="1">
        <f t="shared" si="460"/>
        <v>1875</v>
      </c>
      <c r="AC1919" t="str">
        <f t="shared" si="461"/>
        <v>ITM_CLN</v>
      </c>
      <c r="AD1919" s="125" t="str">
        <f>IF(ISNA(VLOOKUP(AA1919,'XEQM Shortlist'!J:J,1,0)),"//","")</f>
        <v/>
      </c>
      <c r="AF1919" s="88" t="str">
        <f t="shared" si="462"/>
        <v/>
      </c>
      <c r="AG1919" t="b">
        <f t="shared" si="463"/>
        <v>1</v>
      </c>
    </row>
    <row r="1920" spans="1:33">
      <c r="A1920" s="45">
        <f t="shared" si="457"/>
        <v>1920</v>
      </c>
      <c r="B1920" s="44">
        <f t="shared" si="449"/>
        <v>1876</v>
      </c>
      <c r="C1920" s="80" t="s">
        <v>5416</v>
      </c>
      <c r="D1920" s="80" t="s">
        <v>4103</v>
      </c>
      <c r="E1920" s="81" t="s">
        <v>71</v>
      </c>
      <c r="F1920" s="81" t="s">
        <v>71</v>
      </c>
      <c r="G1920" s="82">
        <v>0</v>
      </c>
      <c r="H1920" s="82">
        <v>0</v>
      </c>
      <c r="I1920" s="264" t="s">
        <v>3</v>
      </c>
      <c r="J1920" s="81" t="s">
        <v>1348</v>
      </c>
      <c r="K1920" s="83" t="s">
        <v>3656</v>
      </c>
      <c r="L1920" s="84" t="s">
        <v>4614</v>
      </c>
      <c r="M1920" s="84" t="s">
        <v>4670</v>
      </c>
      <c r="N1920" s="52" t="s">
        <v>5548</v>
      </c>
      <c r="O1920" s="80" t="s">
        <v>4105</v>
      </c>
      <c r="P1920" s="261" t="s">
        <v>4106</v>
      </c>
      <c r="Q1920" s="13"/>
      <c r="R1920"/>
      <c r="S1920" t="str">
        <f t="shared" si="450"/>
        <v/>
      </c>
      <c r="T1920" s="41" t="str">
        <f>IF(ISNA(VLOOKUP(P1920,'NEW XEQM.c'!E:F,2,0)),"--","PRESENT")</f>
        <v>--</v>
      </c>
      <c r="U1920"/>
      <c r="V1920">
        <f t="shared" si="451"/>
        <v>598</v>
      </c>
      <c r="W1920" s="75" t="s">
        <v>2566</v>
      </c>
      <c r="X1920" s="54" t="s">
        <v>2155</v>
      </c>
      <c r="Y1920" s="54" t="s">
        <v>2155</v>
      </c>
      <c r="Z1920" s="22" t="str">
        <f t="shared" si="458"/>
        <v/>
      </c>
      <c r="AA1920" s="22" t="str">
        <f t="shared" si="459"/>
        <v/>
      </c>
      <c r="AB1920" s="1">
        <f t="shared" si="460"/>
        <v>1876</v>
      </c>
      <c r="AC1920" t="str">
        <f t="shared" si="461"/>
        <v>ITM_DENANY</v>
      </c>
      <c r="AD1920" s="125" t="str">
        <f>IF(ISNA(VLOOKUP(AA1920,'XEQM Shortlist'!J:J,1,0)),"//","")</f>
        <v/>
      </c>
      <c r="AF1920" s="88" t="str">
        <f t="shared" si="462"/>
        <v/>
      </c>
      <c r="AG1920" t="b">
        <f t="shared" si="463"/>
        <v>1</v>
      </c>
    </row>
    <row r="1921" spans="1:33">
      <c r="A1921" s="45">
        <f t="shared" si="457"/>
        <v>1921</v>
      </c>
      <c r="B1921" s="44">
        <f t="shared" si="449"/>
        <v>1877</v>
      </c>
      <c r="C1921" s="80" t="s">
        <v>5416</v>
      </c>
      <c r="D1921" s="80" t="s">
        <v>4104</v>
      </c>
      <c r="E1921" s="81" t="s">
        <v>72</v>
      </c>
      <c r="F1921" s="81" t="s">
        <v>72</v>
      </c>
      <c r="G1921" s="82">
        <v>0</v>
      </c>
      <c r="H1921" s="82">
        <v>0</v>
      </c>
      <c r="I1921" s="264" t="s">
        <v>3</v>
      </c>
      <c r="J1921" s="81" t="s">
        <v>1348</v>
      </c>
      <c r="K1921" s="83" t="s">
        <v>3656</v>
      </c>
      <c r="L1921" s="84" t="s">
        <v>4614</v>
      </c>
      <c r="M1921" s="84" t="s">
        <v>4670</v>
      </c>
      <c r="N1921" s="52" t="s">
        <v>5548</v>
      </c>
      <c r="O1921" s="80" t="s">
        <v>4105</v>
      </c>
      <c r="P1921" s="261" t="s">
        <v>4107</v>
      </c>
      <c r="Q1921" s="13"/>
      <c r="R1921"/>
      <c r="S1921" t="str">
        <f t="shared" si="450"/>
        <v/>
      </c>
      <c r="T1921" s="41" t="str">
        <f>IF(ISNA(VLOOKUP(P1921,'NEW XEQM.c'!E:F,2,0)),"--","PRESENT")</f>
        <v>--</v>
      </c>
      <c r="U1921"/>
      <c r="V1921">
        <f t="shared" si="451"/>
        <v>598</v>
      </c>
      <c r="W1921" s="75" t="s">
        <v>2566</v>
      </c>
      <c r="X1921" s="54" t="s">
        <v>2155</v>
      </c>
      <c r="Y1921" s="54" t="s">
        <v>2155</v>
      </c>
      <c r="Z1921" s="22" t="str">
        <f t="shared" si="458"/>
        <v/>
      </c>
      <c r="AA1921" s="22" t="str">
        <f t="shared" si="459"/>
        <v/>
      </c>
      <c r="AB1921" s="1">
        <f t="shared" si="460"/>
        <v>1877</v>
      </c>
      <c r="AC1921" t="str">
        <f t="shared" si="461"/>
        <v>ITM_DENFIX</v>
      </c>
      <c r="AD1921" s="125" t="str">
        <f>IF(ISNA(VLOOKUP(AA1921,'XEQM Shortlist'!J:J,1,0)),"//","")</f>
        <v/>
      </c>
      <c r="AF1921" s="88" t="str">
        <f t="shared" si="462"/>
        <v/>
      </c>
      <c r="AG1921" t="b">
        <f t="shared" si="463"/>
        <v>1</v>
      </c>
    </row>
    <row r="1922" spans="1:33">
      <c r="A1922" s="45">
        <f t="shared" si="457"/>
        <v>1922</v>
      </c>
      <c r="B1922" s="44">
        <f t="shared" si="449"/>
        <v>1878</v>
      </c>
      <c r="C1922" s="80" t="s">
        <v>3642</v>
      </c>
      <c r="D1922" s="80" t="s">
        <v>7</v>
      </c>
      <c r="E1922" s="81" t="s">
        <v>506</v>
      </c>
      <c r="F1922" s="83" t="s">
        <v>3659</v>
      </c>
      <c r="G1922" s="85">
        <v>0</v>
      </c>
      <c r="H1922" s="85">
        <v>0</v>
      </c>
      <c r="I1922" s="264" t="s">
        <v>1</v>
      </c>
      <c r="J1922" s="81" t="s">
        <v>1348</v>
      </c>
      <c r="K1922" s="83" t="s">
        <v>3656</v>
      </c>
      <c r="L1922" s="84" t="s">
        <v>4614</v>
      </c>
      <c r="M1922" s="84" t="s">
        <v>4670</v>
      </c>
      <c r="N1922" s="52" t="s">
        <v>2599</v>
      </c>
      <c r="O1922" s="84" t="s">
        <v>3657</v>
      </c>
      <c r="P1922" s="261" t="s">
        <v>3660</v>
      </c>
      <c r="Q1922" s="13"/>
      <c r="R1922"/>
      <c r="S1922" t="str">
        <f t="shared" si="450"/>
        <v>NOT EQUAL</v>
      </c>
      <c r="T1922" s="41" t="str">
        <f>IF(ISNA(VLOOKUP(P1922,'NEW XEQM.c'!E:F,2,0)),"--","PRESENT")</f>
        <v>PRESENT</v>
      </c>
      <c r="U1922"/>
      <c r="V1922">
        <f t="shared" si="451"/>
        <v>599</v>
      </c>
      <c r="W1922" s="75" t="s">
        <v>2566</v>
      </c>
      <c r="X1922" s="54"/>
      <c r="Y1922" s="54" t="s">
        <v>3661</v>
      </c>
      <c r="Z1922" s="22" t="str">
        <f t="shared" si="458"/>
        <v/>
      </c>
      <c r="AA1922" s="22" t="str">
        <f t="shared" si="459"/>
        <v>CASEUP</v>
      </c>
      <c r="AB1922" s="1">
        <f t="shared" si="460"/>
        <v>1878</v>
      </c>
      <c r="AC1922" t="str">
        <f t="shared" si="461"/>
        <v>CHR_caseUP</v>
      </c>
      <c r="AD1922" s="125" t="str">
        <f>IF(ISNA(VLOOKUP(AA1922,'XEQM Shortlist'!J:J,1,0)),"//","")</f>
        <v/>
      </c>
      <c r="AF1922" s="88" t="str">
        <f t="shared" si="462"/>
        <v/>
      </c>
      <c r="AG1922" t="b">
        <f t="shared" si="463"/>
        <v>0</v>
      </c>
    </row>
    <row r="1923" spans="1:33">
      <c r="A1923" s="45">
        <f t="shared" si="457"/>
        <v>1923</v>
      </c>
      <c r="B1923" s="44">
        <f t="shared" si="449"/>
        <v>1879</v>
      </c>
      <c r="C1923" s="80" t="s">
        <v>3642</v>
      </c>
      <c r="D1923" s="80" t="s">
        <v>7</v>
      </c>
      <c r="E1923" s="81" t="s">
        <v>506</v>
      </c>
      <c r="F1923" s="81" t="s">
        <v>3662</v>
      </c>
      <c r="G1923" s="82">
        <v>0</v>
      </c>
      <c r="H1923" s="82">
        <v>0</v>
      </c>
      <c r="I1923" s="264" t="s">
        <v>1</v>
      </c>
      <c r="J1923" s="81" t="s">
        <v>1348</v>
      </c>
      <c r="K1923" s="83" t="s">
        <v>3656</v>
      </c>
      <c r="L1923" s="84" t="s">
        <v>4614</v>
      </c>
      <c r="M1923" s="84" t="s">
        <v>4670</v>
      </c>
      <c r="N1923" s="52" t="s">
        <v>2599</v>
      </c>
      <c r="O1923" s="80" t="s">
        <v>3657</v>
      </c>
      <c r="P1923" s="261" t="s">
        <v>3663</v>
      </c>
      <c r="Q1923" s="13"/>
      <c r="R1923"/>
      <c r="S1923" t="str">
        <f t="shared" si="450"/>
        <v>NOT EQUAL</v>
      </c>
      <c r="T1923" s="41" t="str">
        <f>IF(ISNA(VLOOKUP(P1923,'NEW XEQM.c'!E:F,2,0)),"--","PRESENT")</f>
        <v>PRESENT</v>
      </c>
      <c r="U1923"/>
      <c r="V1923">
        <f t="shared" si="451"/>
        <v>600</v>
      </c>
      <c r="W1923" s="75" t="s">
        <v>2566</v>
      </c>
      <c r="X1923" s="54" t="s">
        <v>2155</v>
      </c>
      <c r="Y1923" s="54" t="s">
        <v>3664</v>
      </c>
      <c r="Z1923" s="22" t="str">
        <f t="shared" si="458"/>
        <v/>
      </c>
      <c r="AA1923" s="22" t="str">
        <f t="shared" si="459"/>
        <v>CASEDN</v>
      </c>
      <c r="AB1923" s="1">
        <f t="shared" si="460"/>
        <v>1879</v>
      </c>
      <c r="AC1923" t="str">
        <f t="shared" si="461"/>
        <v>CHR_caseDN</v>
      </c>
      <c r="AD1923" s="125" t="str">
        <f>IF(ISNA(VLOOKUP(AA1923,'XEQM Shortlist'!J:J,1,0)),"//","")</f>
        <v/>
      </c>
      <c r="AF1923" s="88" t="str">
        <f t="shared" si="462"/>
        <v/>
      </c>
      <c r="AG1923" t="b">
        <f t="shared" si="463"/>
        <v>0</v>
      </c>
    </row>
    <row r="1924" spans="1:33">
      <c r="A1924" s="45">
        <f t="shared" si="457"/>
        <v>1924</v>
      </c>
      <c r="B1924" s="44">
        <f t="shared" ref="B1924:B1987" si="464">IF(AND(MID(C1924,2,1)&lt;&gt;"/",MID(C1924,1,1)="/"),INT(B1923)+1,B1923+0.01)</f>
        <v>1880</v>
      </c>
      <c r="C1924" s="80" t="s">
        <v>3605</v>
      </c>
      <c r="D1924" s="80" t="s">
        <v>7</v>
      </c>
      <c r="E1924" s="247" t="s">
        <v>2222</v>
      </c>
      <c r="F1924" s="81" t="s">
        <v>2222</v>
      </c>
      <c r="G1924" s="82">
        <v>0</v>
      </c>
      <c r="H1924" s="82">
        <v>0</v>
      </c>
      <c r="I1924" s="264" t="s">
        <v>3</v>
      </c>
      <c r="J1924" s="81" t="s">
        <v>1348</v>
      </c>
      <c r="K1924" s="83" t="s">
        <v>3656</v>
      </c>
      <c r="L1924" s="84" t="s">
        <v>4614</v>
      </c>
      <c r="M1924" s="84" t="s">
        <v>4670</v>
      </c>
      <c r="N1924" s="52" t="s">
        <v>2599</v>
      </c>
      <c r="O1924" s="80"/>
      <c r="P1924" s="261" t="s">
        <v>2221</v>
      </c>
      <c r="Q1924" s="13"/>
      <c r="R1924"/>
      <c r="S1924" t="str">
        <f t="shared" si="450"/>
        <v/>
      </c>
      <c r="T1924" s="41" t="str">
        <f>IF(ISNA(VLOOKUP(P1924,'NEW XEQM.c'!E:F,2,0)),"--","PRESENT")</f>
        <v>PRESENT</v>
      </c>
      <c r="U1924"/>
      <c r="V1924">
        <f t="shared" si="451"/>
        <v>601</v>
      </c>
      <c r="W1924" s="75"/>
      <c r="X1924" s="54" t="s">
        <v>2500</v>
      </c>
      <c r="Y1924" s="54"/>
      <c r="Z1924" s="22" t="str">
        <f t="shared" si="458"/>
        <v>"LISTXY"</v>
      </c>
      <c r="AA1924" s="22" t="str">
        <f t="shared" si="459"/>
        <v>LISTXY</v>
      </c>
      <c r="AB1924" s="1">
        <f t="shared" si="460"/>
        <v>1880</v>
      </c>
      <c r="AC1924" t="str">
        <f t="shared" si="461"/>
        <v>ITM_LISTXY</v>
      </c>
      <c r="AD1924" s="125" t="str">
        <f>IF(ISNA(VLOOKUP(AA1924,'XEQM Shortlist'!J:J,1,0)),"//","")</f>
        <v/>
      </c>
      <c r="AF1924" s="88" t="str">
        <f t="shared" si="462"/>
        <v>LISTXY</v>
      </c>
      <c r="AG1924" t="b">
        <f t="shared" si="463"/>
        <v>1</v>
      </c>
    </row>
    <row r="1925" spans="1:33" s="41" customFormat="1">
      <c r="A1925" s="45">
        <f t="shared" si="457"/>
        <v>1925</v>
      </c>
      <c r="B1925" s="44">
        <f t="shared" si="464"/>
        <v>1881</v>
      </c>
      <c r="C1925" s="80" t="s">
        <v>3606</v>
      </c>
      <c r="D1925" s="80" t="s">
        <v>905</v>
      </c>
      <c r="E1925" s="81" t="s">
        <v>1334</v>
      </c>
      <c r="F1925" s="81" t="s">
        <v>1334</v>
      </c>
      <c r="G1925" s="82">
        <v>0</v>
      </c>
      <c r="H1925" s="82">
        <v>0</v>
      </c>
      <c r="I1925" s="264" t="s">
        <v>3</v>
      </c>
      <c r="J1925" s="81" t="s">
        <v>1347</v>
      </c>
      <c r="K1925" s="83" t="s">
        <v>3817</v>
      </c>
      <c r="L1925" s="84" t="s">
        <v>4614</v>
      </c>
      <c r="M1925" s="84" t="s">
        <v>4670</v>
      </c>
      <c r="N1925" s="52" t="s">
        <v>5547</v>
      </c>
      <c r="O1925" s="84" t="s">
        <v>923</v>
      </c>
      <c r="P1925" s="261" t="s">
        <v>2118</v>
      </c>
      <c r="Q1925" s="13"/>
      <c r="R1925"/>
      <c r="S1925" t="str">
        <f t="shared" si="450"/>
        <v/>
      </c>
      <c r="T1925" s="41" t="str">
        <f>IF(ISNA(VLOOKUP(P1925,'NEW XEQM.c'!E:F,2,0)),"--","PRESENT")</f>
        <v>--</v>
      </c>
      <c r="U1925"/>
      <c r="V1925">
        <f t="shared" si="451"/>
        <v>602</v>
      </c>
      <c r="W1925" s="75" t="s">
        <v>2572</v>
      </c>
      <c r="X1925" s="54" t="s">
        <v>2155</v>
      </c>
      <c r="Y1925" s="54" t="s">
        <v>2155</v>
      </c>
      <c r="Z1925" s="22" t="str">
        <f t="shared" si="458"/>
        <v>"ERPN?"</v>
      </c>
      <c r="AA1925" s="22" t="str">
        <f t="shared" si="459"/>
        <v>ERPN?</v>
      </c>
      <c r="AB1925" s="1">
        <f t="shared" si="460"/>
        <v>1881</v>
      </c>
      <c r="AC1925" t="str">
        <f t="shared" si="461"/>
        <v>ITM_SH_ERPN</v>
      </c>
      <c r="AD1925" s="125" t="str">
        <f>IF(ISNA(VLOOKUP(AA1925,'XEQM Shortlist'!J:J,1,0)),"//","")</f>
        <v>//</v>
      </c>
      <c r="AE1925"/>
      <c r="AF1925" s="88" t="str">
        <f t="shared" si="462"/>
        <v>ERPN?</v>
      </c>
      <c r="AG1925" t="b">
        <f t="shared" si="463"/>
        <v>1</v>
      </c>
    </row>
    <row r="1926" spans="1:33">
      <c r="A1926" s="45">
        <f t="shared" si="457"/>
        <v>1926</v>
      </c>
      <c r="B1926" s="44">
        <f t="shared" si="464"/>
        <v>1882</v>
      </c>
      <c r="C1926" s="80" t="s">
        <v>3607</v>
      </c>
      <c r="D1926" s="80" t="s">
        <v>7</v>
      </c>
      <c r="E1926" s="81" t="s">
        <v>2523</v>
      </c>
      <c r="F1926" s="81" t="s">
        <v>2523</v>
      </c>
      <c r="G1926" s="82">
        <v>0</v>
      </c>
      <c r="H1926" s="82">
        <v>0</v>
      </c>
      <c r="I1926" s="264" t="s">
        <v>1</v>
      </c>
      <c r="J1926" s="81" t="s">
        <v>1347</v>
      </c>
      <c r="K1926" s="83" t="s">
        <v>3656</v>
      </c>
      <c r="L1926" s="84" t="s">
        <v>4614</v>
      </c>
      <c r="M1926" s="84" t="s">
        <v>4672</v>
      </c>
      <c r="N1926" s="52" t="s">
        <v>2599</v>
      </c>
      <c r="O1926" s="80"/>
      <c r="P1926" s="261" t="s">
        <v>2524</v>
      </c>
      <c r="Q1926" s="13"/>
      <c r="R1926"/>
      <c r="S1926" t="str">
        <f t="shared" si="450"/>
        <v/>
      </c>
      <c r="T1926" s="41" t="str">
        <f>IF(ISNA(VLOOKUP(P1926,'NEW XEQM.c'!E:F,2,0)),"--","PRESENT")</f>
        <v>--</v>
      </c>
      <c r="U1926"/>
      <c r="V1926">
        <f t="shared" si="451"/>
        <v>602</v>
      </c>
      <c r="W1926" s="75" t="s">
        <v>2572</v>
      </c>
      <c r="X1926" s="54" t="s">
        <v>2155</v>
      </c>
      <c r="Y1926" s="54" t="s">
        <v>2155</v>
      </c>
      <c r="Z1926" s="22" t="str">
        <f t="shared" si="458"/>
        <v/>
      </c>
      <c r="AA1926" s="22" t="str">
        <f t="shared" si="459"/>
        <v/>
      </c>
      <c r="AB1926" s="1">
        <f t="shared" si="460"/>
        <v>1882</v>
      </c>
      <c r="AC1926" t="str">
        <f t="shared" si="461"/>
        <v>ITM_SYS_FREE_RAM</v>
      </c>
      <c r="AD1926" s="125" t="str">
        <f>IF(ISNA(VLOOKUP(AA1926,'XEQM Shortlist'!J:J,1,0)),"//","")</f>
        <v/>
      </c>
      <c r="AF1926" s="88" t="str">
        <f t="shared" si="462"/>
        <v/>
      </c>
      <c r="AG1926" t="b">
        <f t="shared" si="463"/>
        <v>1</v>
      </c>
    </row>
    <row r="1927" spans="1:33">
      <c r="A1927" s="45">
        <f t="shared" si="457"/>
        <v>1927</v>
      </c>
      <c r="B1927" s="44">
        <f t="shared" si="464"/>
        <v>1883</v>
      </c>
      <c r="C1927" s="80" t="s">
        <v>3642</v>
      </c>
      <c r="D1927" s="80" t="s">
        <v>7</v>
      </c>
      <c r="E1927" s="83" t="s">
        <v>506</v>
      </c>
      <c r="F1927" s="83" t="s">
        <v>2188</v>
      </c>
      <c r="G1927" s="86">
        <v>0</v>
      </c>
      <c r="H1927" s="86">
        <v>0</v>
      </c>
      <c r="I1927" s="264" t="s">
        <v>1</v>
      </c>
      <c r="J1927" s="81" t="s">
        <v>1348</v>
      </c>
      <c r="K1927" s="83" t="s">
        <v>3656</v>
      </c>
      <c r="L1927" s="84" t="s">
        <v>4614</v>
      </c>
      <c r="M1927" s="84" t="s">
        <v>4672</v>
      </c>
      <c r="N1927" s="52" t="s">
        <v>2599</v>
      </c>
      <c r="O1927" s="80" t="s">
        <v>2187</v>
      </c>
      <c r="P1927" s="261" t="s">
        <v>2144</v>
      </c>
      <c r="Q1927" s="13"/>
      <c r="R1927"/>
      <c r="S1927" t="str">
        <f t="shared" si="450"/>
        <v>NOT EQUAL</v>
      </c>
      <c r="T1927" s="41" t="str">
        <f>IF(ISNA(VLOOKUP(P1927,'NEW XEQM.c'!E:F,2,0)),"--","PRESENT")</f>
        <v>--</v>
      </c>
      <c r="U1927"/>
      <c r="V1927">
        <f t="shared" si="451"/>
        <v>602</v>
      </c>
      <c r="W1927" s="75" t="s">
        <v>2597</v>
      </c>
      <c r="X1927" s="54" t="s">
        <v>2155</v>
      </c>
      <c r="Y1927" s="54" t="s">
        <v>2155</v>
      </c>
      <c r="Z1927" s="22" t="str">
        <f t="shared" si="458"/>
        <v/>
      </c>
      <c r="AA1927" s="22" t="str">
        <f t="shared" si="459"/>
        <v/>
      </c>
      <c r="AB1927" s="1">
        <f t="shared" si="460"/>
        <v>1883</v>
      </c>
      <c r="AC1927" t="str">
        <f t="shared" si="461"/>
        <v>MNU_INL_TST</v>
      </c>
      <c r="AD1927" s="125" t="str">
        <f>IF(ISNA(VLOOKUP(AA1927,'XEQM Shortlist'!J:J,1,0)),"//","")</f>
        <v/>
      </c>
      <c r="AF1927" s="88" t="str">
        <f t="shared" si="462"/>
        <v/>
      </c>
      <c r="AG1927" t="b">
        <f t="shared" si="463"/>
        <v>1</v>
      </c>
    </row>
    <row r="1928" spans="1:33">
      <c r="A1928" s="45">
        <f t="shared" si="457"/>
        <v>1928</v>
      </c>
      <c r="B1928" s="44">
        <f t="shared" si="464"/>
        <v>1884</v>
      </c>
      <c r="C1928" s="80" t="s">
        <v>3608</v>
      </c>
      <c r="D1928" s="80" t="s">
        <v>2518</v>
      </c>
      <c r="E1928" s="81" t="s">
        <v>506</v>
      </c>
      <c r="F1928" s="81" t="s">
        <v>2189</v>
      </c>
      <c r="G1928" s="82">
        <v>0</v>
      </c>
      <c r="H1928" s="82">
        <v>0</v>
      </c>
      <c r="I1928" s="265" t="s">
        <v>1</v>
      </c>
      <c r="J1928" s="81" t="s">
        <v>1348</v>
      </c>
      <c r="K1928" s="83" t="s">
        <v>3656</v>
      </c>
      <c r="L1928" s="84" t="s">
        <v>4614</v>
      </c>
      <c r="M1928" s="84" t="s">
        <v>4672</v>
      </c>
      <c r="N1928" s="52" t="s">
        <v>5547</v>
      </c>
      <c r="O1928" s="80" t="s">
        <v>2187</v>
      </c>
      <c r="P1928" s="261" t="s">
        <v>2192</v>
      </c>
      <c r="Q1928" s="13"/>
      <c r="R1928"/>
      <c r="S1928" t="str">
        <f t="shared" si="450"/>
        <v>NOT EQUAL</v>
      </c>
      <c r="T1928" s="41" t="str">
        <f>IF(ISNA(VLOOKUP(P1928,'NEW XEQM.c'!E:F,2,0)),"--","PRESENT")</f>
        <v>--</v>
      </c>
      <c r="U1928"/>
      <c r="V1928">
        <f t="shared" si="451"/>
        <v>602</v>
      </c>
      <c r="W1928" s="75" t="s">
        <v>2597</v>
      </c>
      <c r="X1928" s="54" t="s">
        <v>2155</v>
      </c>
      <c r="Y1928" s="54" t="s">
        <v>2155</v>
      </c>
      <c r="Z1928" s="22" t="str">
        <f t="shared" si="458"/>
        <v/>
      </c>
      <c r="AA1928" s="22" t="str">
        <f t="shared" si="459"/>
        <v/>
      </c>
      <c r="AB1928" s="1">
        <f t="shared" si="460"/>
        <v>1884</v>
      </c>
      <c r="AC1928" t="str">
        <f t="shared" si="461"/>
        <v>ITM_TEST</v>
      </c>
      <c r="AD1928" s="125" t="str">
        <f>IF(ISNA(VLOOKUP(AA1928,'XEQM Shortlist'!J:J,1,0)),"//","")</f>
        <v/>
      </c>
      <c r="AF1928" s="88" t="str">
        <f t="shared" si="462"/>
        <v/>
      </c>
      <c r="AG1928" t="b">
        <f t="shared" si="463"/>
        <v>1</v>
      </c>
    </row>
    <row r="1929" spans="1:33">
      <c r="A1929" s="45">
        <f t="shared" si="457"/>
        <v>1929</v>
      </c>
      <c r="B1929" s="44">
        <f t="shared" si="464"/>
        <v>1885</v>
      </c>
      <c r="C1929" s="80" t="s">
        <v>3609</v>
      </c>
      <c r="D1929" s="80" t="s">
        <v>7</v>
      </c>
      <c r="E1929" s="81" t="s">
        <v>2190</v>
      </c>
      <c r="F1929" s="81" t="s">
        <v>2190</v>
      </c>
      <c r="G1929" s="82">
        <v>0</v>
      </c>
      <c r="H1929" s="82">
        <v>0</v>
      </c>
      <c r="I1929" s="264" t="s">
        <v>1</v>
      </c>
      <c r="J1929" s="81" t="s">
        <v>1347</v>
      </c>
      <c r="K1929" s="83" t="s">
        <v>3656</v>
      </c>
      <c r="L1929" s="84" t="s">
        <v>4614</v>
      </c>
      <c r="M1929" s="84" t="s">
        <v>4672</v>
      </c>
      <c r="N1929" s="52" t="s">
        <v>2599</v>
      </c>
      <c r="O1929" s="80" t="s">
        <v>2187</v>
      </c>
      <c r="P1929" s="261" t="s">
        <v>2193</v>
      </c>
      <c r="Q1929" s="13"/>
      <c r="R1929"/>
      <c r="S1929" t="str">
        <f t="shared" si="450"/>
        <v/>
      </c>
      <c r="T1929" s="41" t="str">
        <f>IF(ISNA(VLOOKUP(P1929,'NEW XEQM.c'!E:F,2,0)),"--","PRESENT")</f>
        <v>--</v>
      </c>
      <c r="U1929"/>
      <c r="V1929">
        <f t="shared" si="451"/>
        <v>602</v>
      </c>
      <c r="W1929" s="75" t="s">
        <v>2597</v>
      </c>
      <c r="X1929" s="54" t="s">
        <v>2155</v>
      </c>
      <c r="Y1929" s="54" t="s">
        <v>2155</v>
      </c>
      <c r="Z1929" s="22" t="str">
        <f t="shared" si="458"/>
        <v/>
      </c>
      <c r="AA1929" s="22" t="str">
        <f t="shared" si="459"/>
        <v/>
      </c>
      <c r="AB1929" s="1">
        <f t="shared" si="460"/>
        <v>1885</v>
      </c>
      <c r="AC1929" t="str">
        <f t="shared" si="461"/>
        <v>ITM_GET_TEST_BS</v>
      </c>
      <c r="AD1929" s="125" t="str">
        <f>IF(ISNA(VLOOKUP(AA1929,'XEQM Shortlist'!J:J,1,0)),"//","")</f>
        <v/>
      </c>
      <c r="AF1929" s="88" t="str">
        <f t="shared" si="462"/>
        <v/>
      </c>
      <c r="AG1929" t="b">
        <f t="shared" si="463"/>
        <v>1</v>
      </c>
    </row>
    <row r="1930" spans="1:33">
      <c r="A1930" s="45">
        <f t="shared" si="457"/>
        <v>1930</v>
      </c>
      <c r="B1930" s="44">
        <f t="shared" si="464"/>
        <v>1886</v>
      </c>
      <c r="C1930" s="80" t="s">
        <v>3610</v>
      </c>
      <c r="D1930" s="80" t="s">
        <v>7</v>
      </c>
      <c r="E1930" s="81" t="s">
        <v>2191</v>
      </c>
      <c r="F1930" s="81" t="s">
        <v>2191</v>
      </c>
      <c r="G1930" s="82">
        <v>0</v>
      </c>
      <c r="H1930" s="82">
        <v>0</v>
      </c>
      <c r="I1930" s="264" t="s">
        <v>1</v>
      </c>
      <c r="J1930" s="81" t="s">
        <v>1347</v>
      </c>
      <c r="K1930" s="83" t="s">
        <v>3656</v>
      </c>
      <c r="L1930" s="84" t="s">
        <v>4614</v>
      </c>
      <c r="M1930" s="84" t="s">
        <v>4672</v>
      </c>
      <c r="N1930" s="52" t="s">
        <v>2599</v>
      </c>
      <c r="O1930" s="80" t="s">
        <v>2187</v>
      </c>
      <c r="P1930" s="261" t="s">
        <v>2194</v>
      </c>
      <c r="Q1930" s="13"/>
      <c r="R1930"/>
      <c r="S1930" t="str">
        <f t="shared" si="450"/>
        <v/>
      </c>
      <c r="T1930" s="41" t="str">
        <f>IF(ISNA(VLOOKUP(P1930,'NEW XEQM.c'!E:F,2,0)),"--","PRESENT")</f>
        <v>--</v>
      </c>
      <c r="U1930"/>
      <c r="V1930">
        <f t="shared" si="451"/>
        <v>602</v>
      </c>
      <c r="W1930" s="75" t="s">
        <v>2597</v>
      </c>
      <c r="X1930" s="54" t="s">
        <v>2155</v>
      </c>
      <c r="Y1930" s="54" t="s">
        <v>2155</v>
      </c>
      <c r="Z1930" s="22" t="str">
        <f t="shared" si="458"/>
        <v/>
      </c>
      <c r="AA1930" s="22" t="str">
        <f t="shared" si="459"/>
        <v/>
      </c>
      <c r="AB1930" s="1">
        <f t="shared" si="460"/>
        <v>1886</v>
      </c>
      <c r="AC1930" t="str">
        <f t="shared" si="461"/>
        <v>ITM_SET_TEST_BS</v>
      </c>
      <c r="AD1930" s="125" t="str">
        <f>IF(ISNA(VLOOKUP(AA1930,'XEQM Shortlist'!J:J,1,0)),"//","")</f>
        <v/>
      </c>
      <c r="AF1930" s="88" t="str">
        <f t="shared" si="462"/>
        <v/>
      </c>
      <c r="AG1930" t="b">
        <f t="shared" si="463"/>
        <v>1</v>
      </c>
    </row>
    <row r="1931" spans="1:33">
      <c r="A1931" s="45">
        <f t="shared" si="457"/>
        <v>1931</v>
      </c>
      <c r="B1931" s="44">
        <f t="shared" si="464"/>
        <v>1887</v>
      </c>
      <c r="C1931" s="80" t="s">
        <v>3611</v>
      </c>
      <c r="D1931" s="80" t="s">
        <v>992</v>
      </c>
      <c r="E1931" s="81" t="s">
        <v>1344</v>
      </c>
      <c r="F1931" s="81" t="s">
        <v>1344</v>
      </c>
      <c r="G1931" s="82">
        <v>0</v>
      </c>
      <c r="H1931" s="82">
        <v>0</v>
      </c>
      <c r="I1931" s="264" t="s">
        <v>1</v>
      </c>
      <c r="J1931" s="81" t="s">
        <v>1348</v>
      </c>
      <c r="K1931" s="83" t="s">
        <v>3656</v>
      </c>
      <c r="L1931" s="84" t="s">
        <v>4614</v>
      </c>
      <c r="M1931" s="84" t="s">
        <v>4672</v>
      </c>
      <c r="N1931" s="52" t="s">
        <v>2599</v>
      </c>
      <c r="O1931" s="80" t="s">
        <v>954</v>
      </c>
      <c r="P1931" s="261" t="s">
        <v>2150</v>
      </c>
      <c r="Q1931" s="13"/>
      <c r="R1931"/>
      <c r="S1931" t="str">
        <f t="shared" si="450"/>
        <v/>
      </c>
      <c r="T1931" s="41" t="str">
        <f>IF(ISNA(VLOOKUP(P1931,'NEW XEQM.c'!E:F,2,0)),"--","PRESENT")</f>
        <v>--</v>
      </c>
      <c r="U1931"/>
      <c r="V1931">
        <f t="shared" si="451"/>
        <v>602</v>
      </c>
      <c r="W1931" s="75" t="s">
        <v>2600</v>
      </c>
      <c r="X1931" s="54" t="s">
        <v>2155</v>
      </c>
      <c r="Y1931" s="54" t="s">
        <v>2155</v>
      </c>
      <c r="Z1931" s="22" t="str">
        <f t="shared" si="458"/>
        <v/>
      </c>
      <c r="AA1931" s="22" t="str">
        <f t="shared" si="459"/>
        <v/>
      </c>
      <c r="AB1931" s="1">
        <f t="shared" si="460"/>
        <v>1887</v>
      </c>
      <c r="AC1931" t="str">
        <f t="shared" si="461"/>
        <v>ITM_INP_DEF_DP</v>
      </c>
      <c r="AD1931" s="125" t="str">
        <f>IF(ISNA(VLOOKUP(AA1931,'XEQM Shortlist'!J:J,1,0)),"//","")</f>
        <v/>
      </c>
      <c r="AF1931" s="88" t="str">
        <f t="shared" si="462"/>
        <v/>
      </c>
      <c r="AG1931" t="b">
        <f t="shared" si="463"/>
        <v>1</v>
      </c>
    </row>
    <row r="1932" spans="1:33">
      <c r="A1932" s="45">
        <f t="shared" si="457"/>
        <v>1932</v>
      </c>
      <c r="B1932" s="44">
        <f t="shared" si="464"/>
        <v>1888</v>
      </c>
      <c r="C1932" s="80" t="s">
        <v>3612</v>
      </c>
      <c r="D1932" s="80" t="s">
        <v>5052</v>
      </c>
      <c r="E1932" s="81" t="s">
        <v>5053</v>
      </c>
      <c r="F1932" s="81" t="s">
        <v>5053</v>
      </c>
      <c r="G1932" s="82">
        <v>0</v>
      </c>
      <c r="H1932" s="82">
        <v>0</v>
      </c>
      <c r="I1932" s="264" t="s">
        <v>1</v>
      </c>
      <c r="J1932" s="81" t="s">
        <v>1348</v>
      </c>
      <c r="K1932" s="83" t="s">
        <v>3656</v>
      </c>
      <c r="L1932" s="84" t="s">
        <v>4614</v>
      </c>
      <c r="M1932" s="84" t="s">
        <v>4672</v>
      </c>
      <c r="N1932" s="52" t="s">
        <v>2599</v>
      </c>
      <c r="O1932" s="80" t="s">
        <v>948</v>
      </c>
      <c r="P1932" s="261" t="s">
        <v>5051</v>
      </c>
      <c r="Q1932" s="13"/>
      <c r="R1932"/>
      <c r="S1932" t="str">
        <f t="shared" si="450"/>
        <v/>
      </c>
      <c r="T1932" s="41" t="str">
        <f>IF(ISNA(VLOOKUP(P1932,'NEW XEQM.c'!E:F,2,0)),"--","PRESENT")</f>
        <v>--</v>
      </c>
      <c r="U1932"/>
      <c r="V1932">
        <f t="shared" si="451"/>
        <v>602</v>
      </c>
      <c r="W1932" s="75" t="s">
        <v>2595</v>
      </c>
      <c r="X1932" s="54" t="s">
        <v>2155</v>
      </c>
      <c r="Y1932" s="54" t="s">
        <v>2155</v>
      </c>
      <c r="Z1932" s="22" t="str">
        <f t="shared" si="458"/>
        <v/>
      </c>
      <c r="AA1932" s="22" t="str">
        <f t="shared" si="459"/>
        <v/>
      </c>
      <c r="AB1932" s="1">
        <f t="shared" si="460"/>
        <v>1888</v>
      </c>
      <c r="AC1932" t="str">
        <f t="shared" si="461"/>
        <v>ITM_USER_C43ALT</v>
      </c>
      <c r="AD1932" s="125" t="str">
        <f>IF(ISNA(VLOOKUP(AA1932,'XEQM Shortlist'!J:J,1,0)),"//","")</f>
        <v/>
      </c>
      <c r="AF1932" s="88" t="str">
        <f t="shared" si="462"/>
        <v/>
      </c>
      <c r="AG1932" t="b">
        <f t="shared" si="463"/>
        <v>1</v>
      </c>
    </row>
    <row r="1933" spans="1:33">
      <c r="A1933" s="45">
        <f t="shared" si="457"/>
        <v>1933</v>
      </c>
      <c r="B1933" s="44">
        <f t="shared" si="464"/>
        <v>1889</v>
      </c>
      <c r="C1933" s="80" t="s">
        <v>3611</v>
      </c>
      <c r="D1933" s="80" t="s">
        <v>993</v>
      </c>
      <c r="E1933" s="81" t="s">
        <v>955</v>
      </c>
      <c r="F1933" s="81" t="s">
        <v>955</v>
      </c>
      <c r="G1933" s="82">
        <v>0</v>
      </c>
      <c r="H1933" s="82">
        <v>0</v>
      </c>
      <c r="I1933" s="264" t="s">
        <v>1</v>
      </c>
      <c r="J1933" s="81" t="s">
        <v>1348</v>
      </c>
      <c r="K1933" s="83" t="s">
        <v>3656</v>
      </c>
      <c r="L1933" s="84" t="s">
        <v>4614</v>
      </c>
      <c r="M1933" s="84" t="s">
        <v>4672</v>
      </c>
      <c r="N1933" s="52" t="s">
        <v>2599</v>
      </c>
      <c r="O1933" s="80" t="s">
        <v>954</v>
      </c>
      <c r="P1933" s="261" t="s">
        <v>2151</v>
      </c>
      <c r="Q1933" s="13"/>
      <c r="R1933"/>
      <c r="S1933" t="str">
        <f t="shared" si="450"/>
        <v/>
      </c>
      <c r="T1933" s="41" t="str">
        <f>IF(ISNA(VLOOKUP(P1933,'NEW XEQM.c'!E:F,2,0)),"--","PRESENT")</f>
        <v>--</v>
      </c>
      <c r="U1933"/>
      <c r="V1933">
        <f t="shared" si="451"/>
        <v>602</v>
      </c>
      <c r="W1933" s="75" t="s">
        <v>2600</v>
      </c>
      <c r="X1933" s="54" t="s">
        <v>2155</v>
      </c>
      <c r="Y1933" s="54" t="s">
        <v>2155</v>
      </c>
      <c r="Z1933" s="22" t="str">
        <f t="shared" si="458"/>
        <v/>
      </c>
      <c r="AA1933" s="22" t="str">
        <f t="shared" si="459"/>
        <v/>
      </c>
      <c r="AB1933" s="1">
        <f t="shared" si="460"/>
        <v>1889</v>
      </c>
      <c r="AC1933" t="str">
        <f t="shared" si="461"/>
        <v>ITM_INP_DEF_CPXDP</v>
      </c>
      <c r="AD1933" s="125" t="str">
        <f>IF(ISNA(VLOOKUP(AA1933,'XEQM Shortlist'!J:J,1,0)),"//","")</f>
        <v/>
      </c>
      <c r="AF1933" s="88" t="str">
        <f t="shared" si="462"/>
        <v/>
      </c>
      <c r="AG1933" t="b">
        <f t="shared" si="463"/>
        <v>1</v>
      </c>
    </row>
    <row r="1934" spans="1:33">
      <c r="A1934" s="45">
        <f t="shared" si="457"/>
        <v>1934</v>
      </c>
      <c r="B1934" s="44">
        <f t="shared" si="464"/>
        <v>1890</v>
      </c>
      <c r="C1934" s="80" t="s">
        <v>3611</v>
      </c>
      <c r="D1934" s="80" t="s">
        <v>994</v>
      </c>
      <c r="E1934" s="81" t="s">
        <v>1345</v>
      </c>
      <c r="F1934" s="81" t="s">
        <v>1345</v>
      </c>
      <c r="G1934" s="82">
        <v>0</v>
      </c>
      <c r="H1934" s="82">
        <v>0</v>
      </c>
      <c r="I1934" s="264" t="s">
        <v>1</v>
      </c>
      <c r="J1934" s="81" t="s">
        <v>1348</v>
      </c>
      <c r="K1934" s="83" t="s">
        <v>3656</v>
      </c>
      <c r="L1934" s="84" t="s">
        <v>4614</v>
      </c>
      <c r="M1934" s="84" t="s">
        <v>4672</v>
      </c>
      <c r="N1934" s="52" t="s">
        <v>2599</v>
      </c>
      <c r="O1934" s="80" t="s">
        <v>954</v>
      </c>
      <c r="P1934" s="261" t="s">
        <v>2153</v>
      </c>
      <c r="Q1934" s="13"/>
      <c r="R1934"/>
      <c r="S1934" t="str">
        <f t="shared" si="450"/>
        <v/>
      </c>
      <c r="T1934" s="41" t="str">
        <f>IF(ISNA(VLOOKUP(P1934,'NEW XEQM.c'!E:F,2,0)),"--","PRESENT")</f>
        <v>--</v>
      </c>
      <c r="U1934"/>
      <c r="V1934">
        <f t="shared" si="451"/>
        <v>602</v>
      </c>
      <c r="W1934" s="75" t="s">
        <v>2600</v>
      </c>
      <c r="X1934" s="54" t="s">
        <v>2155</v>
      </c>
      <c r="Y1934" s="54" t="s">
        <v>2155</v>
      </c>
      <c r="Z1934" s="22" t="str">
        <f t="shared" si="458"/>
        <v/>
      </c>
      <c r="AA1934" s="22" t="str">
        <f t="shared" si="459"/>
        <v/>
      </c>
      <c r="AB1934" s="1">
        <f t="shared" si="460"/>
        <v>1890</v>
      </c>
      <c r="AC1934" t="str">
        <f t="shared" si="461"/>
        <v>ITM_INP_DEF_SI</v>
      </c>
      <c r="AD1934" s="125" t="str">
        <f>IF(ISNA(VLOOKUP(AA1934,'XEQM Shortlist'!J:J,1,0)),"//","")</f>
        <v/>
      </c>
      <c r="AF1934" s="88" t="str">
        <f t="shared" si="462"/>
        <v/>
      </c>
      <c r="AG1934" t="b">
        <f t="shared" si="463"/>
        <v>1</v>
      </c>
    </row>
    <row r="1935" spans="1:33">
      <c r="A1935" s="45">
        <f t="shared" si="457"/>
        <v>1935</v>
      </c>
      <c r="B1935" s="44">
        <f t="shared" si="464"/>
        <v>1891</v>
      </c>
      <c r="C1935" s="80" t="s">
        <v>3611</v>
      </c>
      <c r="D1935" s="80" t="s">
        <v>995</v>
      </c>
      <c r="E1935" s="81" t="s">
        <v>1346</v>
      </c>
      <c r="F1935" s="81" t="s">
        <v>1346</v>
      </c>
      <c r="G1935" s="82">
        <v>0</v>
      </c>
      <c r="H1935" s="82">
        <v>0</v>
      </c>
      <c r="I1935" s="264" t="s">
        <v>1</v>
      </c>
      <c r="J1935" s="81" t="s">
        <v>1348</v>
      </c>
      <c r="K1935" s="83" t="s">
        <v>3656</v>
      </c>
      <c r="L1935" s="84" t="s">
        <v>4614</v>
      </c>
      <c r="M1935" s="84" t="s">
        <v>4672</v>
      </c>
      <c r="N1935" s="52" t="s">
        <v>2599</v>
      </c>
      <c r="O1935" s="80" t="s">
        <v>954</v>
      </c>
      <c r="P1935" s="261" t="s">
        <v>2154</v>
      </c>
      <c r="Q1935" s="13"/>
      <c r="R1935"/>
      <c r="S1935" t="str">
        <f t="shared" si="450"/>
        <v/>
      </c>
      <c r="T1935" s="41" t="str">
        <f>IF(ISNA(VLOOKUP(P1935,'NEW XEQM.c'!E:F,2,0)),"--","PRESENT")</f>
        <v>--</v>
      </c>
      <c r="U1935"/>
      <c r="V1935">
        <f t="shared" si="451"/>
        <v>602</v>
      </c>
      <c r="W1935" s="75" t="s">
        <v>2600</v>
      </c>
      <c r="X1935" s="54" t="s">
        <v>2155</v>
      </c>
      <c r="Y1935" s="54" t="s">
        <v>2155</v>
      </c>
      <c r="Z1935" s="22" t="str">
        <f t="shared" si="458"/>
        <v/>
      </c>
      <c r="AA1935" s="22" t="str">
        <f t="shared" si="459"/>
        <v/>
      </c>
      <c r="AB1935" s="1">
        <f t="shared" si="460"/>
        <v>1891</v>
      </c>
      <c r="AC1935" t="str">
        <f t="shared" si="461"/>
        <v>ITM_INP_DEF_LI</v>
      </c>
      <c r="AD1935" s="125" t="str">
        <f>IF(ISNA(VLOOKUP(AA1935,'XEQM Shortlist'!J:J,1,0)),"//","")</f>
        <v/>
      </c>
      <c r="AF1935" s="88" t="str">
        <f t="shared" si="462"/>
        <v/>
      </c>
      <c r="AG1935" t="b">
        <f t="shared" si="463"/>
        <v>1</v>
      </c>
    </row>
    <row r="1936" spans="1:33">
      <c r="A1936" s="45">
        <f t="shared" si="457"/>
        <v>1936</v>
      </c>
      <c r="B1936" s="44">
        <f t="shared" si="464"/>
        <v>1892</v>
      </c>
      <c r="C1936" s="80" t="s">
        <v>3587</v>
      </c>
      <c r="D1936" s="80" t="s">
        <v>5463</v>
      </c>
      <c r="E1936" s="247" t="s">
        <v>5464</v>
      </c>
      <c r="F1936" s="81" t="s">
        <v>5464</v>
      </c>
      <c r="G1936" s="82">
        <v>0</v>
      </c>
      <c r="H1936" s="82">
        <v>0</v>
      </c>
      <c r="I1936" s="264" t="s">
        <v>1</v>
      </c>
      <c r="J1936" s="81" t="s">
        <v>1347</v>
      </c>
      <c r="K1936" s="83" t="s">
        <v>3817</v>
      </c>
      <c r="L1936" s="84" t="s">
        <v>4614</v>
      </c>
      <c r="M1936" s="84" t="s">
        <v>4672</v>
      </c>
      <c r="N1936" s="52" t="s">
        <v>2599</v>
      </c>
      <c r="O1936" s="80" t="s">
        <v>2173</v>
      </c>
      <c r="P1936" s="261" t="s">
        <v>5465</v>
      </c>
      <c r="Q1936" s="13"/>
      <c r="R1936"/>
      <c r="S1936" t="str">
        <f t="shared" si="450"/>
        <v/>
      </c>
      <c r="T1936" s="41" t="str">
        <f>IF(ISNA(VLOOKUP(P1936,'NEW XEQM.c'!E:F,2,0)),"--","PRESENT")</f>
        <v>--</v>
      </c>
      <c r="U1936"/>
      <c r="V1936">
        <f t="shared" si="451"/>
        <v>602</v>
      </c>
      <c r="W1936" s="75" t="s">
        <v>2602</v>
      </c>
      <c r="X1936" s="54" t="s">
        <v>2155</v>
      </c>
      <c r="Y1936" s="54" t="s">
        <v>2155</v>
      </c>
      <c r="Z1936" s="22" t="str">
        <f t="shared" si="458"/>
        <v/>
      </c>
      <c r="AA1936" s="22" t="str">
        <f t="shared" si="459"/>
        <v/>
      </c>
      <c r="AB1936" s="1">
        <f t="shared" si="460"/>
        <v>1892</v>
      </c>
      <c r="AC1936" t="str">
        <f t="shared" si="461"/>
        <v>ITM_SI_P</v>
      </c>
      <c r="AD1936" s="125" t="str">
        <f>IF(ISNA(VLOOKUP(AA1936,'XEQM Shortlist'!J:J,1,0)),"//","")</f>
        <v/>
      </c>
      <c r="AF1936" s="88" t="str">
        <f t="shared" si="462"/>
        <v/>
      </c>
      <c r="AG1936" t="b">
        <f t="shared" si="463"/>
        <v>1</v>
      </c>
    </row>
    <row r="1937" spans="1:33">
      <c r="A1937" s="45">
        <f t="shared" si="457"/>
        <v>1937</v>
      </c>
      <c r="B1937" s="44">
        <f t="shared" si="464"/>
        <v>1893</v>
      </c>
      <c r="C1937" s="80" t="s">
        <v>3591</v>
      </c>
      <c r="D1937" s="80" t="s">
        <v>4505</v>
      </c>
      <c r="E1937" s="83" t="s">
        <v>949</v>
      </c>
      <c r="F1937" s="83" t="s">
        <v>949</v>
      </c>
      <c r="G1937" s="86">
        <v>0</v>
      </c>
      <c r="H1937" s="86">
        <v>0</v>
      </c>
      <c r="I1937" s="264" t="s">
        <v>1</v>
      </c>
      <c r="J1937" s="81" t="s">
        <v>1348</v>
      </c>
      <c r="K1937" s="83" t="s">
        <v>3656</v>
      </c>
      <c r="L1937" s="84" t="s">
        <v>4614</v>
      </c>
      <c r="M1937" s="84" t="s">
        <v>4672</v>
      </c>
      <c r="N1937" s="52" t="s">
        <v>2599</v>
      </c>
      <c r="O1937" s="80" t="s">
        <v>1353</v>
      </c>
      <c r="P1937" s="261" t="s">
        <v>2143</v>
      </c>
      <c r="Q1937" s="13"/>
      <c r="R1937"/>
      <c r="S1937" t="str">
        <f t="shared" si="450"/>
        <v/>
      </c>
      <c r="T1937" s="41" t="str">
        <f>IF(ISNA(VLOOKUP(P1937,'NEW XEQM.c'!E:F,2,0)),"--","PRESENT")</f>
        <v>--</v>
      </c>
      <c r="U1937"/>
      <c r="V1937">
        <f t="shared" si="451"/>
        <v>602</v>
      </c>
      <c r="W1937" s="75" t="s">
        <v>2595</v>
      </c>
      <c r="X1937" s="54" t="s">
        <v>2155</v>
      </c>
      <c r="Y1937" s="54" t="s">
        <v>2155</v>
      </c>
      <c r="Z1937" s="22" t="str">
        <f t="shared" si="458"/>
        <v/>
      </c>
      <c r="AA1937" s="22" t="str">
        <f t="shared" si="459"/>
        <v/>
      </c>
      <c r="AB1937" s="1">
        <f t="shared" si="460"/>
        <v>1893</v>
      </c>
      <c r="AC1937" t="str">
        <f t="shared" si="461"/>
        <v>KEY_fg</v>
      </c>
      <c r="AD1937" s="125" t="str">
        <f>IF(ISNA(VLOOKUP(AA1937,'XEQM Shortlist'!J:J,1,0)),"//","")</f>
        <v/>
      </c>
      <c r="AF1937" s="88" t="str">
        <f t="shared" si="462"/>
        <v/>
      </c>
      <c r="AG1937" t="b">
        <f t="shared" si="463"/>
        <v>1</v>
      </c>
    </row>
    <row r="1938" spans="1:33">
      <c r="A1938" s="45">
        <f t="shared" ref="A1938" si="465">IF(B1938=INT(B1938),ROW(),"")</f>
        <v>1938</v>
      </c>
      <c r="B1938" s="44">
        <f t="shared" si="464"/>
        <v>1894</v>
      </c>
      <c r="C1938" s="48" t="s">
        <v>3642</v>
      </c>
      <c r="D1938" s="53" t="s">
        <v>7</v>
      </c>
      <c r="E1938" s="53" t="s">
        <v>506</v>
      </c>
      <c r="F1938" s="53" t="s">
        <v>5690</v>
      </c>
      <c r="G1938" s="142">
        <v>0</v>
      </c>
      <c r="H1938" s="142">
        <v>0</v>
      </c>
      <c r="I1938" s="178" t="s">
        <v>1</v>
      </c>
      <c r="J1938" s="53" t="s">
        <v>1348</v>
      </c>
      <c r="K1938" s="54" t="s">
        <v>3656</v>
      </c>
      <c r="L1938" s="52" t="s">
        <v>4614</v>
      </c>
      <c r="M1938" s="52" t="s">
        <v>4672</v>
      </c>
      <c r="N1938" s="52" t="s">
        <v>2599</v>
      </c>
      <c r="O1938" s="52"/>
      <c r="P1938" s="178" t="s">
        <v>5691</v>
      </c>
      <c r="Q1938" s="13"/>
      <c r="R1938"/>
      <c r="S1938" t="str">
        <f t="shared" ref="S1938" si="466">IF(E1938=F1938,"","NOT EQUAL")</f>
        <v>NOT EQUAL</v>
      </c>
      <c r="T1938" s="41" t="str">
        <f>IF(ISNA(VLOOKUP(P1938,'NEW XEQM.c'!E:F,2,0)),"--","PRESENT")</f>
        <v>--</v>
      </c>
      <c r="U1938"/>
      <c r="V1938">
        <f t="shared" ref="V1938" si="467">IF(AA1938&lt;&gt;"",V1937+1,V1937)</f>
        <v>602</v>
      </c>
      <c r="W1938" s="75" t="s">
        <v>2155</v>
      </c>
      <c r="X1938" s="54" t="s">
        <v>2155</v>
      </c>
      <c r="Y1938" s="54" t="s">
        <v>2155</v>
      </c>
      <c r="Z1938" s="22" t="str">
        <f t="shared" ref="Z1938" si="468">IF( OR(X1938="CNST", I1938="CAT_REGS"),IF(E1938=CHAR(34)&amp;CHAR(34),F1938,E1938),
IF(X1938="YES",UPPER(IF(E1938=CHAR(34)&amp;CHAR(34),F1938,E1938)),
IF(   AND(X1938&lt;&gt;"NO",I1938="CAT_FNCT",D1938&lt;&gt;"multiply", D1938&lt;&gt;"divide"),IF(J1938="SLS_ENABLED",   UPPER(IF(E1938=CHAR(34)&amp;CHAR(34),F1938,E1938)),""),"")))</f>
        <v/>
      </c>
      <c r="AA1938" s="22" t="str">
        <f t="shared" ref="AA1938" si="469">IF(LEN(Y1938)&gt;0,Y1938,SUBSTITUTE(SUBSTITUTE(SUBSTITUTE(SUBSTITUTE(SUBSTITUTE(SUBSTITUTE(SUBSTITUTE(SUBSTITUTE(SUBSTITUTE(SUBSTITUTE(SUBSTITUTE(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8" s="1">
        <f t="shared" ref="AB1938" si="470">B1938</f>
        <v>1894</v>
      </c>
      <c r="AC1938" t="str">
        <f t="shared" ref="AC1938" si="471">P1938</f>
        <v>MNU_TAMCMPALPHA</v>
      </c>
      <c r="AD1938" s="125" t="str">
        <f>IF(ISNA(VLOOKUP(AA1938,'XEQM Shortlist'!J:J,1,0)),"//","")</f>
        <v/>
      </c>
      <c r="AF1938" s="88" t="str">
        <f t="shared" ref="AF1938" si="472">IF(LEN(AA1938)=0,"",SUBSTITUTE(SUBSTITUTE(SUBSTITUTE(SUBSTITUTE(SUBSTITUTE(SUBSTITUTE(SUBSTITUTE(SUBSTITUTE(SUBSTITUTE(SUBSTITUTE(SUBSTITUTE(SUBSTITUTE(SUBSTITUTE(SUBSTITUTE(SUBSTITUTE(SUBSTITUTE(SUBSTITUTE(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8" t="b">
        <f t="shared" ref="AG1938" si="473">AA1938=AF1938</f>
        <v>1</v>
      </c>
    </row>
    <row r="1939" spans="1:33">
      <c r="A1939" s="45">
        <f t="shared" ref="A1939" si="474">IF(B1939=INT(B1939),ROW(),"")</f>
        <v>1939</v>
      </c>
      <c r="B1939" s="44">
        <f t="shared" si="464"/>
        <v>1895</v>
      </c>
      <c r="C1939" s="80" t="s">
        <v>3612</v>
      </c>
      <c r="D1939" s="80" t="s">
        <v>5439</v>
      </c>
      <c r="E1939" s="81" t="s">
        <v>5440</v>
      </c>
      <c r="F1939" s="81" t="s">
        <v>5440</v>
      </c>
      <c r="G1939" s="82">
        <v>0</v>
      </c>
      <c r="H1939" s="82">
        <v>0</v>
      </c>
      <c r="I1939" s="264" t="s">
        <v>1</v>
      </c>
      <c r="J1939" s="81" t="s">
        <v>1348</v>
      </c>
      <c r="K1939" s="83" t="s">
        <v>3656</v>
      </c>
      <c r="L1939" s="84" t="s">
        <v>4614</v>
      </c>
      <c r="M1939" s="84" t="s">
        <v>4672</v>
      </c>
      <c r="N1939" s="52" t="s">
        <v>2599</v>
      </c>
      <c r="O1939" s="80" t="s">
        <v>948</v>
      </c>
      <c r="P1939" s="261" t="s">
        <v>5441</v>
      </c>
      <c r="Q1939" s="13"/>
      <c r="R1939"/>
      <c r="S1939" t="str">
        <f t="shared" ref="S1939" si="475">IF(E1939=F1939,"","NOT EQUAL")</f>
        <v/>
      </c>
      <c r="T1939" s="41" t="str">
        <f>IF(ISNA(VLOOKUP(P1939,'NEW XEQM.c'!E:F,2,0)),"--","PRESENT")</f>
        <v>--</v>
      </c>
      <c r="U1939"/>
      <c r="V1939">
        <f t="shared" ref="V1939" si="476">IF(AA1939&lt;&gt;"",V1938+1,V1938)</f>
        <v>602</v>
      </c>
      <c r="W1939" s="75" t="s">
        <v>2595</v>
      </c>
      <c r="X1939" s="54" t="s">
        <v>2155</v>
      </c>
      <c r="Y1939" s="54" t="s">
        <v>2155</v>
      </c>
      <c r="Z1939" s="22" t="str">
        <f t="shared" ref="Z1939" si="477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2" t="str">
        <f t="shared" ref="AA1939" si="478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479">B1939</f>
        <v>1895</v>
      </c>
      <c r="AC1939" t="str">
        <f t="shared" ref="AC1939" si="480">P1939</f>
        <v>ITM_USER_C43ALTB</v>
      </c>
      <c r="AD1939" s="125" t="str">
        <f>IF(ISNA(VLOOKUP(AA1939,'XEQM Shortlist'!J:J,1,0)),"//","")</f>
        <v/>
      </c>
      <c r="AF1939" s="88" t="str">
        <f t="shared" ref="AF1939" si="481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482">AA1939=AF1939</f>
        <v>1</v>
      </c>
    </row>
    <row r="1940" spans="1:33">
      <c r="A1940" s="45">
        <f t="shared" si="457"/>
        <v>1940</v>
      </c>
      <c r="B1940" s="44">
        <f t="shared" si="464"/>
        <v>1896</v>
      </c>
      <c r="C1940" s="80" t="s">
        <v>3612</v>
      </c>
      <c r="D1940" s="80" t="s">
        <v>5000</v>
      </c>
      <c r="E1940" s="81" t="s">
        <v>4998</v>
      </c>
      <c r="F1940" s="81" t="s">
        <v>4998</v>
      </c>
      <c r="G1940" s="82">
        <v>0</v>
      </c>
      <c r="H1940" s="82">
        <v>0</v>
      </c>
      <c r="I1940" s="264" t="s">
        <v>1</v>
      </c>
      <c r="J1940" s="81" t="s">
        <v>1348</v>
      </c>
      <c r="K1940" s="83" t="s">
        <v>3656</v>
      </c>
      <c r="L1940" s="84" t="s">
        <v>4614</v>
      </c>
      <c r="M1940" s="84" t="s">
        <v>4672</v>
      </c>
      <c r="N1940" s="52" t="s">
        <v>2599</v>
      </c>
      <c r="O1940" s="80" t="s">
        <v>948</v>
      </c>
      <c r="P1940" s="261" t="s">
        <v>4999</v>
      </c>
      <c r="Q1940" s="13"/>
      <c r="R1940"/>
      <c r="S1940" t="str">
        <f t="shared" si="450"/>
        <v/>
      </c>
      <c r="T1940" s="41" t="str">
        <f>IF(ISNA(VLOOKUP(P1940,'NEW XEQM.c'!E:F,2,0)),"--","PRESENT")</f>
        <v>--</v>
      </c>
      <c r="U1940"/>
      <c r="V1940">
        <f t="shared" si="451"/>
        <v>602</v>
      </c>
      <c r="W1940" s="75" t="s">
        <v>2595</v>
      </c>
      <c r="X1940" s="54" t="s">
        <v>2155</v>
      </c>
      <c r="Y1940" s="54" t="s">
        <v>2155</v>
      </c>
      <c r="Z1940" s="22" t="str">
        <f t="shared" si="458"/>
        <v/>
      </c>
      <c r="AA1940" s="22" t="str">
        <f t="shared" si="459"/>
        <v/>
      </c>
      <c r="AB1940" s="1">
        <f t="shared" si="460"/>
        <v>1896</v>
      </c>
      <c r="AC1940" t="str">
        <f t="shared" si="461"/>
        <v>ITM_USER_C43ALTA</v>
      </c>
      <c r="AD1940" s="125" t="str">
        <f>IF(ISNA(VLOOKUP(AA1940,'XEQM Shortlist'!J:J,1,0)),"//","")</f>
        <v/>
      </c>
      <c r="AF1940" s="88" t="str">
        <f t="shared" si="462"/>
        <v/>
      </c>
      <c r="AG1940" t="b">
        <f t="shared" si="463"/>
        <v>1</v>
      </c>
    </row>
    <row r="1941" spans="1:33">
      <c r="A1941" s="45">
        <f t="shared" si="457"/>
        <v>1941</v>
      </c>
      <c r="B1941" s="44">
        <f t="shared" si="464"/>
        <v>1897</v>
      </c>
      <c r="C1941" s="80" t="s">
        <v>5080</v>
      </c>
      <c r="D1941" s="80" t="s">
        <v>7</v>
      </c>
      <c r="E1941" s="81" t="s">
        <v>5081</v>
      </c>
      <c r="F1941" s="81" t="s">
        <v>5081</v>
      </c>
      <c r="G1941" s="82">
        <v>0</v>
      </c>
      <c r="H1941" s="82">
        <v>0</v>
      </c>
      <c r="I1941" s="264" t="s">
        <v>1</v>
      </c>
      <c r="J1941" s="81" t="s">
        <v>1348</v>
      </c>
      <c r="K1941" s="83" t="s">
        <v>3656</v>
      </c>
      <c r="L1941" s="84" t="s">
        <v>4614</v>
      </c>
      <c r="M1941" s="84" t="s">
        <v>4672</v>
      </c>
      <c r="N1941" s="52" t="s">
        <v>2599</v>
      </c>
      <c r="O1941" s="80" t="s">
        <v>2414</v>
      </c>
      <c r="P1941" s="261" t="s">
        <v>5079</v>
      </c>
      <c r="Q1941" s="13"/>
      <c r="R1941"/>
      <c r="S1941" t="str">
        <f t="shared" si="450"/>
        <v/>
      </c>
      <c r="T1941" s="41" t="str">
        <f>IF(ISNA(VLOOKUP(P1941,'NEW XEQM.c'!E:F,2,0)),"--","PRESENT")</f>
        <v>--</v>
      </c>
      <c r="U1941"/>
      <c r="V1941">
        <f t="shared" si="451"/>
        <v>602</v>
      </c>
      <c r="W1941" s="75" t="s">
        <v>2595</v>
      </c>
      <c r="X1941" s="54" t="s">
        <v>2155</v>
      </c>
      <c r="Y1941" s="54" t="s">
        <v>2155</v>
      </c>
      <c r="Z1941" s="22" t="str">
        <f t="shared" si="458"/>
        <v/>
      </c>
      <c r="AA1941" s="22" t="str">
        <f t="shared" si="459"/>
        <v/>
      </c>
      <c r="AB1941" s="1">
        <f t="shared" si="460"/>
        <v>1897</v>
      </c>
      <c r="AC1941" t="str">
        <f t="shared" si="461"/>
        <v>ITM_ASNVIEWER</v>
      </c>
      <c r="AD1941" s="125" t="str">
        <f>IF(ISNA(VLOOKUP(AA1941,'XEQM Shortlist'!J:J,1,0)),"//","")</f>
        <v/>
      </c>
      <c r="AF1941" s="88" t="str">
        <f t="shared" si="462"/>
        <v/>
      </c>
      <c r="AG1941" t="b">
        <f t="shared" si="463"/>
        <v>1</v>
      </c>
    </row>
    <row r="1942" spans="1:33">
      <c r="A1942" s="45">
        <f t="shared" si="457"/>
        <v>1942</v>
      </c>
      <c r="B1942" s="44">
        <f t="shared" si="464"/>
        <v>1898</v>
      </c>
      <c r="C1942" s="80" t="s">
        <v>3613</v>
      </c>
      <c r="D1942" s="80" t="s">
        <v>5005</v>
      </c>
      <c r="E1942" s="81" t="s">
        <v>4417</v>
      </c>
      <c r="F1942" s="81" t="s">
        <v>4417</v>
      </c>
      <c r="G1942" s="82">
        <v>0</v>
      </c>
      <c r="H1942" s="82">
        <v>0</v>
      </c>
      <c r="I1942" s="264" t="s">
        <v>1</v>
      </c>
      <c r="J1942" s="81" t="s">
        <v>1348</v>
      </c>
      <c r="K1942" s="83" t="s">
        <v>3656</v>
      </c>
      <c r="L1942" s="84" t="s">
        <v>4614</v>
      </c>
      <c r="M1942" s="84" t="s">
        <v>4672</v>
      </c>
      <c r="N1942" s="52" t="s">
        <v>2599</v>
      </c>
      <c r="O1942" s="80"/>
      <c r="P1942" s="261" t="s">
        <v>4418</v>
      </c>
      <c r="Q1942" s="13"/>
      <c r="R1942"/>
      <c r="S1942" t="str">
        <f t="shared" si="450"/>
        <v/>
      </c>
      <c r="T1942" s="41" t="str">
        <f>IF(ISNA(VLOOKUP(P1942,'NEW XEQM.c'!E:F,2,0)),"--","PRESENT")</f>
        <v>--</v>
      </c>
      <c r="U1942"/>
      <c r="V1942">
        <f t="shared" si="451"/>
        <v>602</v>
      </c>
      <c r="W1942" s="75" t="s">
        <v>2595</v>
      </c>
      <c r="X1942" s="54" t="s">
        <v>2155</v>
      </c>
      <c r="Y1942" s="54" t="s">
        <v>2155</v>
      </c>
      <c r="Z1942" s="22" t="str">
        <f t="shared" si="458"/>
        <v/>
      </c>
      <c r="AA1942" s="22" t="str">
        <f t="shared" si="459"/>
        <v/>
      </c>
      <c r="AB1942" s="1">
        <f t="shared" si="460"/>
        <v>1898</v>
      </c>
      <c r="AC1942" t="str">
        <f t="shared" si="461"/>
        <v>ITM_N_KEY_ALPHA</v>
      </c>
      <c r="AD1942" s="125" t="str">
        <f>IF(ISNA(VLOOKUP(AA1942,'XEQM Shortlist'!J:J,1,0)),"//","")</f>
        <v/>
      </c>
      <c r="AF1942" s="88" t="str">
        <f t="shared" si="462"/>
        <v/>
      </c>
      <c r="AG1942" t="b">
        <f t="shared" si="463"/>
        <v>1</v>
      </c>
    </row>
    <row r="1943" spans="1:33">
      <c r="A1943" s="45">
        <f t="shared" si="457"/>
        <v>1943</v>
      </c>
      <c r="B1943" s="44">
        <f t="shared" si="464"/>
        <v>1899</v>
      </c>
      <c r="C1943" s="80" t="s">
        <v>3613</v>
      </c>
      <c r="D1943" s="80" t="s">
        <v>5006</v>
      </c>
      <c r="E1943" s="81" t="s">
        <v>4416</v>
      </c>
      <c r="F1943" s="81" t="s">
        <v>4416</v>
      </c>
      <c r="G1943" s="82">
        <v>0</v>
      </c>
      <c r="H1943" s="82">
        <v>0</v>
      </c>
      <c r="I1943" s="264" t="s">
        <v>1</v>
      </c>
      <c r="J1943" s="81" t="s">
        <v>1348</v>
      </c>
      <c r="K1943" s="83" t="s">
        <v>3656</v>
      </c>
      <c r="L1943" s="84" t="s">
        <v>4614</v>
      </c>
      <c r="M1943" s="84" t="s">
        <v>4672</v>
      </c>
      <c r="N1943" s="52" t="s">
        <v>2599</v>
      </c>
      <c r="O1943" s="80"/>
      <c r="P1943" s="261" t="s">
        <v>4419</v>
      </c>
      <c r="Q1943" s="13"/>
      <c r="R1943"/>
      <c r="S1943" t="str">
        <f t="shared" si="450"/>
        <v/>
      </c>
      <c r="T1943" s="41" t="str">
        <f>IF(ISNA(VLOOKUP(P1943,'NEW XEQM.c'!E:F,2,0)),"--","PRESENT")</f>
        <v>--</v>
      </c>
      <c r="U1943"/>
      <c r="V1943">
        <f t="shared" si="451"/>
        <v>602</v>
      </c>
      <c r="W1943" s="75" t="s">
        <v>2595</v>
      </c>
      <c r="X1943" s="54" t="s">
        <v>2155</v>
      </c>
      <c r="Y1943" s="54" t="s">
        <v>2155</v>
      </c>
      <c r="Z1943" s="22" t="str">
        <f t="shared" si="458"/>
        <v/>
      </c>
      <c r="AA1943" s="22" t="str">
        <f t="shared" si="459"/>
        <v/>
      </c>
      <c r="AB1943" s="1">
        <f t="shared" si="460"/>
        <v>1899</v>
      </c>
      <c r="AC1943" t="str">
        <f t="shared" si="461"/>
        <v>ITM_N_KEY_CC</v>
      </c>
      <c r="AD1943" s="125" t="str">
        <f>IF(ISNA(VLOOKUP(AA1943,'XEQM Shortlist'!J:J,1,0)),"//","")</f>
        <v/>
      </c>
      <c r="AF1943" s="88" t="str">
        <f t="shared" si="462"/>
        <v/>
      </c>
      <c r="AG1943" t="b">
        <f t="shared" si="463"/>
        <v>1</v>
      </c>
    </row>
    <row r="1944" spans="1:33">
      <c r="A1944" s="45">
        <f t="shared" si="457"/>
        <v>1944</v>
      </c>
      <c r="B1944" s="44">
        <f t="shared" si="464"/>
        <v>1900</v>
      </c>
      <c r="C1944" s="80" t="s">
        <v>3613</v>
      </c>
      <c r="D1944" s="80" t="s">
        <v>5007</v>
      </c>
      <c r="E1944" s="81" t="s">
        <v>4431</v>
      </c>
      <c r="F1944" s="81" t="s">
        <v>4431</v>
      </c>
      <c r="G1944" s="82">
        <v>0</v>
      </c>
      <c r="H1944" s="82">
        <v>0</v>
      </c>
      <c r="I1944" s="264" t="s">
        <v>1</v>
      </c>
      <c r="J1944" s="81" t="s">
        <v>1348</v>
      </c>
      <c r="K1944" s="83" t="s">
        <v>3656</v>
      </c>
      <c r="L1944" s="84" t="s">
        <v>4614</v>
      </c>
      <c r="M1944" s="84" t="s">
        <v>4672</v>
      </c>
      <c r="N1944" s="52" t="s">
        <v>2599</v>
      </c>
      <c r="O1944" s="80"/>
      <c r="P1944" s="261" t="s">
        <v>4426</v>
      </c>
      <c r="Q1944" s="13"/>
      <c r="R1944"/>
      <c r="S1944" t="str">
        <f t="shared" si="450"/>
        <v/>
      </c>
      <c r="T1944" s="41" t="str">
        <f>IF(ISNA(VLOOKUP(P1944,'NEW XEQM.c'!E:F,2,0)),"--","PRESENT")</f>
        <v>--</v>
      </c>
      <c r="U1944"/>
      <c r="V1944">
        <f t="shared" si="451"/>
        <v>602</v>
      </c>
      <c r="W1944" s="75" t="s">
        <v>2595</v>
      </c>
      <c r="X1944" s="54" t="s">
        <v>2155</v>
      </c>
      <c r="Y1944" s="54" t="s">
        <v>2155</v>
      </c>
      <c r="Z1944" s="22" t="str">
        <f t="shared" si="458"/>
        <v/>
      </c>
      <c r="AA1944" s="22" t="str">
        <f t="shared" si="459"/>
        <v/>
      </c>
      <c r="AB1944" s="1">
        <f t="shared" si="460"/>
        <v>1900</v>
      </c>
      <c r="AC1944" t="str">
        <f t="shared" si="461"/>
        <v>ITM_N_KEY_GSH</v>
      </c>
      <c r="AD1944" s="125" t="str">
        <f>IF(ISNA(VLOOKUP(AA1944,'XEQM Shortlist'!J:J,1,0)),"//","")</f>
        <v/>
      </c>
      <c r="AF1944" s="88" t="str">
        <f t="shared" si="462"/>
        <v/>
      </c>
      <c r="AG1944" t="b">
        <f t="shared" si="463"/>
        <v>1</v>
      </c>
    </row>
    <row r="1945" spans="1:33">
      <c r="A1945" s="45">
        <f t="shared" si="457"/>
        <v>1945</v>
      </c>
      <c r="B1945" s="44">
        <f t="shared" si="464"/>
        <v>1901</v>
      </c>
      <c r="C1945" s="80" t="s">
        <v>3613</v>
      </c>
      <c r="D1945" s="80" t="s">
        <v>5008</v>
      </c>
      <c r="E1945" s="81" t="s">
        <v>4415</v>
      </c>
      <c r="F1945" s="81" t="s">
        <v>4415</v>
      </c>
      <c r="G1945" s="82">
        <v>0</v>
      </c>
      <c r="H1945" s="82">
        <v>0</v>
      </c>
      <c r="I1945" s="264" t="s">
        <v>1</v>
      </c>
      <c r="J1945" s="81" t="s">
        <v>1348</v>
      </c>
      <c r="K1945" s="83" t="s">
        <v>3656</v>
      </c>
      <c r="L1945" s="84" t="s">
        <v>4614</v>
      </c>
      <c r="M1945" s="84" t="s">
        <v>4672</v>
      </c>
      <c r="N1945" s="52" t="s">
        <v>2599</v>
      </c>
      <c r="O1945" s="80"/>
      <c r="P1945" s="261" t="s">
        <v>4420</v>
      </c>
      <c r="Q1945" s="13"/>
      <c r="R1945"/>
      <c r="S1945" t="str">
        <f t="shared" si="450"/>
        <v/>
      </c>
      <c r="T1945" s="41" t="str">
        <f>IF(ISNA(VLOOKUP(P1945,'NEW XEQM.c'!E:F,2,0)),"--","PRESENT")</f>
        <v>--</v>
      </c>
      <c r="U1945"/>
      <c r="V1945">
        <f t="shared" si="451"/>
        <v>602</v>
      </c>
      <c r="W1945" s="75" t="s">
        <v>2595</v>
      </c>
      <c r="X1945" s="54" t="s">
        <v>2155</v>
      </c>
      <c r="Y1945" s="54" t="s">
        <v>2155</v>
      </c>
      <c r="Z1945" s="22" t="str">
        <f t="shared" si="458"/>
        <v/>
      </c>
      <c r="AA1945" s="22" t="str">
        <f t="shared" si="459"/>
        <v/>
      </c>
      <c r="AB1945" s="1">
        <f t="shared" si="460"/>
        <v>1901</v>
      </c>
      <c r="AC1945" t="str">
        <f t="shared" si="461"/>
        <v>ITM_N_KEY_MM</v>
      </c>
      <c r="AD1945" s="125" t="str">
        <f>IF(ISNA(VLOOKUP(AA1945,'XEQM Shortlist'!J:J,1,0)),"//","")</f>
        <v/>
      </c>
      <c r="AF1945" s="88" t="str">
        <f t="shared" si="462"/>
        <v/>
      </c>
      <c r="AG1945" t="b">
        <f t="shared" si="463"/>
        <v>1</v>
      </c>
    </row>
    <row r="1946" spans="1:33">
      <c r="A1946" s="45">
        <f t="shared" si="457"/>
        <v>1946</v>
      </c>
      <c r="B1946" s="44">
        <f t="shared" si="464"/>
        <v>1902</v>
      </c>
      <c r="C1946" s="80" t="s">
        <v>3613</v>
      </c>
      <c r="D1946" s="80" t="s">
        <v>5009</v>
      </c>
      <c r="E1946" s="81" t="s">
        <v>4414</v>
      </c>
      <c r="F1946" s="81" t="s">
        <v>4414</v>
      </c>
      <c r="G1946" s="82">
        <v>0</v>
      </c>
      <c r="H1946" s="82">
        <v>0</v>
      </c>
      <c r="I1946" s="264" t="s">
        <v>1</v>
      </c>
      <c r="J1946" s="81" t="s">
        <v>1348</v>
      </c>
      <c r="K1946" s="83" t="s">
        <v>3656</v>
      </c>
      <c r="L1946" s="84" t="s">
        <v>4614</v>
      </c>
      <c r="M1946" s="84" t="s">
        <v>4672</v>
      </c>
      <c r="N1946" s="52" t="s">
        <v>2599</v>
      </c>
      <c r="O1946" s="80"/>
      <c r="P1946" s="261" t="s">
        <v>4413</v>
      </c>
      <c r="Q1946" s="13"/>
      <c r="R1946"/>
      <c r="S1946" t="str">
        <f t="shared" si="450"/>
        <v/>
      </c>
      <c r="T1946" s="41" t="str">
        <f>IF(ISNA(VLOOKUP(P1946,'NEW XEQM.c'!E:F,2,0)),"--","PRESENT")</f>
        <v>--</v>
      </c>
      <c r="U1946"/>
      <c r="V1946">
        <f t="shared" si="451"/>
        <v>602</v>
      </c>
      <c r="W1946" s="75" t="s">
        <v>2595</v>
      </c>
      <c r="X1946" s="54" t="s">
        <v>2155</v>
      </c>
      <c r="Y1946" s="54" t="s">
        <v>2155</v>
      </c>
      <c r="Z1946" s="22" t="str">
        <f t="shared" si="458"/>
        <v/>
      </c>
      <c r="AA1946" s="22" t="str">
        <f t="shared" si="459"/>
        <v/>
      </c>
      <c r="AB1946" s="1">
        <f t="shared" si="460"/>
        <v>1902</v>
      </c>
      <c r="AC1946" t="str">
        <f t="shared" si="461"/>
        <v>ITM_N_KEY_DRG</v>
      </c>
      <c r="AD1946" s="125" t="str">
        <f>IF(ISNA(VLOOKUP(AA1946,'XEQM Shortlist'!J:J,1,0)),"//","")</f>
        <v/>
      </c>
      <c r="AF1946" s="88" t="str">
        <f t="shared" si="462"/>
        <v/>
      </c>
      <c r="AG1946" t="b">
        <f t="shared" si="463"/>
        <v>1</v>
      </c>
    </row>
    <row r="1947" spans="1:33">
      <c r="A1947" s="45">
        <f t="shared" si="457"/>
        <v>1947</v>
      </c>
      <c r="B1947" s="44">
        <f t="shared" si="464"/>
        <v>1903</v>
      </c>
      <c r="C1947" s="80" t="s">
        <v>3613</v>
      </c>
      <c r="D1947" s="80" t="s">
        <v>5010</v>
      </c>
      <c r="E1947" s="81" t="s">
        <v>4412</v>
      </c>
      <c r="F1947" s="81" t="s">
        <v>4412</v>
      </c>
      <c r="G1947" s="82">
        <v>0</v>
      </c>
      <c r="H1947" s="82">
        <v>0</v>
      </c>
      <c r="I1947" s="264" t="s">
        <v>1</v>
      </c>
      <c r="J1947" s="81" t="s">
        <v>1348</v>
      </c>
      <c r="K1947" s="83" t="s">
        <v>3656</v>
      </c>
      <c r="L1947" s="84" t="s">
        <v>4614</v>
      </c>
      <c r="M1947" s="84" t="s">
        <v>4672</v>
      </c>
      <c r="N1947" s="52" t="s">
        <v>2599</v>
      </c>
      <c r="O1947" s="80"/>
      <c r="P1947" s="261" t="s">
        <v>4421</v>
      </c>
      <c r="Q1947" s="13"/>
      <c r="R1947"/>
      <c r="S1947" t="str">
        <f t="shared" si="450"/>
        <v/>
      </c>
      <c r="T1947" s="41" t="str">
        <f>IF(ISNA(VLOOKUP(P1947,'NEW XEQM.c'!E:F,2,0)),"--","PRESENT")</f>
        <v>--</v>
      </c>
      <c r="U1947"/>
      <c r="V1947">
        <f t="shared" si="451"/>
        <v>602</v>
      </c>
      <c r="W1947" s="75" t="s">
        <v>2595</v>
      </c>
      <c r="X1947" s="54" t="s">
        <v>2155</v>
      </c>
      <c r="Y1947" s="54" t="s">
        <v>2155</v>
      </c>
      <c r="Z1947" s="22" t="str">
        <f t="shared" si="458"/>
        <v/>
      </c>
      <c r="AA1947" s="22" t="str">
        <f t="shared" si="459"/>
        <v/>
      </c>
      <c r="AB1947" s="1">
        <f t="shared" si="460"/>
        <v>1903</v>
      </c>
      <c r="AC1947" t="str">
        <f t="shared" si="461"/>
        <v>ITM_N_KEY_PRGM</v>
      </c>
      <c r="AD1947" s="125" t="str">
        <f>IF(ISNA(VLOOKUP(AA1947,'XEQM Shortlist'!J:J,1,0)),"//","")</f>
        <v/>
      </c>
      <c r="AF1947" s="88" t="str">
        <f t="shared" si="462"/>
        <v/>
      </c>
      <c r="AG1947" t="b">
        <f t="shared" si="463"/>
        <v>1</v>
      </c>
    </row>
    <row r="1948" spans="1:33">
      <c r="A1948" s="45">
        <f t="shared" si="457"/>
        <v>1948</v>
      </c>
      <c r="B1948" s="44">
        <f t="shared" si="464"/>
        <v>1904</v>
      </c>
      <c r="C1948" s="80" t="s">
        <v>3613</v>
      </c>
      <c r="D1948" s="80" t="s">
        <v>5011</v>
      </c>
      <c r="E1948" s="81" t="s">
        <v>4411</v>
      </c>
      <c r="F1948" s="81" t="s">
        <v>4411</v>
      </c>
      <c r="G1948" s="82">
        <v>0</v>
      </c>
      <c r="H1948" s="82">
        <v>0</v>
      </c>
      <c r="I1948" s="264" t="s">
        <v>1</v>
      </c>
      <c r="J1948" s="81" t="s">
        <v>1348</v>
      </c>
      <c r="K1948" s="83" t="s">
        <v>3656</v>
      </c>
      <c r="L1948" s="84" t="s">
        <v>4614</v>
      </c>
      <c r="M1948" s="84" t="s">
        <v>4672</v>
      </c>
      <c r="N1948" s="52" t="s">
        <v>2599</v>
      </c>
      <c r="O1948" s="80"/>
      <c r="P1948" s="261" t="s">
        <v>4422</v>
      </c>
      <c r="Q1948" s="13"/>
      <c r="R1948"/>
      <c r="S1948" t="str">
        <f t="shared" si="450"/>
        <v/>
      </c>
      <c r="T1948" s="41" t="str">
        <f>IF(ISNA(VLOOKUP(P1948,'NEW XEQM.c'!E:F,2,0)),"--","PRESENT")</f>
        <v>--</v>
      </c>
      <c r="U1948"/>
      <c r="V1948">
        <f t="shared" si="451"/>
        <v>602</v>
      </c>
      <c r="W1948" s="75" t="s">
        <v>2595</v>
      </c>
      <c r="X1948" s="54" t="s">
        <v>2155</v>
      </c>
      <c r="Y1948" s="54" t="s">
        <v>2155</v>
      </c>
      <c r="Z1948" s="22" t="str">
        <f t="shared" si="458"/>
        <v/>
      </c>
      <c r="AA1948" s="22" t="str">
        <f t="shared" si="459"/>
        <v/>
      </c>
      <c r="AB1948" s="1">
        <f t="shared" si="460"/>
        <v>1904</v>
      </c>
      <c r="AC1948" t="str">
        <f t="shared" si="461"/>
        <v>ITM_N_KEY_USER</v>
      </c>
      <c r="AD1948" s="125" t="str">
        <f>IF(ISNA(VLOOKUP(AA1948,'XEQM Shortlist'!J:J,1,0)),"//","")</f>
        <v/>
      </c>
      <c r="AF1948" s="88" t="str">
        <f t="shared" si="462"/>
        <v/>
      </c>
      <c r="AG1948" t="b">
        <f t="shared" si="463"/>
        <v>1</v>
      </c>
    </row>
    <row r="1949" spans="1:33">
      <c r="A1949" s="45">
        <f t="shared" si="457"/>
        <v>1949</v>
      </c>
      <c r="B1949" s="44">
        <f t="shared" si="464"/>
        <v>1905</v>
      </c>
      <c r="C1949" s="80" t="s">
        <v>3613</v>
      </c>
      <c r="D1949" s="80" t="s">
        <v>5012</v>
      </c>
      <c r="E1949" s="81" t="s">
        <v>4410</v>
      </c>
      <c r="F1949" s="81" t="s">
        <v>4410</v>
      </c>
      <c r="G1949" s="82">
        <v>0</v>
      </c>
      <c r="H1949" s="82">
        <v>0</v>
      </c>
      <c r="I1949" s="264" t="s">
        <v>1</v>
      </c>
      <c r="J1949" s="81" t="s">
        <v>1348</v>
      </c>
      <c r="K1949" s="83" t="s">
        <v>3656</v>
      </c>
      <c r="L1949" s="84" t="s">
        <v>4614</v>
      </c>
      <c r="M1949" s="84" t="s">
        <v>4672</v>
      </c>
      <c r="N1949" s="52" t="s">
        <v>2599</v>
      </c>
      <c r="O1949" s="80"/>
      <c r="P1949" s="261" t="s">
        <v>4423</v>
      </c>
      <c r="Q1949" s="13"/>
      <c r="R1949"/>
      <c r="S1949" t="str">
        <f t="shared" si="450"/>
        <v/>
      </c>
      <c r="T1949" s="41" t="str">
        <f>IF(ISNA(VLOOKUP(P1949,'NEW XEQM.c'!E:F,2,0)),"--","PRESENT")</f>
        <v>--</v>
      </c>
      <c r="U1949"/>
      <c r="V1949">
        <f t="shared" si="451"/>
        <v>602</v>
      </c>
      <c r="W1949" s="75" t="s">
        <v>2595</v>
      </c>
      <c r="X1949" s="54" t="s">
        <v>2155</v>
      </c>
      <c r="Y1949" s="54" t="s">
        <v>2155</v>
      </c>
      <c r="Z1949" s="22" t="str">
        <f t="shared" si="458"/>
        <v/>
      </c>
      <c r="AA1949" s="22" t="str">
        <f t="shared" si="459"/>
        <v/>
      </c>
      <c r="AB1949" s="1">
        <f t="shared" si="460"/>
        <v>1905</v>
      </c>
      <c r="AC1949" t="str">
        <f t="shared" si="461"/>
        <v>ITM_N_KEY_HOME</v>
      </c>
      <c r="AD1949" s="125" t="str">
        <f>IF(ISNA(VLOOKUP(AA1949,'XEQM Shortlist'!J:J,1,0)),"//","")</f>
        <v/>
      </c>
      <c r="AF1949" s="88" t="str">
        <f t="shared" si="462"/>
        <v/>
      </c>
      <c r="AG1949" t="b">
        <f t="shared" si="463"/>
        <v>1</v>
      </c>
    </row>
    <row r="1950" spans="1:33">
      <c r="A1950" s="45">
        <f t="shared" si="457"/>
        <v>1950</v>
      </c>
      <c r="B1950" s="44">
        <f t="shared" si="464"/>
        <v>1906</v>
      </c>
      <c r="C1950" s="80" t="s">
        <v>3613</v>
      </c>
      <c r="D1950" s="80" t="s">
        <v>5013</v>
      </c>
      <c r="E1950" s="81" t="s">
        <v>950</v>
      </c>
      <c r="F1950" s="81" t="s">
        <v>950</v>
      </c>
      <c r="G1950" s="82">
        <v>0</v>
      </c>
      <c r="H1950" s="82">
        <v>0</v>
      </c>
      <c r="I1950" s="264" t="s">
        <v>1</v>
      </c>
      <c r="J1950" s="81" t="s">
        <v>1348</v>
      </c>
      <c r="K1950" s="83" t="s">
        <v>3656</v>
      </c>
      <c r="L1950" s="84" t="s">
        <v>4614</v>
      </c>
      <c r="M1950" s="84" t="s">
        <v>4672</v>
      </c>
      <c r="N1950" s="52" t="s">
        <v>2599</v>
      </c>
      <c r="O1950" s="80"/>
      <c r="P1950" s="261" t="s">
        <v>4424</v>
      </c>
      <c r="Q1950" s="13"/>
      <c r="R1950"/>
      <c r="S1950" t="str">
        <f t="shared" si="450"/>
        <v/>
      </c>
      <c r="T1950" s="41" t="str">
        <f>IF(ISNA(VLOOKUP(P1950,'NEW XEQM.c'!E:F,2,0)),"--","PRESENT")</f>
        <v>--</v>
      </c>
      <c r="U1950"/>
      <c r="V1950">
        <f t="shared" si="451"/>
        <v>602</v>
      </c>
      <c r="W1950" s="75" t="s">
        <v>2595</v>
      </c>
      <c r="X1950" s="54" t="s">
        <v>2155</v>
      </c>
      <c r="Y1950" s="54" t="s">
        <v>2155</v>
      </c>
      <c r="Z1950" s="22" t="str">
        <f t="shared" si="458"/>
        <v/>
      </c>
      <c r="AA1950" s="22" t="str">
        <f t="shared" si="459"/>
        <v/>
      </c>
      <c r="AB1950" s="1">
        <f t="shared" si="460"/>
        <v>1906</v>
      </c>
      <c r="AC1950" t="str">
        <f t="shared" si="461"/>
        <v>ITM_N_KEY_SIGMA</v>
      </c>
      <c r="AD1950" s="125" t="str">
        <f>IF(ISNA(VLOOKUP(AA1950,'XEQM Shortlist'!J:J,1,0)),"//","")</f>
        <v/>
      </c>
      <c r="AF1950" s="88" t="str">
        <f t="shared" si="462"/>
        <v/>
      </c>
      <c r="AG1950" t="b">
        <f t="shared" si="463"/>
        <v>1</v>
      </c>
    </row>
    <row r="1951" spans="1:33">
      <c r="A1951" s="45">
        <f t="shared" si="457"/>
        <v>1951</v>
      </c>
      <c r="B1951" s="44">
        <f t="shared" si="464"/>
        <v>1907</v>
      </c>
      <c r="C1951" s="80" t="s">
        <v>3613</v>
      </c>
      <c r="D1951" s="80" t="s">
        <v>5014</v>
      </c>
      <c r="E1951" s="81" t="s">
        <v>4409</v>
      </c>
      <c r="F1951" s="81" t="s">
        <v>4409</v>
      </c>
      <c r="G1951" s="82">
        <v>0</v>
      </c>
      <c r="H1951" s="82">
        <v>0</v>
      </c>
      <c r="I1951" s="264" t="s">
        <v>1</v>
      </c>
      <c r="J1951" s="81" t="s">
        <v>1348</v>
      </c>
      <c r="K1951" s="83" t="s">
        <v>3656</v>
      </c>
      <c r="L1951" s="84" t="s">
        <v>4614</v>
      </c>
      <c r="M1951" s="84" t="s">
        <v>4672</v>
      </c>
      <c r="N1951" s="52" t="s">
        <v>2599</v>
      </c>
      <c r="O1951" s="80"/>
      <c r="P1951" s="261" t="s">
        <v>4425</v>
      </c>
      <c r="Q1951" s="13"/>
      <c r="R1951"/>
      <c r="S1951" t="str">
        <f t="shared" si="450"/>
        <v/>
      </c>
      <c r="T1951" s="41" t="str">
        <f>IF(ISNA(VLOOKUP(P1951,'NEW XEQM.c'!E:F,2,0)),"--","PRESENT")</f>
        <v>--</v>
      </c>
      <c r="U1951"/>
      <c r="V1951">
        <f t="shared" si="451"/>
        <v>602</v>
      </c>
      <c r="W1951" s="75" t="s">
        <v>2595</v>
      </c>
      <c r="X1951" s="54" t="s">
        <v>2155</v>
      </c>
      <c r="Y1951" s="54" t="s">
        <v>2155</v>
      </c>
      <c r="Z1951" s="22" t="str">
        <f t="shared" si="458"/>
        <v/>
      </c>
      <c r="AA1951" s="22" t="str">
        <f t="shared" si="459"/>
        <v/>
      </c>
      <c r="AB1951" s="1">
        <f t="shared" si="460"/>
        <v>1907</v>
      </c>
      <c r="AC1951" t="str">
        <f t="shared" si="461"/>
        <v>ITM_N_KEY_SNAP</v>
      </c>
      <c r="AD1951" s="125" t="str">
        <f>IF(ISNA(VLOOKUP(AA1951,'XEQM Shortlist'!J:J,1,0)),"//","")</f>
        <v/>
      </c>
      <c r="AF1951" s="88" t="str">
        <f t="shared" si="462"/>
        <v/>
      </c>
      <c r="AG1951" t="b">
        <f t="shared" si="463"/>
        <v>1</v>
      </c>
    </row>
    <row r="1952" spans="1:33">
      <c r="A1952" s="45">
        <f t="shared" si="457"/>
        <v>1952</v>
      </c>
      <c r="B1952" s="44">
        <f t="shared" si="464"/>
        <v>1908</v>
      </c>
      <c r="C1952" s="80" t="s">
        <v>3614</v>
      </c>
      <c r="D1952" s="80" t="s">
        <v>7</v>
      </c>
      <c r="E1952" s="81" t="s">
        <v>951</v>
      </c>
      <c r="F1952" s="81" t="s">
        <v>951</v>
      </c>
      <c r="G1952" s="82">
        <v>0</v>
      </c>
      <c r="H1952" s="82">
        <v>0</v>
      </c>
      <c r="I1952" s="264" t="s">
        <v>1</v>
      </c>
      <c r="J1952" s="81" t="s">
        <v>1348</v>
      </c>
      <c r="K1952" s="83" t="s">
        <v>3656</v>
      </c>
      <c r="L1952" s="84" t="s">
        <v>4614</v>
      </c>
      <c r="M1952" s="84" t="s">
        <v>4672</v>
      </c>
      <c r="N1952" s="52" t="s">
        <v>2599</v>
      </c>
      <c r="O1952" s="80"/>
      <c r="P1952" s="261" t="s">
        <v>2145</v>
      </c>
      <c r="Q1952" s="13"/>
      <c r="R1952"/>
      <c r="S1952" t="str">
        <f t="shared" si="450"/>
        <v/>
      </c>
      <c r="T1952" s="41" t="str">
        <f>IF(ISNA(VLOOKUP(P1952,'NEW XEQM.c'!E:F,2,0)),"--","PRESENT")</f>
        <v>--</v>
      </c>
      <c r="U1952"/>
      <c r="V1952">
        <f t="shared" si="451"/>
        <v>602</v>
      </c>
      <c r="W1952" s="75" t="s">
        <v>2595</v>
      </c>
      <c r="X1952" s="54" t="s">
        <v>2155</v>
      </c>
      <c r="Y1952" s="54" t="s">
        <v>2155</v>
      </c>
      <c r="Z1952" s="22" t="str">
        <f t="shared" si="458"/>
        <v/>
      </c>
      <c r="AA1952" s="22" t="str">
        <f t="shared" si="459"/>
        <v/>
      </c>
      <c r="AB1952" s="1">
        <f t="shared" si="460"/>
        <v>1908</v>
      </c>
      <c r="AC1952" t="str">
        <f t="shared" si="461"/>
        <v>ITM_SH_NORM_E</v>
      </c>
      <c r="AD1952" s="125" t="str">
        <f>IF(ISNA(VLOOKUP(AA1952,'XEQM Shortlist'!J:J,1,0)),"//","")</f>
        <v/>
      </c>
      <c r="AF1952" s="88" t="str">
        <f t="shared" si="462"/>
        <v/>
      </c>
      <c r="AG1952" t="b">
        <f t="shared" si="463"/>
        <v>1</v>
      </c>
    </row>
    <row r="1953" spans="1:33">
      <c r="A1953" s="45">
        <f t="shared" si="457"/>
        <v>1953</v>
      </c>
      <c r="B1953" s="44">
        <f t="shared" si="464"/>
        <v>1909</v>
      </c>
      <c r="C1953" s="80" t="s">
        <v>3621</v>
      </c>
      <c r="D1953" s="80" t="s">
        <v>7</v>
      </c>
      <c r="E1953" s="83" t="s">
        <v>2167</v>
      </c>
      <c r="F1953" s="83" t="s">
        <v>2167</v>
      </c>
      <c r="G1953" s="86">
        <v>0</v>
      </c>
      <c r="H1953" s="86">
        <v>0</v>
      </c>
      <c r="I1953" s="264" t="s">
        <v>3</v>
      </c>
      <c r="J1953" s="81" t="s">
        <v>1347</v>
      </c>
      <c r="K1953" s="83" t="s">
        <v>3817</v>
      </c>
      <c r="L1953" s="84" t="s">
        <v>4614</v>
      </c>
      <c r="M1953" s="84" t="s">
        <v>4670</v>
      </c>
      <c r="N1953" s="52" t="s">
        <v>2599</v>
      </c>
      <c r="O1953" s="80" t="s">
        <v>2168</v>
      </c>
      <c r="P1953" s="261" t="s">
        <v>2169</v>
      </c>
      <c r="Q1953" s="13"/>
      <c r="R1953"/>
      <c r="S1953" t="str">
        <f t="shared" si="450"/>
        <v/>
      </c>
      <c r="T1953" s="41" t="str">
        <f>IF(ISNA(VLOOKUP(P1953,'NEW XEQM.c'!E:F,2,0)),"--","PRESENT")</f>
        <v>--</v>
      </c>
      <c r="U1953"/>
      <c r="V1953">
        <f t="shared" si="451"/>
        <v>603</v>
      </c>
      <c r="W1953" s="75" t="s">
        <v>2552</v>
      </c>
      <c r="X1953" s="54" t="s">
        <v>2155</v>
      </c>
      <c r="Y1953" s="54" t="s">
        <v>2155</v>
      </c>
      <c r="Z1953" s="22" t="str">
        <f t="shared" si="458"/>
        <v>".MS"</v>
      </c>
      <c r="AA1953" s="22" t="str">
        <f t="shared" si="459"/>
        <v>.MS</v>
      </c>
      <c r="AB1953" s="1">
        <f t="shared" si="460"/>
        <v>1909</v>
      </c>
      <c r="AC1953" t="str">
        <f t="shared" si="461"/>
        <v>ITM_ms</v>
      </c>
      <c r="AD1953" s="125" t="str">
        <f>IF(ISNA(VLOOKUP(AA1953,'XEQM Shortlist'!J:J,1,0)),"//","")</f>
        <v>//</v>
      </c>
      <c r="AF1953" s="88" t="str">
        <f t="shared" si="462"/>
        <v>.MS</v>
      </c>
      <c r="AG1953" t="b">
        <f t="shared" si="463"/>
        <v>1</v>
      </c>
    </row>
    <row r="1954" spans="1:33">
      <c r="A1954" s="45">
        <f t="shared" si="457"/>
        <v>1954</v>
      </c>
      <c r="B1954" s="44">
        <f t="shared" si="464"/>
        <v>1910</v>
      </c>
      <c r="C1954" s="80" t="s">
        <v>5004</v>
      </c>
      <c r="D1954" s="80" t="s">
        <v>7</v>
      </c>
      <c r="E1954" s="83" t="s">
        <v>4992</v>
      </c>
      <c r="F1954" s="83" t="s">
        <v>4992</v>
      </c>
      <c r="G1954" s="86">
        <v>0</v>
      </c>
      <c r="H1954" s="86">
        <v>0</v>
      </c>
      <c r="I1954" s="264" t="s">
        <v>3</v>
      </c>
      <c r="J1954" s="81" t="s">
        <v>1347</v>
      </c>
      <c r="K1954" s="83" t="s">
        <v>3817</v>
      </c>
      <c r="L1954" s="84" t="s">
        <v>4614</v>
      </c>
      <c r="M1954" s="84" t="s">
        <v>4670</v>
      </c>
      <c r="N1954" s="52" t="s">
        <v>2599</v>
      </c>
      <c r="O1954" s="80" t="s">
        <v>2168</v>
      </c>
      <c r="P1954" s="262" t="s">
        <v>4990</v>
      </c>
      <c r="Q1954" s="13"/>
      <c r="R1954"/>
      <c r="S1954" t="str">
        <f t="shared" si="450"/>
        <v/>
      </c>
      <c r="T1954" s="41" t="str">
        <f>IF(ISNA(VLOOKUP(P1954,'NEW XEQM.c'!E:F,2,0)),"--","PRESENT")</f>
        <v>--</v>
      </c>
      <c r="U1954"/>
      <c r="V1954">
        <f t="shared" si="451"/>
        <v>604</v>
      </c>
      <c r="W1954" s="75" t="s">
        <v>2552</v>
      </c>
      <c r="X1954" s="54" t="s">
        <v>2155</v>
      </c>
      <c r="Y1954" s="54" t="s">
        <v>2155</v>
      </c>
      <c r="Z1954" s="22" t="str">
        <f t="shared" si="458"/>
        <v>".MS" STD_SUP_MINUS STD_SUP_1</v>
      </c>
      <c r="AA1954" s="22" t="str">
        <f t="shared" si="459"/>
        <v>.MS^MINUS^1</v>
      </c>
      <c r="AB1954" s="1">
        <f t="shared" si="460"/>
        <v>1910</v>
      </c>
      <c r="AC1954" t="str">
        <f t="shared" si="461"/>
        <v>ITM_msTo</v>
      </c>
      <c r="AD1954" s="125" t="str">
        <f>IF(ISNA(VLOOKUP(AA1954,'XEQM Shortlist'!J:J,1,0)),"//","")</f>
        <v>//</v>
      </c>
      <c r="AF1954" s="88" t="str">
        <f t="shared" si="462"/>
        <v>.MS^MINUS^1</v>
      </c>
      <c r="AG1954" t="b">
        <f t="shared" si="463"/>
        <v>1</v>
      </c>
    </row>
    <row r="1955" spans="1:33">
      <c r="A1955" s="45">
        <f t="shared" si="457"/>
        <v>1955</v>
      </c>
      <c r="B1955" s="44">
        <f t="shared" si="464"/>
        <v>1911</v>
      </c>
      <c r="C1955" s="80" t="s">
        <v>3611</v>
      </c>
      <c r="D1955" s="80" t="s">
        <v>991</v>
      </c>
      <c r="E1955" s="81" t="s">
        <v>953</v>
      </c>
      <c r="F1955" s="81" t="s">
        <v>953</v>
      </c>
      <c r="G1955" s="82">
        <v>0</v>
      </c>
      <c r="H1955" s="82">
        <v>0</v>
      </c>
      <c r="I1955" s="264" t="s">
        <v>1</v>
      </c>
      <c r="J1955" s="81" t="s">
        <v>1348</v>
      </c>
      <c r="K1955" s="83" t="s">
        <v>3656</v>
      </c>
      <c r="L1955" s="84" t="s">
        <v>4614</v>
      </c>
      <c r="M1955" s="84" t="s">
        <v>4672</v>
      </c>
      <c r="N1955" s="52" t="s">
        <v>2599</v>
      </c>
      <c r="O1955" s="80" t="s">
        <v>954</v>
      </c>
      <c r="P1955" s="261" t="s">
        <v>2148</v>
      </c>
      <c r="Q1955" s="13"/>
      <c r="R1955"/>
      <c r="S1955" t="str">
        <f t="shared" si="450"/>
        <v/>
      </c>
      <c r="T1955" s="41" t="str">
        <f>IF(ISNA(VLOOKUP(P1955,'NEW XEQM.c'!E:F,2,0)),"--","PRESENT")</f>
        <v>--</v>
      </c>
      <c r="U1955"/>
      <c r="V1955">
        <f t="shared" si="451"/>
        <v>604</v>
      </c>
      <c r="W1955" s="75" t="s">
        <v>2600</v>
      </c>
      <c r="X1955" s="54" t="s">
        <v>2155</v>
      </c>
      <c r="Y1955" s="54" t="s">
        <v>2155</v>
      </c>
      <c r="Z1955" s="22" t="str">
        <f t="shared" si="458"/>
        <v/>
      </c>
      <c r="AA1955" s="22" t="str">
        <f t="shared" si="459"/>
        <v/>
      </c>
      <c r="AB1955" s="1">
        <f t="shared" si="460"/>
        <v>1911</v>
      </c>
      <c r="AC1955" t="str">
        <f t="shared" si="461"/>
        <v>ITM_INP_DEF_43S</v>
      </c>
      <c r="AD1955" s="125" t="str">
        <f>IF(ISNA(VLOOKUP(AA1955,'XEQM Shortlist'!J:J,1,0)),"//","")</f>
        <v/>
      </c>
      <c r="AF1955" s="88" t="str">
        <f t="shared" si="462"/>
        <v/>
      </c>
      <c r="AG1955" t="b">
        <f t="shared" si="463"/>
        <v>1</v>
      </c>
    </row>
    <row r="1956" spans="1:33">
      <c r="A1956" s="45">
        <f t="shared" si="457"/>
        <v>1956</v>
      </c>
      <c r="B1956" s="44">
        <f t="shared" si="464"/>
        <v>1912</v>
      </c>
      <c r="C1956" s="80" t="s">
        <v>3615</v>
      </c>
      <c r="D1956" s="80" t="s">
        <v>7</v>
      </c>
      <c r="E1956" s="169" t="s">
        <v>2526</v>
      </c>
      <c r="F1956" s="81" t="s">
        <v>2526</v>
      </c>
      <c r="G1956" s="82">
        <v>0</v>
      </c>
      <c r="H1956" s="82">
        <v>0</v>
      </c>
      <c r="I1956" s="264" t="s">
        <v>3</v>
      </c>
      <c r="J1956" s="81" t="s">
        <v>1348</v>
      </c>
      <c r="K1956" s="83" t="s">
        <v>3656</v>
      </c>
      <c r="L1956" s="84" t="s">
        <v>4614</v>
      </c>
      <c r="M1956" s="52" t="s">
        <v>4670</v>
      </c>
      <c r="N1956" s="52" t="s">
        <v>2599</v>
      </c>
      <c r="O1956" s="80"/>
      <c r="P1956" s="261" t="s">
        <v>2528</v>
      </c>
      <c r="Q1956" s="13"/>
      <c r="R1956"/>
      <c r="S1956" t="str">
        <f t="shared" si="450"/>
        <v/>
      </c>
      <c r="T1956" s="41" t="str">
        <f>IF(ISNA(VLOOKUP(P1956,'NEW XEQM.c'!E:F,2,0)),"--","PRESENT")</f>
        <v>--</v>
      </c>
      <c r="U1956"/>
      <c r="V1956">
        <f t="shared" si="451"/>
        <v>605</v>
      </c>
      <c r="W1956" s="75" t="s">
        <v>2595</v>
      </c>
      <c r="X1956" s="54" t="s">
        <v>2500</v>
      </c>
      <c r="Y1956" s="54" t="s">
        <v>2155</v>
      </c>
      <c r="Z1956" s="22" t="str">
        <f t="shared" si="458"/>
        <v>"X.XEQ"</v>
      </c>
      <c r="AA1956" s="22" t="str">
        <f t="shared" si="459"/>
        <v>X.XEQ</v>
      </c>
      <c r="AB1956" s="1">
        <f t="shared" si="460"/>
        <v>1912</v>
      </c>
      <c r="AC1956" t="str">
        <f t="shared" si="461"/>
        <v>ITM_XXEQ</v>
      </c>
      <c r="AD1956" s="125" t="str">
        <f>IF(ISNA(VLOOKUP(AA1956,'XEQM Shortlist'!J:J,1,0)),"//","")</f>
        <v>//</v>
      </c>
      <c r="AF1956" s="88" t="str">
        <f t="shared" si="462"/>
        <v>X.XEQ</v>
      </c>
      <c r="AG1956" t="b">
        <f t="shared" si="463"/>
        <v>1</v>
      </c>
    </row>
    <row r="1957" spans="1:33">
      <c r="A1957" s="45">
        <f t="shared" si="457"/>
        <v>1957</v>
      </c>
      <c r="B1957" s="44">
        <f t="shared" si="464"/>
        <v>1913</v>
      </c>
      <c r="C1957" s="48" t="s">
        <v>3642</v>
      </c>
      <c r="D1957" s="53" t="s">
        <v>7</v>
      </c>
      <c r="E1957" s="53" t="s">
        <v>506</v>
      </c>
      <c r="F1957" s="53" t="s">
        <v>5688</v>
      </c>
      <c r="G1957" s="142">
        <v>0</v>
      </c>
      <c r="H1957" s="142">
        <v>0</v>
      </c>
      <c r="I1957" s="178" t="s">
        <v>1</v>
      </c>
      <c r="J1957" s="53" t="s">
        <v>1348</v>
      </c>
      <c r="K1957" s="54" t="s">
        <v>3656</v>
      </c>
      <c r="L1957" s="52" t="s">
        <v>4614</v>
      </c>
      <c r="M1957" s="52" t="s">
        <v>4672</v>
      </c>
      <c r="N1957" s="52" t="s">
        <v>2599</v>
      </c>
      <c r="O1957" s="52"/>
      <c r="P1957" s="178" t="s">
        <v>5689</v>
      </c>
      <c r="Q1957" s="13"/>
      <c r="R1957"/>
      <c r="S1957" t="str">
        <f t="shared" si="450"/>
        <v>NOT EQUAL</v>
      </c>
      <c r="T1957" s="41" t="str">
        <f>IF(ISNA(VLOOKUP(P1957,'NEW XEQM.c'!E:F,2,0)),"--","PRESENT")</f>
        <v>--</v>
      </c>
      <c r="U1957"/>
      <c r="V1957">
        <f t="shared" si="451"/>
        <v>605</v>
      </c>
      <c r="W1957" s="75" t="s">
        <v>2155</v>
      </c>
      <c r="X1957" s="54" t="s">
        <v>2155</v>
      </c>
      <c r="Y1957" s="54" t="s">
        <v>2155</v>
      </c>
      <c r="Z1957" s="22" t="str">
        <f t="shared" si="458"/>
        <v/>
      </c>
      <c r="AA1957" s="22" t="str">
        <f t="shared" si="459"/>
        <v/>
      </c>
      <c r="AB1957" s="1">
        <f t="shared" si="460"/>
        <v>1913</v>
      </c>
      <c r="AC1957" t="str">
        <f t="shared" si="461"/>
        <v>MNU_TAMALPHA</v>
      </c>
      <c r="AD1957" s="125" t="str">
        <f>IF(ISNA(VLOOKUP(AA1957,'XEQM Shortlist'!J:J,1,0)),"//","")</f>
        <v/>
      </c>
      <c r="AF1957" s="88" t="str">
        <f t="shared" si="462"/>
        <v/>
      </c>
      <c r="AG1957" t="b">
        <f t="shared" si="463"/>
        <v>1</v>
      </c>
    </row>
    <row r="1958" spans="1:33">
      <c r="A1958" s="45">
        <f t="shared" si="457"/>
        <v>1958</v>
      </c>
      <c r="B1958" s="44">
        <f t="shared" si="464"/>
        <v>1914</v>
      </c>
      <c r="C1958" s="80" t="s">
        <v>3612</v>
      </c>
      <c r="D1958" s="80" t="s">
        <v>4427</v>
      </c>
      <c r="E1958" s="81" t="s">
        <v>4428</v>
      </c>
      <c r="F1958" s="81" t="s">
        <v>4428</v>
      </c>
      <c r="G1958" s="82">
        <v>0</v>
      </c>
      <c r="H1958" s="82">
        <v>0</v>
      </c>
      <c r="I1958" s="264" t="s">
        <v>1</v>
      </c>
      <c r="J1958" s="81" t="s">
        <v>1348</v>
      </c>
      <c r="K1958" s="83" t="s">
        <v>3656</v>
      </c>
      <c r="L1958" s="84" t="s">
        <v>4614</v>
      </c>
      <c r="M1958" s="84" t="s">
        <v>4672</v>
      </c>
      <c r="N1958" s="52" t="s">
        <v>2599</v>
      </c>
      <c r="O1958" s="80"/>
      <c r="P1958" s="261" t="s">
        <v>4429</v>
      </c>
      <c r="Q1958" s="13"/>
      <c r="R1958"/>
      <c r="S1958" t="str">
        <f t="shared" si="450"/>
        <v/>
      </c>
      <c r="T1958" s="41" t="str">
        <f>IF(ISNA(VLOOKUP(P1958,'NEW XEQM.c'!E:F,2,0)),"--","PRESENT")</f>
        <v>--</v>
      </c>
      <c r="U1958"/>
      <c r="V1958">
        <f t="shared" si="451"/>
        <v>605</v>
      </c>
      <c r="W1958" s="75" t="s">
        <v>2595</v>
      </c>
      <c r="X1958" s="54" t="s">
        <v>2155</v>
      </c>
      <c r="Y1958" s="54" t="s">
        <v>2155</v>
      </c>
      <c r="Z1958" s="22" t="str">
        <f t="shared" si="458"/>
        <v/>
      </c>
      <c r="AA1958" s="22" t="str">
        <f t="shared" si="459"/>
        <v/>
      </c>
      <c r="AB1958" s="1">
        <f t="shared" si="460"/>
        <v>1914</v>
      </c>
      <c r="AC1958" t="str">
        <f t="shared" si="461"/>
        <v>ITM_USER_COPY</v>
      </c>
      <c r="AD1958" s="125" t="str">
        <f>IF(ISNA(VLOOKUP(AA1958,'XEQM Shortlist'!J:J,1,0)),"//","")</f>
        <v/>
      </c>
      <c r="AF1958" s="88" t="str">
        <f t="shared" si="462"/>
        <v/>
      </c>
      <c r="AG1958" t="b">
        <f t="shared" si="463"/>
        <v>1</v>
      </c>
    </row>
    <row r="1959" spans="1:33">
      <c r="A1959" s="45">
        <f t="shared" si="457"/>
        <v>1959</v>
      </c>
      <c r="B1959" s="44">
        <f t="shared" si="464"/>
        <v>1915</v>
      </c>
      <c r="C1959" s="80" t="s">
        <v>3612</v>
      </c>
      <c r="D1959" s="80" t="s">
        <v>2415</v>
      </c>
      <c r="E1959" s="81" t="s">
        <v>5042</v>
      </c>
      <c r="F1959" s="81" t="s">
        <v>5042</v>
      </c>
      <c r="G1959" s="82">
        <v>0</v>
      </c>
      <c r="H1959" s="82">
        <v>0</v>
      </c>
      <c r="I1959" s="264" t="s">
        <v>1</v>
      </c>
      <c r="J1959" s="81" t="s">
        <v>1348</v>
      </c>
      <c r="K1959" s="83" t="s">
        <v>3656</v>
      </c>
      <c r="L1959" s="84" t="s">
        <v>4614</v>
      </c>
      <c r="M1959" s="84" t="s">
        <v>4672</v>
      </c>
      <c r="N1959" s="52" t="s">
        <v>2599</v>
      </c>
      <c r="O1959" s="84" t="s">
        <v>2414</v>
      </c>
      <c r="P1959" s="261" t="s">
        <v>2416</v>
      </c>
      <c r="Q1959" s="13"/>
      <c r="R1959"/>
      <c r="S1959" t="str">
        <f t="shared" si="450"/>
        <v/>
      </c>
      <c r="T1959" s="41" t="str">
        <f>IF(ISNA(VLOOKUP(P1959,'NEW XEQM.c'!E:F,2,0)),"--","PRESENT")</f>
        <v>--</v>
      </c>
      <c r="U1959"/>
      <c r="V1959">
        <f t="shared" si="451"/>
        <v>605</v>
      </c>
      <c r="W1959" s="75" t="s">
        <v>2595</v>
      </c>
      <c r="X1959" s="54" t="s">
        <v>2155</v>
      </c>
      <c r="Y1959" s="54" t="s">
        <v>2155</v>
      </c>
      <c r="Z1959" s="22" t="str">
        <f t="shared" si="458"/>
        <v/>
      </c>
      <c r="AA1959" s="22" t="str">
        <f t="shared" si="459"/>
        <v/>
      </c>
      <c r="AB1959" s="1">
        <f t="shared" si="460"/>
        <v>1915</v>
      </c>
      <c r="AC1959" t="str">
        <f t="shared" si="461"/>
        <v>ITM_USER_WP43S</v>
      </c>
      <c r="AD1959" s="125" t="str">
        <f>IF(ISNA(VLOOKUP(AA1959,'XEQM Shortlist'!J:J,1,0)),"//","")</f>
        <v/>
      </c>
      <c r="AF1959" s="88" t="str">
        <f t="shared" si="462"/>
        <v/>
      </c>
      <c r="AG1959" t="b">
        <f t="shared" si="463"/>
        <v>1</v>
      </c>
    </row>
    <row r="1960" spans="1:33">
      <c r="A1960" s="45">
        <f t="shared" si="457"/>
        <v>1960</v>
      </c>
      <c r="B1960" s="44">
        <f t="shared" si="464"/>
        <v>1916</v>
      </c>
      <c r="C1960" s="80" t="s">
        <v>3612</v>
      </c>
      <c r="D1960" s="80" t="s">
        <v>2446</v>
      </c>
      <c r="E1960" s="83" t="s">
        <v>2447</v>
      </c>
      <c r="F1960" s="83" t="s">
        <v>2447</v>
      </c>
      <c r="G1960" s="86">
        <v>0</v>
      </c>
      <c r="H1960" s="86">
        <v>0</v>
      </c>
      <c r="I1960" s="264" t="s">
        <v>1</v>
      </c>
      <c r="J1960" s="81" t="s">
        <v>1348</v>
      </c>
      <c r="K1960" s="83" t="s">
        <v>3656</v>
      </c>
      <c r="L1960" s="84" t="s">
        <v>4614</v>
      </c>
      <c r="M1960" s="84" t="s">
        <v>4672</v>
      </c>
      <c r="N1960" s="52" t="s">
        <v>2599</v>
      </c>
      <c r="O1960" s="80" t="s">
        <v>2414</v>
      </c>
      <c r="P1960" s="261" t="s">
        <v>2448</v>
      </c>
      <c r="Q1960" s="13"/>
      <c r="R1960"/>
      <c r="S1960" t="str">
        <f t="shared" si="450"/>
        <v/>
      </c>
      <c r="T1960" s="41" t="str">
        <f>IF(ISNA(VLOOKUP(P1960,'NEW XEQM.c'!E:F,2,0)),"--","PRESENT")</f>
        <v>--</v>
      </c>
      <c r="U1960"/>
      <c r="V1960">
        <f t="shared" si="451"/>
        <v>605</v>
      </c>
      <c r="W1960" s="75" t="s">
        <v>2595</v>
      </c>
      <c r="X1960" s="54" t="s">
        <v>2155</v>
      </c>
      <c r="Y1960" s="54" t="s">
        <v>2155</v>
      </c>
      <c r="Z1960" s="22" t="str">
        <f t="shared" si="458"/>
        <v/>
      </c>
      <c r="AA1960" s="22" t="str">
        <f t="shared" si="459"/>
        <v/>
      </c>
      <c r="AB1960" s="1">
        <f t="shared" si="460"/>
        <v>1916</v>
      </c>
      <c r="AC1960" t="str">
        <f t="shared" si="461"/>
        <v>ITM_USER_DM42</v>
      </c>
      <c r="AD1960" s="125" t="str">
        <f>IF(ISNA(VLOOKUP(AA1960,'XEQM Shortlist'!J:J,1,0)),"//","")</f>
        <v/>
      </c>
      <c r="AF1960" s="88" t="str">
        <f t="shared" si="462"/>
        <v/>
      </c>
      <c r="AG1960" t="b">
        <f t="shared" si="463"/>
        <v>1</v>
      </c>
    </row>
    <row r="1961" spans="1:33">
      <c r="A1961" s="45">
        <f t="shared" ref="A1961" si="483">IF(B1961=INT(B1961),ROW(),"")</f>
        <v>1961</v>
      </c>
      <c r="B1961" s="44">
        <f t="shared" si="464"/>
        <v>1917</v>
      </c>
      <c r="C1961" s="80" t="s">
        <v>5416</v>
      </c>
      <c r="D1961" s="80" t="s">
        <v>5452</v>
      </c>
      <c r="E1961" s="81" t="s">
        <v>5448</v>
      </c>
      <c r="F1961" s="81" t="s">
        <v>5448</v>
      </c>
      <c r="G1961" s="86">
        <v>0</v>
      </c>
      <c r="H1961" s="86">
        <v>0</v>
      </c>
      <c r="I1961" s="264" t="s">
        <v>3</v>
      </c>
      <c r="J1961" s="81" t="s">
        <v>1348</v>
      </c>
      <c r="K1961" s="83" t="s">
        <v>3656</v>
      </c>
      <c r="L1961" s="84" t="s">
        <v>4614</v>
      </c>
      <c r="M1961" s="84" t="s">
        <v>4672</v>
      </c>
      <c r="N1961" s="52" t="s">
        <v>5547</v>
      </c>
      <c r="O1961" s="80"/>
      <c r="P1961" s="261" t="s">
        <v>5450</v>
      </c>
      <c r="Q1961" s="13"/>
      <c r="R1961"/>
      <c r="S1961" t="str">
        <f t="shared" si="450"/>
        <v/>
      </c>
      <c r="T1961" s="41" t="str">
        <f>IF(ISNA(VLOOKUP(P1961,'NEW XEQM.c'!E:F,2,0)),"--","PRESENT")</f>
        <v>--</v>
      </c>
      <c r="U1961"/>
      <c r="V1961">
        <f t="shared" si="451"/>
        <v>606</v>
      </c>
      <c r="W1961" s="75" t="s">
        <v>2594</v>
      </c>
      <c r="X1961" s="54" t="s">
        <v>2500</v>
      </c>
      <c r="Y1961" s="54" t="s">
        <v>2155</v>
      </c>
      <c r="Z1961" s="22" t="str">
        <f t="shared" ref="Z1961" si="484">IF( OR(X1961="CNST", I1961="CAT_REGS"),IF(E1961=CHAR(34)&amp;CHAR(34),F1961,E1961),
IF(X1961="YES",UPPER(IF(E1961=CHAR(34)&amp;CHAR(34),F1961,E1961)),
IF(   AND(X1961&lt;&gt;"NO",I1961="CAT_FNCT",D1961&lt;&gt;"multiply", D1961&lt;&gt;"divide"),IF(J1961="SLS_ENABLED",   UPPER(IF(E1961=CHAR(34)&amp;CHAR(34),F1961,E1961)),""),"")))</f>
        <v>"HP.RP"</v>
      </c>
      <c r="AA1961" s="22" t="str">
        <f t="shared" ref="AA1961" si="485">IF(LEN(Y1961)&gt;0,Y1961,SUBSTITUTE(SUBSTITUTE(SUBSTITUTE(SUBSTITUTE(SUBSTITUTE(SUBSTITUTE(SUBSTITUTE(SUBSTITUTE(SUBSTITUTE(SUBSTITUTE(SUBSTITUTE(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HP.RP</v>
      </c>
      <c r="AB1961" s="1">
        <f t="shared" ref="AB1961" si="486">B1961</f>
        <v>1917</v>
      </c>
      <c r="AC1961" t="str">
        <f t="shared" ref="AC1961" si="487">P1961</f>
        <v>ITM_HPRP</v>
      </c>
      <c r="AD1961" s="125" t="str">
        <f>IF(ISNA(VLOOKUP(AA1961,'XEQM Shortlist'!J:J,1,0)),"//","")</f>
        <v>//</v>
      </c>
      <c r="AF1961" s="88" t="str">
        <f t="shared" ref="AF1961" si="488">IF(LEN(AA1961)=0,"",SUBSTITUTE(SUBSTITUTE(SUBSTITUTE(SUBSTITUTE(SUBSTITUTE(SUBSTITUTE(SUBSTITUTE(SUBSTITUTE(SUBSTITUTE(SUBSTITUTE(SUBSTITUTE(SUBSTITUTE(SUBSTITUTE(SUBSTITUTE(SUBSTITUTE(SUBSTITUTE(SUBSTITUTE(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HP.RP</v>
      </c>
      <c r="AG1961" t="b">
        <f t="shared" ref="AG1961" si="489">AA1961=AF1961</f>
        <v>1</v>
      </c>
    </row>
    <row r="1962" spans="1:33">
      <c r="A1962" s="45">
        <f t="shared" si="457"/>
        <v>1962</v>
      </c>
      <c r="B1962" s="44">
        <f t="shared" si="464"/>
        <v>1918</v>
      </c>
      <c r="C1962" s="80" t="s">
        <v>3616</v>
      </c>
      <c r="D1962" s="80" t="s">
        <v>7</v>
      </c>
      <c r="E1962" s="83" t="s">
        <v>1350</v>
      </c>
      <c r="F1962" s="83" t="s">
        <v>1350</v>
      </c>
      <c r="G1962" s="86">
        <v>0</v>
      </c>
      <c r="H1962" s="86">
        <v>0</v>
      </c>
      <c r="I1962" s="264" t="s">
        <v>1</v>
      </c>
      <c r="J1962" s="81" t="s">
        <v>1347</v>
      </c>
      <c r="K1962" s="83" t="s">
        <v>3656</v>
      </c>
      <c r="L1962" s="84" t="s">
        <v>4614</v>
      </c>
      <c r="M1962" s="84" t="s">
        <v>4672</v>
      </c>
      <c r="N1962" s="52" t="s">
        <v>2599</v>
      </c>
      <c r="O1962" s="80" t="s">
        <v>952</v>
      </c>
      <c r="P1962" s="261" t="s">
        <v>2147</v>
      </c>
      <c r="Q1962" s="13"/>
      <c r="R1962"/>
      <c r="S1962" t="str">
        <f t="shared" si="450"/>
        <v/>
      </c>
      <c r="T1962" s="41" t="str">
        <f>IF(ISNA(VLOOKUP(P1962,'NEW XEQM.c'!E:F,2,0)),"--","PRESENT")</f>
        <v>--</v>
      </c>
      <c r="U1962"/>
      <c r="V1962">
        <f t="shared" si="451"/>
        <v>606</v>
      </c>
      <c r="W1962" s="75" t="s">
        <v>2598</v>
      </c>
      <c r="X1962" s="54" t="s">
        <v>2155</v>
      </c>
      <c r="Y1962" s="54" t="s">
        <v>2155</v>
      </c>
      <c r="Z1962" s="22" t="str">
        <f t="shared" si="458"/>
        <v/>
      </c>
      <c r="AA1962" s="22" t="str">
        <f t="shared" si="459"/>
        <v/>
      </c>
      <c r="AB1962" s="1">
        <f t="shared" si="460"/>
        <v>1918</v>
      </c>
      <c r="AC1962" t="str">
        <f t="shared" si="461"/>
        <v>ITM_GET_NORM_E</v>
      </c>
      <c r="AD1962" s="125" t="str">
        <f>IF(ISNA(VLOOKUP(AA1962,'XEQM Shortlist'!J:J,1,0)),"//","")</f>
        <v/>
      </c>
      <c r="AF1962" s="88" t="str">
        <f t="shared" si="462"/>
        <v/>
      </c>
      <c r="AG1962" t="b">
        <f t="shared" si="463"/>
        <v>1</v>
      </c>
    </row>
    <row r="1963" spans="1:33">
      <c r="A1963" s="45">
        <f t="shared" si="457"/>
        <v>1963</v>
      </c>
      <c r="B1963" s="44">
        <f t="shared" si="464"/>
        <v>1919</v>
      </c>
      <c r="C1963" s="80" t="s">
        <v>3642</v>
      </c>
      <c r="D1963" s="80" t="s">
        <v>7</v>
      </c>
      <c r="E1963" s="167" t="s">
        <v>506</v>
      </c>
      <c r="F1963" s="83" t="s">
        <v>4108</v>
      </c>
      <c r="G1963" s="86">
        <v>0</v>
      </c>
      <c r="H1963" s="86">
        <v>0</v>
      </c>
      <c r="I1963" s="264" t="s">
        <v>1</v>
      </c>
      <c r="J1963" s="81" t="s">
        <v>1348</v>
      </c>
      <c r="K1963" s="83" t="s">
        <v>3656</v>
      </c>
      <c r="L1963" s="84" t="s">
        <v>4614</v>
      </c>
      <c r="M1963" s="84" t="s">
        <v>4672</v>
      </c>
      <c r="N1963" s="52" t="s">
        <v>2599</v>
      </c>
      <c r="O1963" s="80" t="s">
        <v>4109</v>
      </c>
      <c r="P1963" s="261" t="s">
        <v>4110</v>
      </c>
      <c r="Q1963" s="13"/>
      <c r="R1963"/>
      <c r="S1963" t="str">
        <f t="shared" si="450"/>
        <v>NOT EQUAL</v>
      </c>
      <c r="T1963" s="41" t="str">
        <f>IF(ISNA(VLOOKUP(P1963,'NEW XEQM.c'!E:F,2,0)),"--","PRESENT")</f>
        <v>--</v>
      </c>
      <c r="U1963"/>
      <c r="V1963">
        <f t="shared" si="451"/>
        <v>606</v>
      </c>
      <c r="W1963" s="75"/>
      <c r="X1963" s="54" t="s">
        <v>2155</v>
      </c>
      <c r="Y1963" s="54" t="s">
        <v>2155</v>
      </c>
      <c r="Z1963" s="22" t="str">
        <f t="shared" si="458"/>
        <v/>
      </c>
      <c r="AA1963" s="22" t="str">
        <f t="shared" si="459"/>
        <v/>
      </c>
      <c r="AB1963" s="1">
        <f t="shared" si="460"/>
        <v>1919</v>
      </c>
      <c r="AC1963" t="str">
        <f t="shared" si="461"/>
        <v>ITM_RESERVE</v>
      </c>
      <c r="AD1963" s="125" t="str">
        <f>IF(ISNA(VLOOKUP(AA1963,'XEQM Shortlist'!J:J,1,0)),"//","")</f>
        <v/>
      </c>
      <c r="AF1963" s="88" t="str">
        <f t="shared" si="462"/>
        <v/>
      </c>
      <c r="AG1963" t="b">
        <f t="shared" si="463"/>
        <v>1</v>
      </c>
    </row>
    <row r="1964" spans="1:33">
      <c r="A1964" s="45">
        <f t="shared" si="457"/>
        <v>1964</v>
      </c>
      <c r="B1964" s="44">
        <f t="shared" si="464"/>
        <v>1920</v>
      </c>
      <c r="C1964" s="80" t="s">
        <v>3642</v>
      </c>
      <c r="D1964" s="80" t="s">
        <v>7</v>
      </c>
      <c r="E1964" s="81" t="s">
        <v>135</v>
      </c>
      <c r="F1964" s="81" t="s">
        <v>2449</v>
      </c>
      <c r="G1964" s="82">
        <v>0</v>
      </c>
      <c r="H1964" s="82">
        <v>0</v>
      </c>
      <c r="I1964" s="264" t="s">
        <v>16</v>
      </c>
      <c r="J1964" s="81" t="s">
        <v>1348</v>
      </c>
      <c r="K1964" s="83" t="s">
        <v>3656</v>
      </c>
      <c r="L1964" s="84" t="s">
        <v>4614</v>
      </c>
      <c r="M1964" s="84" t="s">
        <v>4672</v>
      </c>
      <c r="N1964" s="52" t="s">
        <v>2599</v>
      </c>
      <c r="O1964" s="80"/>
      <c r="P1964" s="261" t="s">
        <v>2146</v>
      </c>
      <c r="Q1964" s="13"/>
      <c r="R1964"/>
      <c r="S1964" t="str">
        <f t="shared" si="450"/>
        <v>NOT EQUAL</v>
      </c>
      <c r="T1964" s="41" t="str">
        <f>IF(ISNA(VLOOKUP(P1964,'NEW XEQM.c'!E:F,2,0)),"--","PRESENT")</f>
        <v>--</v>
      </c>
      <c r="U1964"/>
      <c r="V1964">
        <f t="shared" si="451"/>
        <v>606</v>
      </c>
      <c r="W1964" s="75" t="s">
        <v>2576</v>
      </c>
      <c r="X1964" s="54" t="s">
        <v>2155</v>
      </c>
      <c r="Y1964" s="54" t="s">
        <v>2155</v>
      </c>
      <c r="Z1964" s="22" t="str">
        <f t="shared" si="458"/>
        <v/>
      </c>
      <c r="AA1964" s="22" t="str">
        <f t="shared" si="459"/>
        <v/>
      </c>
      <c r="AB1964" s="1">
        <f t="shared" si="460"/>
        <v>1920</v>
      </c>
      <c r="AC1964" t="str">
        <f t="shared" si="461"/>
        <v>MNU_ASN_N</v>
      </c>
      <c r="AD1964" s="125" t="str">
        <f>IF(ISNA(VLOOKUP(AA1964,'XEQM Shortlist'!J:J,1,0)),"//","")</f>
        <v/>
      </c>
      <c r="AF1964" s="88" t="str">
        <f t="shared" si="462"/>
        <v/>
      </c>
      <c r="AG1964" t="b">
        <f t="shared" si="463"/>
        <v>1</v>
      </c>
    </row>
    <row r="1965" spans="1:33">
      <c r="A1965" s="45">
        <f t="shared" si="457"/>
        <v>1965</v>
      </c>
      <c r="B1965" s="44">
        <f t="shared" si="464"/>
        <v>1921</v>
      </c>
      <c r="C1965" s="80" t="s">
        <v>3642</v>
      </c>
      <c r="D1965" s="80" t="s">
        <v>7</v>
      </c>
      <c r="E1965" s="81" t="s">
        <v>912</v>
      </c>
      <c r="F1965" s="81" t="s">
        <v>912</v>
      </c>
      <c r="G1965" s="82">
        <v>0</v>
      </c>
      <c r="H1965" s="82">
        <v>0</v>
      </c>
      <c r="I1965" s="264" t="s">
        <v>16</v>
      </c>
      <c r="J1965" s="81" t="s">
        <v>1348</v>
      </c>
      <c r="K1965" s="83" t="s">
        <v>3656</v>
      </c>
      <c r="L1965" s="84" t="s">
        <v>4614</v>
      </c>
      <c r="M1965" s="84" t="s">
        <v>4672</v>
      </c>
      <c r="N1965" s="52" t="s">
        <v>2599</v>
      </c>
      <c r="O1965" s="80" t="s">
        <v>913</v>
      </c>
      <c r="P1965" s="261" t="s">
        <v>2105</v>
      </c>
      <c r="Q1965" s="13"/>
      <c r="R1965"/>
      <c r="S1965" t="str">
        <f t="shared" si="450"/>
        <v/>
      </c>
      <c r="T1965" s="41" t="str">
        <f>IF(ISNA(VLOOKUP(P1965,'NEW XEQM.c'!E:F,2,0)),"--","PRESENT")</f>
        <v>--</v>
      </c>
      <c r="U1965"/>
      <c r="V1965">
        <f t="shared" si="451"/>
        <v>606</v>
      </c>
      <c r="W1965" s="75" t="s">
        <v>2576</v>
      </c>
      <c r="X1965" s="54" t="s">
        <v>2155</v>
      </c>
      <c r="Y1965" s="54" t="s">
        <v>2155</v>
      </c>
      <c r="Z1965" s="22" t="str">
        <f t="shared" si="458"/>
        <v/>
      </c>
      <c r="AA1965" s="22" t="str">
        <f t="shared" si="459"/>
        <v/>
      </c>
      <c r="AB1965" s="1">
        <f t="shared" si="460"/>
        <v>1921</v>
      </c>
      <c r="AC1965" t="str">
        <f t="shared" si="461"/>
        <v>MNU_HOME</v>
      </c>
      <c r="AD1965" s="125" t="str">
        <f>IF(ISNA(VLOOKUP(AA1965,'XEQM Shortlist'!J:J,1,0)),"//","")</f>
        <v/>
      </c>
      <c r="AF1965" s="88" t="str">
        <f t="shared" si="462"/>
        <v/>
      </c>
      <c r="AG1965" t="b">
        <f t="shared" si="463"/>
        <v>1</v>
      </c>
    </row>
    <row r="1966" spans="1:33">
      <c r="A1966" s="45">
        <f t="shared" si="457"/>
        <v>1966</v>
      </c>
      <c r="B1966" s="44">
        <f t="shared" si="464"/>
        <v>1922</v>
      </c>
      <c r="C1966" s="80" t="s">
        <v>3642</v>
      </c>
      <c r="D1966" s="80" t="s">
        <v>7</v>
      </c>
      <c r="E1966" s="81" t="s">
        <v>881</v>
      </c>
      <c r="F1966" s="81" t="s">
        <v>881</v>
      </c>
      <c r="G1966" s="82">
        <v>0</v>
      </c>
      <c r="H1966" s="82">
        <v>0</v>
      </c>
      <c r="I1966" s="247" t="s">
        <v>16</v>
      </c>
      <c r="J1966" s="81" t="s">
        <v>1348</v>
      </c>
      <c r="K1966" s="83" t="s">
        <v>3656</v>
      </c>
      <c r="L1966" s="84" t="s">
        <v>4614</v>
      </c>
      <c r="M1966" s="84" t="s">
        <v>4672</v>
      </c>
      <c r="N1966" s="52" t="s">
        <v>2599</v>
      </c>
      <c r="O1966" s="80" t="s">
        <v>916</v>
      </c>
      <c r="P1966" s="261" t="s">
        <v>2107</v>
      </c>
      <c r="Q1966" s="13"/>
      <c r="R1966"/>
      <c r="S1966" t="str">
        <f t="shared" si="450"/>
        <v/>
      </c>
      <c r="T1966" s="41" t="str">
        <f>IF(ISNA(VLOOKUP(P1966,'NEW XEQM.c'!E:F,2,0)),"--","PRESENT")</f>
        <v>--</v>
      </c>
      <c r="U1966"/>
      <c r="V1966">
        <f t="shared" si="451"/>
        <v>606</v>
      </c>
      <c r="W1966" s="75" t="s">
        <v>2576</v>
      </c>
      <c r="X1966" s="54" t="s">
        <v>2155</v>
      </c>
      <c r="Y1966" s="54" t="s">
        <v>2155</v>
      </c>
      <c r="Z1966" s="22" t="str">
        <f t="shared" si="458"/>
        <v/>
      </c>
      <c r="AA1966" s="22" t="str">
        <f t="shared" si="459"/>
        <v/>
      </c>
      <c r="AB1966" s="1">
        <f t="shared" si="460"/>
        <v>1922</v>
      </c>
      <c r="AC1966" t="str">
        <f t="shared" si="461"/>
        <v>MNU_ALPHA</v>
      </c>
      <c r="AD1966" s="125" t="str">
        <f>IF(ISNA(VLOOKUP(AA1966,'XEQM Shortlist'!J:J,1,0)),"//","")</f>
        <v/>
      </c>
      <c r="AF1966" s="88" t="str">
        <f t="shared" si="462"/>
        <v/>
      </c>
      <c r="AG1966" t="b">
        <f t="shared" si="463"/>
        <v>1</v>
      </c>
    </row>
    <row r="1967" spans="1:33">
      <c r="A1967" s="45">
        <f t="shared" si="457"/>
        <v>1967</v>
      </c>
      <c r="B1967" s="44">
        <f t="shared" si="464"/>
        <v>1923</v>
      </c>
      <c r="C1967" s="80" t="s">
        <v>3642</v>
      </c>
      <c r="D1967" s="80" t="s">
        <v>7</v>
      </c>
      <c r="E1967" s="81" t="s">
        <v>2251</v>
      </c>
      <c r="F1967" s="81" t="s">
        <v>2251</v>
      </c>
      <c r="G1967" s="82">
        <v>0</v>
      </c>
      <c r="H1967" s="82">
        <v>0</v>
      </c>
      <c r="I1967" s="264" t="s">
        <v>16</v>
      </c>
      <c r="J1967" s="81" t="s">
        <v>1348</v>
      </c>
      <c r="K1967" s="83" t="s">
        <v>3656</v>
      </c>
      <c r="L1967" s="84" t="s">
        <v>4614</v>
      </c>
      <c r="M1967" s="84" t="s">
        <v>4672</v>
      </c>
      <c r="N1967" s="52" t="s">
        <v>2599</v>
      </c>
      <c r="O1967" s="80" t="s">
        <v>917</v>
      </c>
      <c r="P1967" s="261" t="s">
        <v>2108</v>
      </c>
      <c r="Q1967" s="13"/>
      <c r="R1967"/>
      <c r="S1967" t="str">
        <f t="shared" ref="S1967:S2030" si="490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91">IF(AA1967&lt;&gt;"",V1966+1,V1966)</f>
        <v>606</v>
      </c>
      <c r="W1967" s="75" t="s">
        <v>2576</v>
      </c>
      <c r="X1967" s="54" t="s">
        <v>2155</v>
      </c>
      <c r="Y1967" s="54" t="s">
        <v>2155</v>
      </c>
      <c r="Z1967" s="22" t="str">
        <f t="shared" si="458"/>
        <v/>
      </c>
      <c r="AA1967" s="22" t="str">
        <f t="shared" si="459"/>
        <v/>
      </c>
      <c r="AB1967" s="1">
        <f t="shared" si="460"/>
        <v>1923</v>
      </c>
      <c r="AC1967" t="str">
        <f t="shared" si="461"/>
        <v>MNU_BASE</v>
      </c>
      <c r="AD1967" s="125" t="str">
        <f>IF(ISNA(VLOOKUP(AA1967,'XEQM Shortlist'!J:J,1,0)),"//","")</f>
        <v/>
      </c>
      <c r="AF1967" s="88" t="str">
        <f t="shared" si="462"/>
        <v/>
      </c>
      <c r="AG1967" t="b">
        <f t="shared" si="463"/>
        <v>1</v>
      </c>
    </row>
    <row r="1968" spans="1:33">
      <c r="A1968" s="45">
        <f t="shared" si="457"/>
        <v>1968</v>
      </c>
      <c r="B1968" s="44">
        <f t="shared" si="464"/>
        <v>1924</v>
      </c>
      <c r="C1968" s="80" t="s">
        <v>3642</v>
      </c>
      <c r="D1968" s="80" t="s">
        <v>7</v>
      </c>
      <c r="E1968" s="81" t="s">
        <v>2531</v>
      </c>
      <c r="F1968" s="81" t="s">
        <v>2531</v>
      </c>
      <c r="G1968" s="82">
        <v>0</v>
      </c>
      <c r="H1968" s="82">
        <v>0</v>
      </c>
      <c r="I1968" s="264" t="s">
        <v>16</v>
      </c>
      <c r="J1968" s="81" t="s">
        <v>1348</v>
      </c>
      <c r="K1968" s="83" t="s">
        <v>3656</v>
      </c>
      <c r="L1968" s="84" t="s">
        <v>4614</v>
      </c>
      <c r="M1968" s="84" t="s">
        <v>4672</v>
      </c>
      <c r="N1968" s="52" t="s">
        <v>2599</v>
      </c>
      <c r="O1968" s="80"/>
      <c r="P1968" s="261" t="s">
        <v>2397</v>
      </c>
      <c r="Q1968" s="13"/>
      <c r="R1968"/>
      <c r="S1968" t="str">
        <f t="shared" si="490"/>
        <v/>
      </c>
      <c r="T1968" s="41" t="str">
        <f>IF(ISNA(VLOOKUP(P1968,'NEW XEQM.c'!E:F,2,0)),"--","PRESENT")</f>
        <v>--</v>
      </c>
      <c r="U1968"/>
      <c r="V1968">
        <f t="shared" si="491"/>
        <v>606</v>
      </c>
      <c r="W1968" s="75" t="s">
        <v>2576</v>
      </c>
      <c r="X1968" s="54" t="s">
        <v>2155</v>
      </c>
      <c r="Y1968" s="54" t="s">
        <v>2155</v>
      </c>
      <c r="Z1968" s="22" t="str">
        <f t="shared" si="458"/>
        <v/>
      </c>
      <c r="AA1968" s="22" t="str">
        <f t="shared" si="459"/>
        <v/>
      </c>
      <c r="AB1968" s="1">
        <f t="shared" si="460"/>
        <v>1924</v>
      </c>
      <c r="AC1968" t="str">
        <f t="shared" si="461"/>
        <v>MNU_XEQ</v>
      </c>
      <c r="AD1968" s="125" t="str">
        <f>IF(ISNA(VLOOKUP(AA1968,'XEQM Shortlist'!J:J,1,0)),"//","")</f>
        <v/>
      </c>
      <c r="AF1968" s="88" t="str">
        <f t="shared" si="462"/>
        <v/>
      </c>
      <c r="AG1968" t="b">
        <f t="shared" si="463"/>
        <v>1</v>
      </c>
    </row>
    <row r="1969" spans="1:33">
      <c r="A1969" s="45">
        <f t="shared" si="457"/>
        <v>1969</v>
      </c>
      <c r="B1969" s="44">
        <f t="shared" si="464"/>
        <v>1925</v>
      </c>
      <c r="C1969" s="80" t="s">
        <v>3642</v>
      </c>
      <c r="D1969" s="80" t="s">
        <v>7</v>
      </c>
      <c r="E1969" s="83" t="s">
        <v>941</v>
      </c>
      <c r="F1969" s="83" t="s">
        <v>941</v>
      </c>
      <c r="G1969" s="86">
        <v>0</v>
      </c>
      <c r="H1969" s="86">
        <v>0</v>
      </c>
      <c r="I1969" s="264" t="s">
        <v>16</v>
      </c>
      <c r="J1969" s="81" t="s">
        <v>1348</v>
      </c>
      <c r="K1969" s="83" t="s">
        <v>3817</v>
      </c>
      <c r="L1969" s="84" t="s">
        <v>4614</v>
      </c>
      <c r="M1969" s="84" t="s">
        <v>4672</v>
      </c>
      <c r="N1969" s="52" t="s">
        <v>2599</v>
      </c>
      <c r="O1969" s="84" t="s">
        <v>937</v>
      </c>
      <c r="P1969" s="261" t="s">
        <v>2129</v>
      </c>
      <c r="Q1969" s="13"/>
      <c r="R1969"/>
      <c r="S1969" t="str">
        <f t="shared" si="490"/>
        <v/>
      </c>
      <c r="T1969" s="41" t="str">
        <f>IF(ISNA(VLOOKUP(P1969,'NEW XEQM.c'!E:F,2,0)),"--","PRESENT")</f>
        <v>--</v>
      </c>
      <c r="U1969"/>
      <c r="V1969">
        <f t="shared" si="491"/>
        <v>606</v>
      </c>
      <c r="W1969" s="75" t="s">
        <v>2576</v>
      </c>
      <c r="X1969" s="54" t="s">
        <v>2155</v>
      </c>
      <c r="Y1969" s="54" t="s">
        <v>2155</v>
      </c>
      <c r="Z1969" s="22" t="str">
        <f t="shared" si="458"/>
        <v/>
      </c>
      <c r="AA1969" s="22" t="str">
        <f t="shared" si="459"/>
        <v/>
      </c>
      <c r="AB1969" s="1">
        <f t="shared" si="460"/>
        <v>1925</v>
      </c>
      <c r="AC1969" t="str">
        <f t="shared" si="461"/>
        <v>MNU_EE</v>
      </c>
      <c r="AD1969" s="125" t="str">
        <f>IF(ISNA(VLOOKUP(AA1969,'XEQM Shortlist'!J:J,1,0)),"//","")</f>
        <v/>
      </c>
      <c r="AF1969" s="88" t="str">
        <f t="shared" si="462"/>
        <v/>
      </c>
      <c r="AG1969" t="b">
        <f t="shared" si="463"/>
        <v>1</v>
      </c>
    </row>
    <row r="1970" spans="1:33">
      <c r="A1970" s="45">
        <f t="shared" si="457"/>
        <v>1970</v>
      </c>
      <c r="B1970" s="44">
        <f t="shared" si="464"/>
        <v>1926</v>
      </c>
      <c r="C1970" s="80" t="s">
        <v>3617</v>
      </c>
      <c r="D1970" s="80" t="s">
        <v>2676</v>
      </c>
      <c r="E1970" s="167" t="s">
        <v>506</v>
      </c>
      <c r="F1970" s="81" t="s">
        <v>783</v>
      </c>
      <c r="G1970" s="82">
        <v>0</v>
      </c>
      <c r="H1970" s="82">
        <v>0</v>
      </c>
      <c r="I1970" s="264" t="s">
        <v>1</v>
      </c>
      <c r="J1970" s="81" t="s">
        <v>1348</v>
      </c>
      <c r="K1970" s="83" t="s">
        <v>3656</v>
      </c>
      <c r="L1970" s="84" t="s">
        <v>4614</v>
      </c>
      <c r="M1970" s="84" t="s">
        <v>4672</v>
      </c>
      <c r="N1970" s="52" t="s">
        <v>2599</v>
      </c>
      <c r="O1970" s="80"/>
      <c r="P1970" s="261" t="s">
        <v>2676</v>
      </c>
      <c r="Q1970" s="13"/>
      <c r="R1970"/>
      <c r="S1970" t="str">
        <f t="shared" si="490"/>
        <v>NOT EQUAL</v>
      </c>
      <c r="T1970" s="41" t="str">
        <f>IF(ISNA(VLOOKUP(P1970,'NEW XEQM.c'!E:F,2,0)),"--","PRESENT")</f>
        <v>--</v>
      </c>
      <c r="U1970"/>
      <c r="V1970">
        <f t="shared" si="491"/>
        <v>606</v>
      </c>
      <c r="W1970" s="75" t="s">
        <v>2610</v>
      </c>
      <c r="X1970" s="54" t="s">
        <v>2155</v>
      </c>
      <c r="Y1970" s="54" t="s">
        <v>2155</v>
      </c>
      <c r="Z1970" s="22" t="str">
        <f t="shared" si="458"/>
        <v/>
      </c>
      <c r="AA1970" s="22" t="str">
        <f t="shared" si="459"/>
        <v/>
      </c>
      <c r="AB1970" s="1">
        <f t="shared" si="460"/>
        <v>1926</v>
      </c>
      <c r="AC1970" t="str">
        <f t="shared" si="461"/>
        <v>ITM_T_UP_ARROW</v>
      </c>
      <c r="AD1970" s="125" t="str">
        <f>IF(ISNA(VLOOKUP(AA1970,'XEQM Shortlist'!J:J,1,0)),"//","")</f>
        <v/>
      </c>
      <c r="AF1970" s="88" t="str">
        <f t="shared" si="462"/>
        <v/>
      </c>
      <c r="AG1970" t="b">
        <f t="shared" si="463"/>
        <v>1</v>
      </c>
    </row>
    <row r="1971" spans="1:33">
      <c r="A1971" s="45">
        <f t="shared" si="457"/>
        <v>1971</v>
      </c>
      <c r="B1971" s="44">
        <f t="shared" si="464"/>
        <v>1927</v>
      </c>
      <c r="C1971" s="80" t="s">
        <v>3642</v>
      </c>
      <c r="D1971" s="80" t="s">
        <v>7</v>
      </c>
      <c r="E1971" s="83" t="s">
        <v>2217</v>
      </c>
      <c r="F1971" s="83" t="s">
        <v>2217</v>
      </c>
      <c r="G1971" s="86">
        <v>0</v>
      </c>
      <c r="H1971" s="86">
        <v>0</v>
      </c>
      <c r="I1971" s="264" t="s">
        <v>16</v>
      </c>
      <c r="J1971" s="81" t="s">
        <v>1348</v>
      </c>
      <c r="K1971" s="83" t="s">
        <v>3656</v>
      </c>
      <c r="L1971" s="84" t="s">
        <v>4614</v>
      </c>
      <c r="M1971" s="84" t="s">
        <v>4672</v>
      </c>
      <c r="N1971" s="52" t="s">
        <v>2599</v>
      </c>
      <c r="O1971" s="80"/>
      <c r="P1971" s="261" t="s">
        <v>2142</v>
      </c>
      <c r="Q1971" s="13"/>
      <c r="R1971"/>
      <c r="S1971" t="str">
        <f t="shared" si="490"/>
        <v/>
      </c>
      <c r="T1971" s="41" t="str">
        <f>IF(ISNA(VLOOKUP(P1971,'NEW XEQM.c'!E:F,2,0)),"--","PRESENT")</f>
        <v>--</v>
      </c>
      <c r="U1971"/>
      <c r="V1971">
        <f t="shared" si="491"/>
        <v>606</v>
      </c>
      <c r="W1971" s="75" t="s">
        <v>2576</v>
      </c>
      <c r="X1971" s="54" t="s">
        <v>2155</v>
      </c>
      <c r="Y1971" s="54" t="s">
        <v>2155</v>
      </c>
      <c r="Z1971" s="22" t="str">
        <f t="shared" si="458"/>
        <v/>
      </c>
      <c r="AA1971" s="22" t="str">
        <f t="shared" si="459"/>
        <v/>
      </c>
      <c r="AB1971" s="1">
        <f t="shared" si="460"/>
        <v>1927</v>
      </c>
      <c r="AC1971" t="str">
        <f t="shared" si="461"/>
        <v>MNU_ASN</v>
      </c>
      <c r="AD1971" s="125" t="str">
        <f>IF(ISNA(VLOOKUP(AA1971,'XEQM Shortlist'!J:J,1,0)),"//","")</f>
        <v/>
      </c>
      <c r="AF1971" s="88" t="str">
        <f t="shared" si="462"/>
        <v/>
      </c>
      <c r="AG1971" t="b">
        <f t="shared" si="463"/>
        <v>1</v>
      </c>
    </row>
    <row r="1972" spans="1:33">
      <c r="A1972" s="45">
        <f t="shared" si="457"/>
        <v>1972</v>
      </c>
      <c r="B1972" s="44">
        <f t="shared" si="464"/>
        <v>1928</v>
      </c>
      <c r="C1972" s="80" t="s">
        <v>3617</v>
      </c>
      <c r="D1972" s="80" t="s">
        <v>2677</v>
      </c>
      <c r="E1972" s="167" t="s">
        <v>506</v>
      </c>
      <c r="F1972" s="81" t="s">
        <v>785</v>
      </c>
      <c r="G1972" s="82">
        <v>0</v>
      </c>
      <c r="H1972" s="82">
        <v>0</v>
      </c>
      <c r="I1972" s="264" t="s">
        <v>1</v>
      </c>
      <c r="J1972" s="81" t="s">
        <v>1348</v>
      </c>
      <c r="K1972" s="83" t="s">
        <v>3656</v>
      </c>
      <c r="L1972" s="84" t="s">
        <v>4614</v>
      </c>
      <c r="M1972" s="84" t="s">
        <v>4672</v>
      </c>
      <c r="N1972" s="52" t="s">
        <v>2599</v>
      </c>
      <c r="O1972" s="80"/>
      <c r="P1972" s="261" t="s">
        <v>2677</v>
      </c>
      <c r="Q1972" s="13"/>
      <c r="R1972"/>
      <c r="S1972" t="str">
        <f t="shared" si="490"/>
        <v>NOT EQUAL</v>
      </c>
      <c r="T1972" s="41" t="str">
        <f>IF(ISNA(VLOOKUP(P1972,'NEW XEQM.c'!E:F,2,0)),"--","PRESENT")</f>
        <v>--</v>
      </c>
      <c r="U1972"/>
      <c r="V1972">
        <f t="shared" si="491"/>
        <v>606</v>
      </c>
      <c r="W1972" s="75" t="s">
        <v>2610</v>
      </c>
      <c r="X1972" s="54" t="s">
        <v>2155</v>
      </c>
      <c r="Y1972" s="54" t="s">
        <v>2155</v>
      </c>
      <c r="Z1972" s="22" t="str">
        <f t="shared" si="458"/>
        <v/>
      </c>
      <c r="AA1972" s="22" t="str">
        <f t="shared" si="459"/>
        <v/>
      </c>
      <c r="AB1972" s="1">
        <f t="shared" si="460"/>
        <v>1928</v>
      </c>
      <c r="AC1972" t="str">
        <f t="shared" si="461"/>
        <v>ITM_T_DOWN_ARROW</v>
      </c>
      <c r="AD1972" s="125" t="str">
        <f>IF(ISNA(VLOOKUP(AA1972,'XEQM Shortlist'!J:J,1,0)),"//","")</f>
        <v/>
      </c>
      <c r="AF1972" s="88" t="str">
        <f t="shared" si="462"/>
        <v/>
      </c>
      <c r="AG1972" t="b">
        <f t="shared" si="463"/>
        <v>1</v>
      </c>
    </row>
    <row r="1973" spans="1:33">
      <c r="A1973" s="45">
        <f t="shared" si="457"/>
        <v>1973</v>
      </c>
      <c r="B1973" s="44">
        <f t="shared" si="464"/>
        <v>1929</v>
      </c>
      <c r="C1973" s="80" t="s">
        <v>3617</v>
      </c>
      <c r="D1973" s="80" t="s">
        <v>2674</v>
      </c>
      <c r="E1973" s="167" t="s">
        <v>506</v>
      </c>
      <c r="F1973" s="83" t="s">
        <v>912</v>
      </c>
      <c r="G1973" s="86">
        <v>0</v>
      </c>
      <c r="H1973" s="86">
        <v>0</v>
      </c>
      <c r="I1973" s="264" t="s">
        <v>1</v>
      </c>
      <c r="J1973" s="81" t="s">
        <v>1348</v>
      </c>
      <c r="K1973" s="83" t="s">
        <v>3656</v>
      </c>
      <c r="L1973" s="84" t="s">
        <v>4614</v>
      </c>
      <c r="M1973" s="84" t="s">
        <v>4672</v>
      </c>
      <c r="N1973" s="52" t="s">
        <v>2599</v>
      </c>
      <c r="O1973" s="80"/>
      <c r="P1973" s="261" t="s">
        <v>2674</v>
      </c>
      <c r="Q1973" s="13"/>
      <c r="R1973"/>
      <c r="S1973" t="str">
        <f t="shared" si="490"/>
        <v>NOT EQUAL</v>
      </c>
      <c r="T1973" s="41" t="str">
        <f>IF(ISNA(VLOOKUP(P1973,'NEW XEQM.c'!E:F,2,0)),"--","PRESENT")</f>
        <v>--</v>
      </c>
      <c r="U1973"/>
      <c r="V1973">
        <f t="shared" si="491"/>
        <v>606</v>
      </c>
      <c r="W1973" s="75" t="s">
        <v>2610</v>
      </c>
      <c r="X1973" s="54" t="s">
        <v>2155</v>
      </c>
      <c r="Y1973" s="54" t="s">
        <v>2155</v>
      </c>
      <c r="Z1973" s="22" t="str">
        <f t="shared" si="458"/>
        <v/>
      </c>
      <c r="AA1973" s="22" t="str">
        <f t="shared" si="459"/>
        <v/>
      </c>
      <c r="AB1973" s="1">
        <f t="shared" si="460"/>
        <v>1929</v>
      </c>
      <c r="AC1973" t="str">
        <f t="shared" si="461"/>
        <v>ITM_T_HOME</v>
      </c>
      <c r="AD1973" s="125" t="str">
        <f>IF(ISNA(VLOOKUP(AA1973,'XEQM Shortlist'!J:J,1,0)),"//","")</f>
        <v/>
      </c>
      <c r="AF1973" s="88" t="str">
        <f t="shared" si="462"/>
        <v/>
      </c>
      <c r="AG1973" t="b">
        <f t="shared" si="463"/>
        <v>1</v>
      </c>
    </row>
    <row r="1974" spans="1:33">
      <c r="A1974" s="45">
        <f t="shared" si="457"/>
        <v>1974</v>
      </c>
      <c r="B1974" s="44">
        <f t="shared" si="464"/>
        <v>1930</v>
      </c>
      <c r="C1974" s="80" t="s">
        <v>3617</v>
      </c>
      <c r="D1974" s="80" t="s">
        <v>2675</v>
      </c>
      <c r="E1974" s="167" t="s">
        <v>506</v>
      </c>
      <c r="F1974" s="83" t="s">
        <v>1062</v>
      </c>
      <c r="G1974" s="86">
        <v>0</v>
      </c>
      <c r="H1974" s="86">
        <v>0</v>
      </c>
      <c r="I1974" s="264" t="s">
        <v>1</v>
      </c>
      <c r="J1974" s="81" t="s">
        <v>1348</v>
      </c>
      <c r="K1974" s="83" t="s">
        <v>3656</v>
      </c>
      <c r="L1974" s="84" t="s">
        <v>4614</v>
      </c>
      <c r="M1974" s="84" t="s">
        <v>4672</v>
      </c>
      <c r="N1974" s="52" t="s">
        <v>2599</v>
      </c>
      <c r="O1974" s="80"/>
      <c r="P1974" s="261" t="s">
        <v>2675</v>
      </c>
      <c r="Q1974" s="13"/>
      <c r="R1974"/>
      <c r="S1974" t="str">
        <f t="shared" si="490"/>
        <v>NOT EQUAL</v>
      </c>
      <c r="T1974" s="41" t="str">
        <f>IF(ISNA(VLOOKUP(P1974,'NEW XEQM.c'!E:F,2,0)),"--","PRESENT")</f>
        <v>--</v>
      </c>
      <c r="U1974"/>
      <c r="V1974">
        <f t="shared" si="491"/>
        <v>606</v>
      </c>
      <c r="W1974" s="75" t="s">
        <v>2610</v>
      </c>
      <c r="X1974" s="54" t="s">
        <v>2155</v>
      </c>
      <c r="Y1974" s="54" t="s">
        <v>2155</v>
      </c>
      <c r="Z1974" s="22" t="str">
        <f t="shared" si="458"/>
        <v/>
      </c>
      <c r="AA1974" s="22" t="str">
        <f t="shared" si="459"/>
        <v/>
      </c>
      <c r="AB1974" s="1">
        <f t="shared" si="460"/>
        <v>1930</v>
      </c>
      <c r="AC1974" t="str">
        <f t="shared" si="461"/>
        <v>ITM_T_END</v>
      </c>
      <c r="AD1974" s="125" t="str">
        <f>IF(ISNA(VLOOKUP(AA1974,'XEQM Shortlist'!J:J,1,0)),"//","")</f>
        <v/>
      </c>
      <c r="AF1974" s="88" t="str">
        <f t="shared" si="462"/>
        <v/>
      </c>
      <c r="AG1974" t="b">
        <f t="shared" si="463"/>
        <v>1</v>
      </c>
    </row>
    <row r="1975" spans="1:33">
      <c r="A1975" s="45">
        <f t="shared" si="457"/>
        <v>1975</v>
      </c>
      <c r="B1975" s="44">
        <f t="shared" si="464"/>
        <v>1931</v>
      </c>
      <c r="C1975" s="80" t="s">
        <v>3591</v>
      </c>
      <c r="D1975" s="80" t="s">
        <v>4488</v>
      </c>
      <c r="E1975" s="247" t="s">
        <v>4494</v>
      </c>
      <c r="F1975" s="81" t="s">
        <v>4494</v>
      </c>
      <c r="G1975" s="82">
        <v>0</v>
      </c>
      <c r="H1975" s="82">
        <v>0</v>
      </c>
      <c r="I1975" s="247" t="s">
        <v>3</v>
      </c>
      <c r="J1975" s="81" t="s">
        <v>1348</v>
      </c>
      <c r="K1975" s="83" t="s">
        <v>3656</v>
      </c>
      <c r="L1975" s="84" t="s">
        <v>4614</v>
      </c>
      <c r="M1975" s="251" t="s">
        <v>4670</v>
      </c>
      <c r="N1975" s="52" t="s">
        <v>2599</v>
      </c>
      <c r="O1975" s="80"/>
      <c r="P1975" s="261" t="s">
        <v>4489</v>
      </c>
      <c r="Q1975" s="13"/>
      <c r="R1975"/>
      <c r="S1975" t="str">
        <f t="shared" si="490"/>
        <v/>
      </c>
      <c r="T1975" s="41" t="str">
        <f>IF(ISNA(VLOOKUP(P1975,'NEW XEQM.c'!E:F,2,0)),"--","PRESENT")</f>
        <v>PRESENT</v>
      </c>
      <c r="U1975"/>
      <c r="V1975">
        <f t="shared" si="491"/>
        <v>607</v>
      </c>
      <c r="W1975" s="75" t="s">
        <v>2593</v>
      </c>
      <c r="X1975" s="54" t="s">
        <v>2500</v>
      </c>
      <c r="Y1975" s="54"/>
      <c r="Z1975" s="22" t="str">
        <f t="shared" si="458"/>
        <v>"ZYX" STD_RIGHT_ARROW "M"</v>
      </c>
      <c r="AA1975" s="22" t="str">
        <f t="shared" si="459"/>
        <v>ZYX&gt;M</v>
      </c>
      <c r="AB1975" s="1">
        <f t="shared" si="460"/>
        <v>1931</v>
      </c>
      <c r="AC1975" t="str">
        <f t="shared" si="461"/>
        <v>ITM_STKTO3x1</v>
      </c>
      <c r="AD1975" s="125" t="str">
        <f>IF(ISNA(VLOOKUP(AA1975,'XEQM Shortlist'!J:J,1,0)),"//","")</f>
        <v>//</v>
      </c>
      <c r="AF1975" s="88" t="str">
        <f t="shared" si="462"/>
        <v>ZYX&gt;M</v>
      </c>
      <c r="AG1975" t="b">
        <f t="shared" si="463"/>
        <v>1</v>
      </c>
    </row>
    <row r="1976" spans="1:33">
      <c r="A1976" s="45">
        <f t="shared" si="457"/>
        <v>1976</v>
      </c>
      <c r="B1976" s="44">
        <f t="shared" si="464"/>
        <v>1932</v>
      </c>
      <c r="C1976" s="80" t="s">
        <v>3642</v>
      </c>
      <c r="D1976" s="80" t="s">
        <v>7</v>
      </c>
      <c r="E1976" s="170" t="s">
        <v>4790</v>
      </c>
      <c r="F1976" s="170" t="s">
        <v>4790</v>
      </c>
      <c r="G1976" s="86">
        <v>0</v>
      </c>
      <c r="H1976" s="86">
        <v>0</v>
      </c>
      <c r="I1976" s="264" t="s">
        <v>3</v>
      </c>
      <c r="J1976" s="81" t="s">
        <v>1347</v>
      </c>
      <c r="K1976" s="83" t="s">
        <v>3656</v>
      </c>
      <c r="L1976" s="84" t="s">
        <v>4614</v>
      </c>
      <c r="M1976" s="84" t="s">
        <v>4672</v>
      </c>
      <c r="N1976" s="52" t="s">
        <v>2599</v>
      </c>
      <c r="O1976" s="80"/>
      <c r="P1976" s="261" t="s">
        <v>4789</v>
      </c>
      <c r="Q1976" s="13"/>
      <c r="R1976"/>
      <c r="S1976" t="str">
        <f t="shared" si="490"/>
        <v/>
      </c>
      <c r="T1976" s="41" t="str">
        <f>IF(ISNA(VLOOKUP(P1976,'NEW XEQM.c'!E:F,2,0)),"--","PRESENT")</f>
        <v>--</v>
      </c>
      <c r="U1976"/>
      <c r="V1976">
        <f t="shared" si="491"/>
        <v>608</v>
      </c>
      <c r="W1976" s="75" t="s">
        <v>2610</v>
      </c>
      <c r="X1976" s="54" t="s">
        <v>2155</v>
      </c>
      <c r="Y1976" s="54" t="s">
        <v>2155</v>
      </c>
      <c r="Z1976" s="22" t="str">
        <f t="shared" si="458"/>
        <v>STD_ALPHA ".PARSE"</v>
      </c>
      <c r="AA1976" s="22" t="str">
        <f t="shared" si="459"/>
        <v>ALPHA.PARSE</v>
      </c>
      <c r="AB1976" s="1">
        <f t="shared" si="460"/>
        <v>1932</v>
      </c>
      <c r="AC1976" t="str">
        <f t="shared" si="461"/>
        <v>ITM_XPARSE</v>
      </c>
      <c r="AD1976" s="125" t="str">
        <f>IF(ISNA(VLOOKUP(AA1976,'XEQM Shortlist'!J:J,1,0)),"//","")</f>
        <v>//</v>
      </c>
      <c r="AF1976" s="88" t="str">
        <f t="shared" si="462"/>
        <v>ALPHA.PARSE</v>
      </c>
      <c r="AG1976" t="b">
        <f t="shared" si="463"/>
        <v>1</v>
      </c>
    </row>
    <row r="1977" spans="1:33">
      <c r="A1977" s="45">
        <f t="shared" si="457"/>
        <v>1977</v>
      </c>
      <c r="B1977" s="44">
        <f t="shared" si="464"/>
        <v>1933</v>
      </c>
      <c r="C1977" s="80" t="s">
        <v>3642</v>
      </c>
      <c r="D1977" s="80" t="s">
        <v>7</v>
      </c>
      <c r="E1977" s="83" t="s">
        <v>2529</v>
      </c>
      <c r="F1977" s="83" t="s">
        <v>2529</v>
      </c>
      <c r="G1977" s="86">
        <v>0</v>
      </c>
      <c r="H1977" s="86">
        <v>0</v>
      </c>
      <c r="I1977" s="264" t="s">
        <v>16</v>
      </c>
      <c r="J1977" s="81" t="s">
        <v>1347</v>
      </c>
      <c r="K1977" s="83" t="s">
        <v>3656</v>
      </c>
      <c r="L1977" s="84" t="s">
        <v>4614</v>
      </c>
      <c r="M1977" s="84" t="s">
        <v>4672</v>
      </c>
      <c r="N1977" s="52" t="s">
        <v>2599</v>
      </c>
      <c r="O1977" s="80"/>
      <c r="P1977" s="261" t="s">
        <v>2530</v>
      </c>
      <c r="Q1977" s="13"/>
      <c r="R1977"/>
      <c r="S1977" t="str">
        <f t="shared" si="490"/>
        <v/>
      </c>
      <c r="T1977" s="41" t="str">
        <f>IF(ISNA(VLOOKUP(P1977,'NEW XEQM.c'!E:F,2,0)),"--","PRESENT")</f>
        <v>--</v>
      </c>
      <c r="U1977"/>
      <c r="V1977">
        <f t="shared" si="491"/>
        <v>608</v>
      </c>
      <c r="W1977" s="75" t="s">
        <v>2576</v>
      </c>
      <c r="X1977" s="54" t="s">
        <v>2155</v>
      </c>
      <c r="Y1977" s="54" t="s">
        <v>2155</v>
      </c>
      <c r="Z1977" s="22" t="str">
        <f t="shared" si="458"/>
        <v/>
      </c>
      <c r="AA1977" s="22" t="str">
        <f t="shared" si="459"/>
        <v/>
      </c>
      <c r="AB1977" s="1">
        <f t="shared" si="460"/>
        <v>1933</v>
      </c>
      <c r="AC1977" t="str">
        <f t="shared" si="461"/>
        <v>MNU_XXEQ</v>
      </c>
      <c r="AD1977" s="125" t="str">
        <f>IF(ISNA(VLOOKUP(AA1977,'XEQM Shortlist'!J:J,1,0)),"//","")</f>
        <v/>
      </c>
      <c r="AF1977" s="88" t="str">
        <f t="shared" si="462"/>
        <v/>
      </c>
      <c r="AG1977" t="b">
        <f t="shared" si="463"/>
        <v>1</v>
      </c>
    </row>
    <row r="1978" spans="1:33">
      <c r="A1978" s="45">
        <f t="shared" si="457"/>
        <v>1978</v>
      </c>
      <c r="B1978" s="44">
        <f t="shared" si="464"/>
        <v>1934</v>
      </c>
      <c r="C1978" s="80" t="s">
        <v>3561</v>
      </c>
      <c r="D1978" s="80" t="s">
        <v>7</v>
      </c>
      <c r="E1978" s="83" t="s">
        <v>2409</v>
      </c>
      <c r="F1978" s="83" t="s">
        <v>2409</v>
      </c>
      <c r="G1978" s="86">
        <v>0</v>
      </c>
      <c r="H1978" s="86">
        <v>0</v>
      </c>
      <c r="I1978" s="264" t="s">
        <v>1</v>
      </c>
      <c r="J1978" s="81" t="s">
        <v>1347</v>
      </c>
      <c r="K1978" s="83" t="s">
        <v>3817</v>
      </c>
      <c r="L1978" s="84" t="s">
        <v>4614</v>
      </c>
      <c r="M1978" s="84" t="s">
        <v>4672</v>
      </c>
      <c r="N1978" s="52" t="s">
        <v>2599</v>
      </c>
      <c r="O1978" s="80"/>
      <c r="P1978" s="261" t="s">
        <v>2410</v>
      </c>
      <c r="Q1978" s="13"/>
      <c r="R1978"/>
      <c r="S1978" t="str">
        <f t="shared" si="490"/>
        <v/>
      </c>
      <c r="T1978" s="41" t="str">
        <f>IF(ISNA(VLOOKUP(P1978,'NEW XEQM.c'!E:F,2,0)),"--","PRESENT")</f>
        <v>--</v>
      </c>
      <c r="U1978"/>
      <c r="V1978">
        <f t="shared" si="491"/>
        <v>608</v>
      </c>
      <c r="W1978" s="75" t="s">
        <v>2596</v>
      </c>
      <c r="X1978" s="54" t="s">
        <v>2155</v>
      </c>
      <c r="Y1978" s="54" t="s">
        <v>2155</v>
      </c>
      <c r="Z1978" s="22" t="str">
        <f t="shared" si="458"/>
        <v/>
      </c>
      <c r="AA1978" s="22" t="str">
        <f t="shared" si="459"/>
        <v/>
      </c>
      <c r="AB1978" s="1">
        <f t="shared" si="460"/>
        <v>1934</v>
      </c>
      <c r="AC1978" t="str">
        <f t="shared" si="461"/>
        <v>ITM_RNG</v>
      </c>
      <c r="AD1978" s="125" t="str">
        <f>IF(ISNA(VLOOKUP(AA1978,'XEQM Shortlist'!J:J,1,0)),"//","")</f>
        <v/>
      </c>
      <c r="AF1978" s="88" t="str">
        <f t="shared" si="462"/>
        <v/>
      </c>
      <c r="AG1978" t="b">
        <f t="shared" si="463"/>
        <v>1</v>
      </c>
    </row>
    <row r="1979" spans="1:33">
      <c r="A1979" s="45">
        <f t="shared" si="457"/>
        <v>1979</v>
      </c>
      <c r="B1979" s="44">
        <f t="shared" si="464"/>
        <v>1935</v>
      </c>
      <c r="C1979" s="80" t="s">
        <v>3645</v>
      </c>
      <c r="D1979" s="80" t="s">
        <v>3880</v>
      </c>
      <c r="E1979" s="81" t="s">
        <v>2218</v>
      </c>
      <c r="F1979" s="81" t="s">
        <v>2218</v>
      </c>
      <c r="G1979" s="86">
        <v>0</v>
      </c>
      <c r="H1979" s="86">
        <v>0</v>
      </c>
      <c r="I1979" s="264" t="s">
        <v>3</v>
      </c>
      <c r="J1979" s="81" t="s">
        <v>1347</v>
      </c>
      <c r="K1979" s="83" t="s">
        <v>3656</v>
      </c>
      <c r="L1979" s="84" t="s">
        <v>4614</v>
      </c>
      <c r="M1979" s="253" t="s">
        <v>4670</v>
      </c>
      <c r="N1979" s="52" t="s">
        <v>2599</v>
      </c>
      <c r="O1979" s="84" t="s">
        <v>326</v>
      </c>
      <c r="P1979" s="261" t="s">
        <v>2399</v>
      </c>
      <c r="Q1979" s="13"/>
      <c r="R1979"/>
      <c r="S1979" t="str">
        <f t="shared" si="490"/>
        <v/>
      </c>
      <c r="T1979" s="41" t="str">
        <f>IF(ISNA(VLOOKUP(P1979,'NEW XEQM.c'!E:F,2,0)),"--","PRESENT")</f>
        <v>--</v>
      </c>
      <c r="U1979"/>
      <c r="V1979">
        <f t="shared" si="491"/>
        <v>609</v>
      </c>
      <c r="W1979" s="75" t="s">
        <v>2596</v>
      </c>
      <c r="X1979" s="54" t="s">
        <v>2155</v>
      </c>
      <c r="Y1979" s="54" t="s">
        <v>2155</v>
      </c>
      <c r="Z1979" s="22" t="str">
        <f t="shared" si="458"/>
        <v>"FLGS"</v>
      </c>
      <c r="AA1979" s="22" t="str">
        <f t="shared" si="459"/>
        <v>FLGS</v>
      </c>
      <c r="AB1979" s="1">
        <f t="shared" si="460"/>
        <v>1935</v>
      </c>
      <c r="AC1979" t="str">
        <f t="shared" si="461"/>
        <v>ITM_FLGSV</v>
      </c>
      <c r="AD1979" s="125" t="str">
        <f>IF(ISNA(VLOOKUP(AA1979,'XEQM Shortlist'!J:J,1,0)),"//","")</f>
        <v>//</v>
      </c>
      <c r="AF1979" s="88" t="str">
        <f t="shared" si="462"/>
        <v>FLGS</v>
      </c>
      <c r="AG1979" t="b">
        <f t="shared" si="463"/>
        <v>1</v>
      </c>
    </row>
    <row r="1980" spans="1:33">
      <c r="A1980" s="45">
        <f t="shared" si="457"/>
        <v>1980</v>
      </c>
      <c r="B1980" s="44">
        <f t="shared" si="464"/>
        <v>1936</v>
      </c>
      <c r="C1980" s="80" t="s">
        <v>5416</v>
      </c>
      <c r="D1980" s="80" t="s">
        <v>2374</v>
      </c>
      <c r="E1980" s="81" t="s">
        <v>2376</v>
      </c>
      <c r="F1980" s="81" t="s">
        <v>2376</v>
      </c>
      <c r="G1980" s="86">
        <v>0</v>
      </c>
      <c r="H1980" s="86">
        <v>0</v>
      </c>
      <c r="I1980" s="264" t="s">
        <v>3</v>
      </c>
      <c r="J1980" s="81" t="s">
        <v>1348</v>
      </c>
      <c r="K1980" s="83" t="s">
        <v>3656</v>
      </c>
      <c r="L1980" s="84" t="s">
        <v>4614</v>
      </c>
      <c r="M1980" s="84" t="s">
        <v>4670</v>
      </c>
      <c r="N1980" s="52" t="s">
        <v>5547</v>
      </c>
      <c r="O1980" s="80"/>
      <c r="P1980" s="261" t="s">
        <v>2377</v>
      </c>
      <c r="Q1980" s="13"/>
      <c r="R1980"/>
      <c r="S1980" t="str">
        <f t="shared" si="490"/>
        <v/>
      </c>
      <c r="T1980" s="41" t="str">
        <f>IF(ISNA(VLOOKUP(P1980,'NEW XEQM.c'!E:F,2,0)),"--","PRESENT")</f>
        <v>PRESENT</v>
      </c>
      <c r="U1980"/>
      <c r="V1980">
        <f t="shared" si="491"/>
        <v>610</v>
      </c>
      <c r="W1980" s="75" t="s">
        <v>2594</v>
      </c>
      <c r="X1980" s="54" t="s">
        <v>2500</v>
      </c>
      <c r="Y1980" s="54" t="s">
        <v>2155</v>
      </c>
      <c r="Z1980" s="22" t="str">
        <f t="shared" si="458"/>
        <v>"CPXI"</v>
      </c>
      <c r="AA1980" s="22" t="str">
        <f t="shared" si="459"/>
        <v>CPXI</v>
      </c>
      <c r="AB1980" s="1">
        <f t="shared" si="460"/>
        <v>1936</v>
      </c>
      <c r="AC1980" t="str">
        <f t="shared" si="461"/>
        <v>ITM_CPXI</v>
      </c>
      <c r="AD1980" s="125" t="str">
        <f>IF(ISNA(VLOOKUP(AA1980,'XEQM Shortlist'!J:J,1,0)),"//","")</f>
        <v>//</v>
      </c>
      <c r="AF1980" s="88" t="str">
        <f t="shared" si="462"/>
        <v>CPXI</v>
      </c>
      <c r="AG1980" t="b">
        <f t="shared" si="463"/>
        <v>1</v>
      </c>
    </row>
    <row r="1981" spans="1:33">
      <c r="A1981" s="45">
        <f t="shared" ref="A1981:A2044" si="492">IF(B1981=INT(B1981),ROW(),"")</f>
        <v>1981</v>
      </c>
      <c r="B1981" s="44">
        <f t="shared" si="464"/>
        <v>1937</v>
      </c>
      <c r="C1981" s="80" t="s">
        <v>5416</v>
      </c>
      <c r="D1981" s="80" t="s">
        <v>2375</v>
      </c>
      <c r="E1981" s="83" t="s">
        <v>58</v>
      </c>
      <c r="F1981" s="83" t="s">
        <v>58</v>
      </c>
      <c r="G1981" s="86">
        <v>0</v>
      </c>
      <c r="H1981" s="86">
        <v>0</v>
      </c>
      <c r="I1981" s="264" t="s">
        <v>3</v>
      </c>
      <c r="J1981" s="81" t="s">
        <v>1348</v>
      </c>
      <c r="K1981" s="83" t="s">
        <v>3656</v>
      </c>
      <c r="L1981" s="84" t="s">
        <v>4614</v>
      </c>
      <c r="M1981" s="84" t="s">
        <v>4670</v>
      </c>
      <c r="N1981" s="52" t="s">
        <v>5547</v>
      </c>
      <c r="O1981" s="80"/>
      <c r="P1981" s="261" t="s">
        <v>2378</v>
      </c>
      <c r="Q1981" s="13"/>
      <c r="R1981"/>
      <c r="S1981" t="str">
        <f t="shared" si="490"/>
        <v/>
      </c>
      <c r="T1981" s="41" t="str">
        <f>IF(ISNA(VLOOKUP(P1981,'NEW XEQM.c'!E:F,2,0)),"--","PRESENT")</f>
        <v>PRESENT</v>
      </c>
      <c r="U1981"/>
      <c r="V1981">
        <f t="shared" si="491"/>
        <v>611</v>
      </c>
      <c r="W1981" s="75" t="s">
        <v>2594</v>
      </c>
      <c r="X1981" s="54" t="s">
        <v>2500</v>
      </c>
      <c r="Y1981" s="54" t="s">
        <v>2155</v>
      </c>
      <c r="Z1981" s="22" t="str">
        <f t="shared" ref="Z1981:Z2044" si="493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94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95">B1981</f>
        <v>1937</v>
      </c>
      <c r="AC1981" t="str">
        <f t="shared" ref="AC1981:AC2044" si="496">P1981</f>
        <v>ITM_CPXJ</v>
      </c>
      <c r="AD1981" s="125" t="str">
        <f>IF(ISNA(VLOOKUP(AA1981,'XEQM Shortlist'!J:J,1,0)),"//","")</f>
        <v>//</v>
      </c>
      <c r="AF1981" s="88" t="str">
        <f t="shared" ref="AF1981:AF2044" si="497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98">AA1981=AF1981</f>
        <v>1</v>
      </c>
    </row>
    <row r="1982" spans="1:33">
      <c r="A1982" s="45">
        <f t="shared" si="492"/>
        <v>1982</v>
      </c>
      <c r="B1982" s="44">
        <f t="shared" si="464"/>
        <v>1938</v>
      </c>
      <c r="C1982" s="80" t="s">
        <v>5416</v>
      </c>
      <c r="D1982" s="80" t="s">
        <v>2384</v>
      </c>
      <c r="E1982" s="83" t="s">
        <v>2385</v>
      </c>
      <c r="F1982" s="83" t="s">
        <v>2385</v>
      </c>
      <c r="G1982" s="86">
        <v>0</v>
      </c>
      <c r="H1982" s="86">
        <v>0</v>
      </c>
      <c r="I1982" s="264" t="s">
        <v>3</v>
      </c>
      <c r="J1982" s="81" t="s">
        <v>1348</v>
      </c>
      <c r="K1982" s="83" t="s">
        <v>3656</v>
      </c>
      <c r="L1982" s="84" t="s">
        <v>4614</v>
      </c>
      <c r="M1982" s="84" t="s">
        <v>4670</v>
      </c>
      <c r="N1982" s="52" t="s">
        <v>5547</v>
      </c>
      <c r="O1982" s="80"/>
      <c r="P1982" s="261" t="s">
        <v>2386</v>
      </c>
      <c r="Q1982" s="13"/>
      <c r="R1982"/>
      <c r="S1982" t="str">
        <f t="shared" si="490"/>
        <v/>
      </c>
      <c r="T1982" s="41" t="str">
        <f>IF(ISNA(VLOOKUP(P1982,'NEW XEQM.c'!E:F,2,0)),"--","PRESENT")</f>
        <v>PRESENT</v>
      </c>
      <c r="U1982"/>
      <c r="V1982">
        <f t="shared" si="491"/>
        <v>612</v>
      </c>
      <c r="W1982" s="75" t="s">
        <v>2594</v>
      </c>
      <c r="X1982" s="54" t="s">
        <v>2500</v>
      </c>
      <c r="Y1982" s="54" t="s">
        <v>2155</v>
      </c>
      <c r="Z1982" s="22" t="str">
        <f t="shared" si="493"/>
        <v>"SSIZE4"</v>
      </c>
      <c r="AA1982" s="22" t="str">
        <f t="shared" si="494"/>
        <v>SSIZE4</v>
      </c>
      <c r="AB1982" s="1">
        <f t="shared" si="495"/>
        <v>1938</v>
      </c>
      <c r="AC1982" t="str">
        <f t="shared" si="496"/>
        <v>ITM_SSIZE4</v>
      </c>
      <c r="AD1982" s="125" t="str">
        <f>IF(ISNA(VLOOKUP(AA1982,'XEQM Shortlist'!J:J,1,0)),"//","")</f>
        <v>//</v>
      </c>
      <c r="AF1982" s="88" t="str">
        <f t="shared" si="497"/>
        <v>SSIZE4</v>
      </c>
      <c r="AG1982" t="b">
        <f t="shared" si="498"/>
        <v>1</v>
      </c>
    </row>
    <row r="1983" spans="1:33">
      <c r="A1983" s="45">
        <f t="shared" si="492"/>
        <v>1983</v>
      </c>
      <c r="B1983" s="44">
        <f t="shared" si="464"/>
        <v>1939</v>
      </c>
      <c r="C1983" s="80" t="s">
        <v>5416</v>
      </c>
      <c r="D1983" s="80" t="s">
        <v>2387</v>
      </c>
      <c r="E1983" s="81" t="s">
        <v>323</v>
      </c>
      <c r="F1983" s="81" t="s">
        <v>323</v>
      </c>
      <c r="G1983" s="86">
        <v>0</v>
      </c>
      <c r="H1983" s="86">
        <v>0</v>
      </c>
      <c r="I1983" s="264" t="s">
        <v>3</v>
      </c>
      <c r="J1983" s="81" t="s">
        <v>1348</v>
      </c>
      <c r="K1983" s="83" t="s">
        <v>3656</v>
      </c>
      <c r="L1983" s="84" t="s">
        <v>4614</v>
      </c>
      <c r="M1983" s="84" t="s">
        <v>4670</v>
      </c>
      <c r="N1983" s="52" t="s">
        <v>5547</v>
      </c>
      <c r="O1983" s="84"/>
      <c r="P1983" s="261" t="s">
        <v>2388</v>
      </c>
      <c r="Q1983" s="13"/>
      <c r="R1983"/>
      <c r="S1983" t="str">
        <f t="shared" si="490"/>
        <v/>
      </c>
      <c r="T1983" s="41" t="str">
        <f>IF(ISNA(VLOOKUP(P1983,'NEW XEQM.c'!E:F,2,0)),"--","PRESENT")</f>
        <v>PRESENT</v>
      </c>
      <c r="U1983"/>
      <c r="V1983">
        <f t="shared" si="491"/>
        <v>613</v>
      </c>
      <c r="W1983" s="75" t="s">
        <v>2594</v>
      </c>
      <c r="X1983" s="54" t="s">
        <v>2500</v>
      </c>
      <c r="Y1983" s="54" t="s">
        <v>2155</v>
      </c>
      <c r="Z1983" s="22" t="str">
        <f t="shared" si="493"/>
        <v>"SSIZE8"</v>
      </c>
      <c r="AA1983" s="22" t="str">
        <f t="shared" si="494"/>
        <v>SSIZE8</v>
      </c>
      <c r="AB1983" s="1">
        <f t="shared" si="495"/>
        <v>1939</v>
      </c>
      <c r="AC1983" t="str">
        <f t="shared" si="496"/>
        <v>ITM_SSIZE8</v>
      </c>
      <c r="AD1983" s="125" t="str">
        <f>IF(ISNA(VLOOKUP(AA1983,'XEQM Shortlist'!J:J,1,0)),"//","")</f>
        <v>//</v>
      </c>
      <c r="AF1983" s="88" t="str">
        <f t="shared" si="497"/>
        <v>SSIZE8</v>
      </c>
      <c r="AG1983" t="b">
        <f t="shared" si="498"/>
        <v>1</v>
      </c>
    </row>
    <row r="1984" spans="1:33">
      <c r="A1984" s="45">
        <f t="shared" si="492"/>
        <v>1984</v>
      </c>
      <c r="B1984" s="44">
        <f t="shared" si="464"/>
        <v>1940</v>
      </c>
      <c r="C1984" s="80" t="s">
        <v>5416</v>
      </c>
      <c r="D1984" s="80" t="s">
        <v>2411</v>
      </c>
      <c r="E1984" s="81" t="s">
        <v>2321</v>
      </c>
      <c r="F1984" s="81" t="s">
        <v>2321</v>
      </c>
      <c r="G1984" s="86">
        <v>0</v>
      </c>
      <c r="H1984" s="86">
        <v>0</v>
      </c>
      <c r="I1984" s="264" t="s">
        <v>3</v>
      </c>
      <c r="J1984" s="81" t="s">
        <v>1348</v>
      </c>
      <c r="K1984" s="83" t="s">
        <v>3656</v>
      </c>
      <c r="L1984" s="84" t="s">
        <v>4614</v>
      </c>
      <c r="M1984" s="84" t="s">
        <v>4672</v>
      </c>
      <c r="N1984" s="52" t="s">
        <v>5547</v>
      </c>
      <c r="O1984" s="84"/>
      <c r="P1984" s="261" t="s">
        <v>2413</v>
      </c>
      <c r="Q1984" s="13"/>
      <c r="R1984"/>
      <c r="S1984" t="str">
        <f t="shared" si="490"/>
        <v/>
      </c>
      <c r="T1984" s="41" t="str">
        <f>IF(ISNA(VLOOKUP(P1984,'NEW XEQM.c'!E:F,2,0)),"--","PRESENT")</f>
        <v>PRESENT</v>
      </c>
      <c r="U1984"/>
      <c r="V1984">
        <f t="shared" si="491"/>
        <v>613</v>
      </c>
      <c r="W1984" s="75" t="s">
        <v>2594</v>
      </c>
      <c r="X1984" s="54" t="s">
        <v>2155</v>
      </c>
      <c r="Y1984" s="54" t="s">
        <v>2155</v>
      </c>
      <c r="Z1984" s="22" t="str">
        <f t="shared" si="493"/>
        <v/>
      </c>
      <c r="AA1984" s="22" t="str">
        <f t="shared" si="494"/>
        <v/>
      </c>
      <c r="AB1984" s="1">
        <f t="shared" si="495"/>
        <v>1940</v>
      </c>
      <c r="AC1984" t="str">
        <f t="shared" si="496"/>
        <v>ITM_CB_SPCRES</v>
      </c>
      <c r="AD1984" s="125" t="str">
        <f>IF(ISNA(VLOOKUP(AA1984,'XEQM Shortlist'!J:J,1,0)),"//","")</f>
        <v/>
      </c>
      <c r="AF1984" s="88" t="str">
        <f t="shared" si="497"/>
        <v/>
      </c>
      <c r="AG1984" t="b">
        <f t="shared" si="498"/>
        <v>1</v>
      </c>
    </row>
    <row r="1985" spans="1:33">
      <c r="A1985" s="45">
        <f t="shared" si="492"/>
        <v>1985</v>
      </c>
      <c r="B1985" s="44">
        <f t="shared" si="464"/>
        <v>1941</v>
      </c>
      <c r="C1985" s="80" t="s">
        <v>3618</v>
      </c>
      <c r="D1985" s="80" t="s">
        <v>7</v>
      </c>
      <c r="E1985" s="83" t="s">
        <v>1319</v>
      </c>
      <c r="F1985" s="83" t="s">
        <v>1319</v>
      </c>
      <c r="G1985" s="86">
        <v>0</v>
      </c>
      <c r="H1985" s="86">
        <v>0</v>
      </c>
      <c r="I1985" s="264" t="s">
        <v>1</v>
      </c>
      <c r="J1985" s="81" t="s">
        <v>1348</v>
      </c>
      <c r="K1985" s="83" t="s">
        <v>3656</v>
      </c>
      <c r="L1985" s="84" t="s">
        <v>4614</v>
      </c>
      <c r="M1985" s="84" t="s">
        <v>4672</v>
      </c>
      <c r="N1985" s="52" t="s">
        <v>2599</v>
      </c>
      <c r="O1985" s="84" t="s">
        <v>2372</v>
      </c>
      <c r="P1985" s="261" t="s">
        <v>2412</v>
      </c>
      <c r="Q1985" s="13"/>
      <c r="R1985"/>
      <c r="S1985" t="str">
        <f t="shared" si="490"/>
        <v/>
      </c>
      <c r="T1985" s="41" t="str">
        <f>IF(ISNA(VLOOKUP(P1985,'NEW XEQM.c'!E:F,2,0)),"--","PRESENT")</f>
        <v>--</v>
      </c>
      <c r="U1985"/>
      <c r="V1985">
        <f t="shared" si="491"/>
        <v>613</v>
      </c>
      <c r="W1985" s="75" t="s">
        <v>2594</v>
      </c>
      <c r="X1985" s="54" t="s">
        <v>2155</v>
      </c>
      <c r="Y1985" s="54" t="s">
        <v>2155</v>
      </c>
      <c r="Z1985" s="22" t="str">
        <f t="shared" si="493"/>
        <v/>
      </c>
      <c r="AA1985" s="22" t="str">
        <f t="shared" si="494"/>
        <v/>
      </c>
      <c r="AB1985" s="1">
        <f t="shared" si="495"/>
        <v>1941</v>
      </c>
      <c r="AC1985" t="str">
        <f t="shared" si="496"/>
        <v>ITM_CFG</v>
      </c>
      <c r="AD1985" s="125" t="str">
        <f>IF(ISNA(VLOOKUP(AA1985,'XEQM Shortlist'!J:J,1,0)),"//","")</f>
        <v/>
      </c>
      <c r="AF1985" s="88" t="str">
        <f t="shared" si="497"/>
        <v/>
      </c>
      <c r="AG1985" t="b">
        <f t="shared" si="498"/>
        <v>1</v>
      </c>
    </row>
    <row r="1986" spans="1:33">
      <c r="A1986" s="45">
        <f t="shared" si="492"/>
        <v>1986</v>
      </c>
      <c r="B1986" s="44">
        <f t="shared" si="464"/>
        <v>1942</v>
      </c>
      <c r="C1986" s="80" t="s">
        <v>5416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4" t="s">
        <v>3</v>
      </c>
      <c r="J1986" s="81" t="s">
        <v>1348</v>
      </c>
      <c r="K1986" s="83" t="s">
        <v>3656</v>
      </c>
      <c r="L1986" s="84" t="s">
        <v>4614</v>
      </c>
      <c r="M1986" s="84" t="s">
        <v>4670</v>
      </c>
      <c r="N1986" s="52" t="s">
        <v>5548</v>
      </c>
      <c r="O1986" s="87" t="s">
        <v>2372</v>
      </c>
      <c r="P1986" s="261" t="s">
        <v>1430</v>
      </c>
      <c r="Q1986" s="13"/>
      <c r="R1986"/>
      <c r="S1986" t="str">
        <f t="shared" si="490"/>
        <v/>
      </c>
      <c r="T1986" s="41" t="str">
        <f>IF(ISNA(VLOOKUP(P1986,'NEW XEQM.c'!E:F,2,0)),"--","PRESENT")</f>
        <v>PRESENT</v>
      </c>
      <c r="U1986"/>
      <c r="V1986">
        <f t="shared" si="491"/>
        <v>613</v>
      </c>
      <c r="W1986" s="75" t="s">
        <v>2594</v>
      </c>
      <c r="X1986" s="54" t="s">
        <v>2155</v>
      </c>
      <c r="Y1986" s="54" t="s">
        <v>2155</v>
      </c>
      <c r="Z1986" s="22" t="str">
        <f t="shared" si="493"/>
        <v/>
      </c>
      <c r="AA1986" s="22" t="str">
        <f t="shared" si="494"/>
        <v/>
      </c>
      <c r="AB1986" s="1">
        <f t="shared" si="495"/>
        <v>1942</v>
      </c>
      <c r="AC1986" t="str">
        <f t="shared" si="496"/>
        <v>ITM_CLK12</v>
      </c>
      <c r="AD1986" s="125" t="str">
        <f>IF(ISNA(VLOOKUP(AA1986,'XEQM Shortlist'!J:J,1,0)),"//","")</f>
        <v/>
      </c>
      <c r="AF1986" s="88" t="str">
        <f t="shared" si="497"/>
        <v/>
      </c>
      <c r="AG1986" t="b">
        <f t="shared" si="498"/>
        <v>1</v>
      </c>
    </row>
    <row r="1987" spans="1:33">
      <c r="A1987" s="45">
        <f t="shared" si="492"/>
        <v>1987</v>
      </c>
      <c r="B1987" s="44">
        <f t="shared" si="464"/>
        <v>1943</v>
      </c>
      <c r="C1987" s="80" t="s">
        <v>5416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4" t="s">
        <v>3</v>
      </c>
      <c r="J1987" s="81" t="s">
        <v>1348</v>
      </c>
      <c r="K1987" s="83" t="s">
        <v>3656</v>
      </c>
      <c r="L1987" s="84" t="s">
        <v>4614</v>
      </c>
      <c r="M1987" s="84" t="s">
        <v>4670</v>
      </c>
      <c r="N1987" s="52" t="s">
        <v>5548</v>
      </c>
      <c r="O1987" s="87" t="s">
        <v>2372</v>
      </c>
      <c r="P1987" s="261" t="s">
        <v>1431</v>
      </c>
      <c r="Q1987" s="13"/>
      <c r="R1987"/>
      <c r="S1987" t="str">
        <f t="shared" si="490"/>
        <v/>
      </c>
      <c r="T1987" s="41" t="str">
        <f>IF(ISNA(VLOOKUP(P1987,'NEW XEQM.c'!E:F,2,0)),"--","PRESENT")</f>
        <v>PRESENT</v>
      </c>
      <c r="U1987"/>
      <c r="V1987">
        <f t="shared" si="491"/>
        <v>613</v>
      </c>
      <c r="W1987" s="75" t="s">
        <v>2594</v>
      </c>
      <c r="X1987" s="54" t="s">
        <v>2155</v>
      </c>
      <c r="Y1987" s="54" t="s">
        <v>2155</v>
      </c>
      <c r="Z1987" s="22" t="str">
        <f t="shared" si="493"/>
        <v/>
      </c>
      <c r="AA1987" s="22" t="str">
        <f t="shared" si="494"/>
        <v/>
      </c>
      <c r="AB1987" s="1">
        <f t="shared" si="495"/>
        <v>1943</v>
      </c>
      <c r="AC1987" t="str">
        <f t="shared" si="496"/>
        <v>ITM_CLK24</v>
      </c>
      <c r="AD1987" s="125" t="str">
        <f>IF(ISNA(VLOOKUP(AA1987,'XEQM Shortlist'!J:J,1,0)),"//","")</f>
        <v/>
      </c>
      <c r="AF1987" s="88" t="str">
        <f t="shared" si="497"/>
        <v/>
      </c>
      <c r="AG1987" t="b">
        <f t="shared" si="498"/>
        <v>1</v>
      </c>
    </row>
    <row r="1988" spans="1:33">
      <c r="A1988" s="45">
        <f t="shared" si="492"/>
        <v>1988</v>
      </c>
      <c r="B1988" s="44">
        <f t="shared" ref="B1988:B2051" si="499">IF(AND(MID(C1988,2,1)&lt;&gt;"/",MID(C1988,1,1)="/"),INT(B1987)+1,B1987+0.01)</f>
        <v>1944</v>
      </c>
      <c r="C1988" s="80" t="s">
        <v>5416</v>
      </c>
      <c r="D1988" s="80" t="s">
        <v>2379</v>
      </c>
      <c r="E1988" s="81" t="s">
        <v>202</v>
      </c>
      <c r="F1988" s="81" t="s">
        <v>202</v>
      </c>
      <c r="G1988" s="86">
        <v>0</v>
      </c>
      <c r="H1988" s="86">
        <v>0</v>
      </c>
      <c r="I1988" s="264" t="s">
        <v>3</v>
      </c>
      <c r="J1988" s="81" t="s">
        <v>1348</v>
      </c>
      <c r="K1988" s="83" t="s">
        <v>3656</v>
      </c>
      <c r="L1988" s="84" t="s">
        <v>4614</v>
      </c>
      <c r="M1988" s="84" t="s">
        <v>4670</v>
      </c>
      <c r="N1988" s="52" t="s">
        <v>5548</v>
      </c>
      <c r="O1988" s="87"/>
      <c r="P1988" s="261" t="s">
        <v>2380</v>
      </c>
      <c r="Q1988" s="13"/>
      <c r="R1988"/>
      <c r="S1988" t="str">
        <f t="shared" si="490"/>
        <v/>
      </c>
      <c r="T1988" s="41" t="str">
        <f>IF(ISNA(VLOOKUP(P1988,'NEW XEQM.c'!E:F,2,0)),"--","PRESENT")</f>
        <v>PRESENT</v>
      </c>
      <c r="U1988"/>
      <c r="V1988">
        <f t="shared" si="491"/>
        <v>613</v>
      </c>
      <c r="W1988" s="75" t="s">
        <v>2594</v>
      </c>
      <c r="X1988" s="54" t="s">
        <v>2155</v>
      </c>
      <c r="Y1988" s="54" t="s">
        <v>2155</v>
      </c>
      <c r="Z1988" s="22" t="str">
        <f t="shared" si="493"/>
        <v/>
      </c>
      <c r="AA1988" s="22" t="str">
        <f t="shared" si="494"/>
        <v/>
      </c>
      <c r="AB1988" s="1">
        <f t="shared" si="495"/>
        <v>1944</v>
      </c>
      <c r="AC1988" t="str">
        <f t="shared" si="496"/>
        <v>ITM_MULTCR</v>
      </c>
      <c r="AD1988" s="125" t="str">
        <f>IF(ISNA(VLOOKUP(AA1988,'XEQM Shortlist'!J:J,1,0)),"//","")</f>
        <v/>
      </c>
      <c r="AF1988" s="88" t="str">
        <f t="shared" si="497"/>
        <v/>
      </c>
      <c r="AG1988" t="b">
        <f t="shared" si="498"/>
        <v>1</v>
      </c>
    </row>
    <row r="1989" spans="1:33">
      <c r="A1989" s="45">
        <f t="shared" si="492"/>
        <v>1989</v>
      </c>
      <c r="B1989" s="44">
        <f t="shared" si="499"/>
        <v>1945</v>
      </c>
      <c r="C1989" s="80" t="s">
        <v>5416</v>
      </c>
      <c r="D1989" s="80" t="s">
        <v>2381</v>
      </c>
      <c r="E1989" s="81" t="s">
        <v>2382</v>
      </c>
      <c r="F1989" s="81" t="s">
        <v>2382</v>
      </c>
      <c r="G1989" s="86">
        <v>0</v>
      </c>
      <c r="H1989" s="86">
        <v>0</v>
      </c>
      <c r="I1989" s="264" t="s">
        <v>3</v>
      </c>
      <c r="J1989" s="81" t="s">
        <v>1348</v>
      </c>
      <c r="K1989" s="83" t="s">
        <v>3656</v>
      </c>
      <c r="L1989" s="84" t="s">
        <v>4614</v>
      </c>
      <c r="M1989" s="84" t="s">
        <v>4670</v>
      </c>
      <c r="N1989" s="52" t="s">
        <v>5548</v>
      </c>
      <c r="O1989" s="84"/>
      <c r="P1989" s="261" t="s">
        <v>2383</v>
      </c>
      <c r="Q1989" s="13"/>
      <c r="R1989"/>
      <c r="S1989" t="str">
        <f t="shared" si="490"/>
        <v/>
      </c>
      <c r="T1989" s="41" t="str">
        <f>IF(ISNA(VLOOKUP(P1989,'NEW XEQM.c'!E:F,2,0)),"--","PRESENT")</f>
        <v>PRESENT</v>
      </c>
      <c r="U1989"/>
      <c r="V1989">
        <f t="shared" si="491"/>
        <v>613</v>
      </c>
      <c r="W1989" s="75" t="s">
        <v>2594</v>
      </c>
      <c r="X1989" s="54" t="s">
        <v>2155</v>
      </c>
      <c r="Y1989" s="54" t="s">
        <v>2155</v>
      </c>
      <c r="Z1989" s="22" t="str">
        <f t="shared" si="493"/>
        <v/>
      </c>
      <c r="AA1989" s="22" t="str">
        <f t="shared" si="494"/>
        <v/>
      </c>
      <c r="AB1989" s="1">
        <f t="shared" si="495"/>
        <v>1945</v>
      </c>
      <c r="AC1989" t="str">
        <f t="shared" si="496"/>
        <v>ITM_MULTDOT</v>
      </c>
      <c r="AD1989" s="125" t="str">
        <f>IF(ISNA(VLOOKUP(AA1989,'XEQM Shortlist'!J:J,1,0)),"//","")</f>
        <v/>
      </c>
      <c r="AF1989" s="88" t="str">
        <f t="shared" si="497"/>
        <v/>
      </c>
      <c r="AG1989" t="b">
        <f t="shared" si="498"/>
        <v>1</v>
      </c>
    </row>
    <row r="1990" spans="1:33">
      <c r="A1990" s="45">
        <f t="shared" si="492"/>
        <v>1990</v>
      </c>
      <c r="B1990" s="44">
        <f t="shared" si="499"/>
        <v>1946</v>
      </c>
      <c r="C1990" s="80" t="s">
        <v>5416</v>
      </c>
      <c r="D1990" s="80" t="s">
        <v>967</v>
      </c>
      <c r="E1990" s="81" t="s">
        <v>250</v>
      </c>
      <c r="F1990" s="81" t="s">
        <v>250</v>
      </c>
      <c r="G1990" s="86">
        <v>0</v>
      </c>
      <c r="H1990" s="86">
        <v>0</v>
      </c>
      <c r="I1990" s="264" t="s">
        <v>3</v>
      </c>
      <c r="J1990" s="81" t="s">
        <v>1347</v>
      </c>
      <c r="K1990" s="83" t="s">
        <v>3656</v>
      </c>
      <c r="L1990" s="84" t="s">
        <v>4614</v>
      </c>
      <c r="M1990" s="84" t="s">
        <v>4670</v>
      </c>
      <c r="N1990" s="52" t="s">
        <v>5548</v>
      </c>
      <c r="O1990" s="84" t="s">
        <v>2372</v>
      </c>
      <c r="P1990" s="261" t="s">
        <v>1742</v>
      </c>
      <c r="Q1990" s="13"/>
      <c r="R1990"/>
      <c r="S1990" t="str">
        <f t="shared" si="490"/>
        <v/>
      </c>
      <c r="T1990" s="41" t="str">
        <f>IF(ISNA(VLOOKUP(P1990,'NEW XEQM.c'!E:F,2,0)),"--","PRESENT")</f>
        <v>PRESENT</v>
      </c>
      <c r="U1990"/>
      <c r="V1990">
        <f t="shared" si="491"/>
        <v>614</v>
      </c>
      <c r="W1990" s="75" t="s">
        <v>2594</v>
      </c>
      <c r="X1990" s="54" t="s">
        <v>2500</v>
      </c>
      <c r="Y1990" s="54" t="s">
        <v>2155</v>
      </c>
      <c r="Z1990" s="22" t="str">
        <f t="shared" si="493"/>
        <v>"POLAR"</v>
      </c>
      <c r="AA1990" s="22" t="str">
        <f t="shared" si="494"/>
        <v>POLAR</v>
      </c>
      <c r="AB1990" s="1">
        <f t="shared" si="495"/>
        <v>1946</v>
      </c>
      <c r="AC1990" t="str">
        <f t="shared" si="496"/>
        <v>ITM_POLAR</v>
      </c>
      <c r="AD1990" s="125" t="str">
        <f>IF(ISNA(VLOOKUP(AA1990,'XEQM Shortlist'!J:J,1,0)),"//","")</f>
        <v/>
      </c>
      <c r="AF1990" s="88" t="str">
        <f t="shared" si="497"/>
        <v>POLAR</v>
      </c>
      <c r="AG1990" t="b">
        <f t="shared" si="498"/>
        <v>1</v>
      </c>
    </row>
    <row r="1991" spans="1:33">
      <c r="A1991" s="45">
        <f t="shared" si="492"/>
        <v>1991</v>
      </c>
      <c r="B1991" s="44">
        <f t="shared" si="499"/>
        <v>1947</v>
      </c>
      <c r="C1991" s="80" t="s">
        <v>5416</v>
      </c>
      <c r="D1991" s="80" t="s">
        <v>2401</v>
      </c>
      <c r="E1991" s="81" t="s">
        <v>960</v>
      </c>
      <c r="F1991" s="81" t="s">
        <v>960</v>
      </c>
      <c r="G1991" s="86">
        <v>0</v>
      </c>
      <c r="H1991" s="86">
        <v>0</v>
      </c>
      <c r="I1991" s="264" t="s">
        <v>3</v>
      </c>
      <c r="J1991" s="81" t="s">
        <v>1348</v>
      </c>
      <c r="K1991" s="83" t="s">
        <v>3656</v>
      </c>
      <c r="L1991" s="84" t="s">
        <v>4614</v>
      </c>
      <c r="M1991" s="84" t="s">
        <v>4670</v>
      </c>
      <c r="N1991" s="52" t="s">
        <v>5548</v>
      </c>
      <c r="O1991" s="87" t="s">
        <v>2372</v>
      </c>
      <c r="P1991" s="261" t="s">
        <v>1768</v>
      </c>
      <c r="Q1991" s="13"/>
      <c r="R1991"/>
      <c r="S1991" t="str">
        <f t="shared" si="490"/>
        <v/>
      </c>
      <c r="T1991" s="41" t="str">
        <f>IF(ISNA(VLOOKUP(P1991,'NEW XEQM.c'!E:F,2,0)),"--","PRESENT")</f>
        <v>PRESENT</v>
      </c>
      <c r="U1991"/>
      <c r="V1991">
        <f t="shared" si="491"/>
        <v>614</v>
      </c>
      <c r="W1991" s="75" t="s">
        <v>2594</v>
      </c>
      <c r="X1991" s="54" t="s">
        <v>2155</v>
      </c>
      <c r="Y1991" s="54" t="s">
        <v>2155</v>
      </c>
      <c r="Z1991" s="22" t="str">
        <f t="shared" si="493"/>
        <v/>
      </c>
      <c r="AA1991" s="22" t="str">
        <f t="shared" si="494"/>
        <v/>
      </c>
      <c r="AB1991" s="1">
        <f t="shared" si="495"/>
        <v>1947</v>
      </c>
      <c r="AC1991" t="str">
        <f t="shared" si="496"/>
        <v>ITM_RDXCOM</v>
      </c>
      <c r="AD1991" s="125" t="str">
        <f>IF(ISNA(VLOOKUP(AA1991,'XEQM Shortlist'!J:J,1,0)),"//","")</f>
        <v/>
      </c>
      <c r="AF1991" s="88" t="str">
        <f t="shared" si="497"/>
        <v/>
      </c>
      <c r="AG1991" t="b">
        <f t="shared" si="498"/>
        <v>1</v>
      </c>
    </row>
    <row r="1992" spans="1:33">
      <c r="A1992" s="45">
        <f t="shared" si="492"/>
        <v>1992</v>
      </c>
      <c r="B1992" s="44">
        <f t="shared" si="499"/>
        <v>1948</v>
      </c>
      <c r="C1992" s="80" t="s">
        <v>5416</v>
      </c>
      <c r="D1992" s="80" t="s">
        <v>2402</v>
      </c>
      <c r="E1992" s="81" t="s">
        <v>272</v>
      </c>
      <c r="F1992" s="81" t="s">
        <v>272</v>
      </c>
      <c r="G1992" s="82">
        <v>0</v>
      </c>
      <c r="H1992" s="82">
        <v>0</v>
      </c>
      <c r="I1992" s="264" t="s">
        <v>3</v>
      </c>
      <c r="J1992" s="83" t="s">
        <v>1348</v>
      </c>
      <c r="K1992" s="83" t="s">
        <v>3656</v>
      </c>
      <c r="L1992" s="84" t="s">
        <v>4614</v>
      </c>
      <c r="M1992" s="84" t="s">
        <v>4670</v>
      </c>
      <c r="N1992" s="52" t="s">
        <v>5548</v>
      </c>
      <c r="O1992" s="87" t="s">
        <v>2372</v>
      </c>
      <c r="P1992" s="261" t="s">
        <v>1769</v>
      </c>
      <c r="Q1992" s="13"/>
      <c r="R1992"/>
      <c r="S1992" t="str">
        <f t="shared" si="490"/>
        <v/>
      </c>
      <c r="T1992" s="41" t="str">
        <f>IF(ISNA(VLOOKUP(P1992,'NEW XEQM.c'!E:F,2,0)),"--","PRESENT")</f>
        <v>PRESENT</v>
      </c>
      <c r="U1992"/>
      <c r="V1992">
        <f t="shared" si="491"/>
        <v>614</v>
      </c>
      <c r="W1992" s="75" t="s">
        <v>2594</v>
      </c>
      <c r="X1992" s="54" t="s">
        <v>2155</v>
      </c>
      <c r="Y1992" s="54" t="s">
        <v>2155</v>
      </c>
      <c r="Z1992" s="22" t="str">
        <f t="shared" si="493"/>
        <v/>
      </c>
      <c r="AA1992" s="22" t="str">
        <f t="shared" si="494"/>
        <v/>
      </c>
      <c r="AB1992" s="1">
        <f t="shared" si="495"/>
        <v>1948</v>
      </c>
      <c r="AC1992" t="str">
        <f t="shared" si="496"/>
        <v>ITM_RDXPER</v>
      </c>
      <c r="AD1992" s="125" t="str">
        <f>IF(ISNA(VLOOKUP(AA1992,'XEQM Shortlist'!J:J,1,0)),"//","")</f>
        <v/>
      </c>
      <c r="AF1992" s="88" t="str">
        <f t="shared" si="497"/>
        <v/>
      </c>
      <c r="AG1992" t="b">
        <f t="shared" si="498"/>
        <v>1</v>
      </c>
    </row>
    <row r="1993" spans="1:33">
      <c r="A1993" s="45">
        <f t="shared" si="492"/>
        <v>1993</v>
      </c>
      <c r="B1993" s="44">
        <f t="shared" si="499"/>
        <v>1949</v>
      </c>
      <c r="C1993" s="80" t="s">
        <v>5416</v>
      </c>
      <c r="D1993" s="80" t="s">
        <v>968</v>
      </c>
      <c r="E1993" s="81" t="s">
        <v>275</v>
      </c>
      <c r="F1993" s="81" t="s">
        <v>275</v>
      </c>
      <c r="G1993" s="86">
        <v>0</v>
      </c>
      <c r="H1993" s="86">
        <v>0</v>
      </c>
      <c r="I1993" s="264" t="s">
        <v>3</v>
      </c>
      <c r="J1993" s="81" t="s">
        <v>1347</v>
      </c>
      <c r="K1993" s="83" t="s">
        <v>3656</v>
      </c>
      <c r="L1993" s="84" t="s">
        <v>4614</v>
      </c>
      <c r="M1993" s="84" t="s">
        <v>4670</v>
      </c>
      <c r="N1993" s="52" t="s">
        <v>5548</v>
      </c>
      <c r="O1993" s="87" t="s">
        <v>2372</v>
      </c>
      <c r="P1993" s="261" t="s">
        <v>1774</v>
      </c>
      <c r="Q1993" s="13"/>
      <c r="R1993"/>
      <c r="S1993" t="str">
        <f t="shared" si="490"/>
        <v/>
      </c>
      <c r="T1993" s="41" t="str">
        <f>IF(ISNA(VLOOKUP(P1993,'NEW XEQM.c'!E:F,2,0)),"--","PRESENT")</f>
        <v>PRESENT</v>
      </c>
      <c r="U1993"/>
      <c r="V1993">
        <f t="shared" si="491"/>
        <v>615</v>
      </c>
      <c r="W1993" s="75" t="s">
        <v>2594</v>
      </c>
      <c r="X1993" s="54" t="s">
        <v>2500</v>
      </c>
      <c r="Y1993" s="54" t="s">
        <v>2155</v>
      </c>
      <c r="Z1993" s="22" t="str">
        <f t="shared" si="493"/>
        <v>"RECT"</v>
      </c>
      <c r="AA1993" s="22" t="str">
        <f t="shared" si="494"/>
        <v>RECT</v>
      </c>
      <c r="AB1993" s="1">
        <f t="shared" si="495"/>
        <v>1949</v>
      </c>
      <c r="AC1993" t="str">
        <f t="shared" si="496"/>
        <v>ITM_RECT</v>
      </c>
      <c r="AD1993" s="125" t="str">
        <f>IF(ISNA(VLOOKUP(AA1993,'XEQM Shortlist'!J:J,1,0)),"//","")</f>
        <v/>
      </c>
      <c r="AF1993" s="88" t="str">
        <f t="shared" si="497"/>
        <v>RECT</v>
      </c>
      <c r="AG1993" t="b">
        <f t="shared" si="498"/>
        <v>1</v>
      </c>
    </row>
    <row r="1994" spans="1:33">
      <c r="A1994" s="45">
        <f t="shared" si="492"/>
        <v>1994</v>
      </c>
      <c r="B1994" s="44">
        <f t="shared" si="499"/>
        <v>1950</v>
      </c>
      <c r="C1994" s="80" t="s">
        <v>5416</v>
      </c>
      <c r="D1994" s="80" t="s">
        <v>2403</v>
      </c>
      <c r="E1994" s="81" t="s">
        <v>2405</v>
      </c>
      <c r="F1994" s="81" t="s">
        <v>2405</v>
      </c>
      <c r="G1994" s="86">
        <v>0</v>
      </c>
      <c r="H1994" s="86">
        <v>0</v>
      </c>
      <c r="I1994" s="264" t="s">
        <v>3</v>
      </c>
      <c r="J1994" s="81" t="s">
        <v>1348</v>
      </c>
      <c r="K1994" s="83" t="s">
        <v>3656</v>
      </c>
      <c r="L1994" s="84" t="s">
        <v>4614</v>
      </c>
      <c r="M1994" s="84" t="s">
        <v>4670</v>
      </c>
      <c r="N1994" s="52" t="s">
        <v>5548</v>
      </c>
      <c r="O1994" s="87" t="s">
        <v>2372</v>
      </c>
      <c r="P1994" s="261" t="s">
        <v>2407</v>
      </c>
      <c r="Q1994" s="13"/>
      <c r="R1994"/>
      <c r="S1994" t="str">
        <f t="shared" si="490"/>
        <v/>
      </c>
      <c r="T1994" s="41" t="str">
        <f>IF(ISNA(VLOOKUP(P1994,'NEW XEQM.c'!E:F,2,0)),"--","PRESENT")</f>
        <v>PRESENT</v>
      </c>
      <c r="U1994"/>
      <c r="V1994">
        <f t="shared" si="491"/>
        <v>615</v>
      </c>
      <c r="W1994" s="75" t="s">
        <v>2594</v>
      </c>
      <c r="X1994" s="54" t="s">
        <v>2155</v>
      </c>
      <c r="Y1994" s="54" t="s">
        <v>2155</v>
      </c>
      <c r="Z1994" s="22" t="str">
        <f t="shared" si="493"/>
        <v/>
      </c>
      <c r="AA1994" s="22" t="str">
        <f t="shared" si="494"/>
        <v/>
      </c>
      <c r="AB1994" s="1">
        <f t="shared" si="495"/>
        <v>1950</v>
      </c>
      <c r="AC1994" t="str">
        <f t="shared" si="496"/>
        <v>ITM_SCIOVR</v>
      </c>
      <c r="AD1994" s="125" t="str">
        <f>IF(ISNA(VLOOKUP(AA1994,'XEQM Shortlist'!J:J,1,0)),"//","")</f>
        <v/>
      </c>
      <c r="AF1994" s="88" t="str">
        <f t="shared" si="497"/>
        <v/>
      </c>
      <c r="AG1994" t="b">
        <f t="shared" si="498"/>
        <v>1</v>
      </c>
    </row>
    <row r="1995" spans="1:33">
      <c r="A1995" s="45">
        <f t="shared" si="492"/>
        <v>1995</v>
      </c>
      <c r="B1995" s="44">
        <f t="shared" si="499"/>
        <v>1951</v>
      </c>
      <c r="C1995" s="80" t="s">
        <v>5416</v>
      </c>
      <c r="D1995" s="80" t="s">
        <v>2404</v>
      </c>
      <c r="E1995" s="81" t="s">
        <v>2406</v>
      </c>
      <c r="F1995" s="81" t="s">
        <v>2406</v>
      </c>
      <c r="G1995" s="86">
        <v>0</v>
      </c>
      <c r="H1995" s="86">
        <v>0</v>
      </c>
      <c r="I1995" s="264" t="s">
        <v>3</v>
      </c>
      <c r="J1995" s="81" t="s">
        <v>1348</v>
      </c>
      <c r="K1995" s="83" t="s">
        <v>3656</v>
      </c>
      <c r="L1995" s="84" t="s">
        <v>4614</v>
      </c>
      <c r="M1995" s="84" t="s">
        <v>4670</v>
      </c>
      <c r="N1995" s="52" t="s">
        <v>5548</v>
      </c>
      <c r="O1995" s="87" t="s">
        <v>2372</v>
      </c>
      <c r="P1995" s="261" t="s">
        <v>2408</v>
      </c>
      <c r="Q1995" s="13"/>
      <c r="R1995"/>
      <c r="S1995" t="str">
        <f t="shared" si="490"/>
        <v/>
      </c>
      <c r="T1995" s="41" t="str">
        <f>IF(ISNA(VLOOKUP(P1995,'NEW XEQM.c'!E:F,2,0)),"--","PRESENT")</f>
        <v>PRESENT</v>
      </c>
      <c r="U1995"/>
      <c r="V1995">
        <f t="shared" si="491"/>
        <v>615</v>
      </c>
      <c r="W1995" s="75" t="s">
        <v>2594</v>
      </c>
      <c r="X1995" s="54" t="s">
        <v>2155</v>
      </c>
      <c r="Y1995" s="54" t="s">
        <v>2155</v>
      </c>
      <c r="Z1995" s="22" t="str">
        <f t="shared" si="493"/>
        <v/>
      </c>
      <c r="AA1995" s="22" t="str">
        <f t="shared" si="494"/>
        <v/>
      </c>
      <c r="AB1995" s="1">
        <f t="shared" si="495"/>
        <v>1951</v>
      </c>
      <c r="AC1995" t="str">
        <f t="shared" si="496"/>
        <v>ITM_ENGOVR</v>
      </c>
      <c r="AD1995" s="125" t="str">
        <f>IF(ISNA(VLOOKUP(AA1995,'XEQM Shortlist'!J:J,1,0)),"//","")</f>
        <v/>
      </c>
      <c r="AF1995" s="88" t="str">
        <f t="shared" si="497"/>
        <v/>
      </c>
      <c r="AG1995" t="b">
        <f t="shared" si="498"/>
        <v>1</v>
      </c>
    </row>
    <row r="1996" spans="1:33">
      <c r="A1996" s="45">
        <f t="shared" si="492"/>
        <v>1996</v>
      </c>
      <c r="B1996" s="44">
        <f t="shared" si="499"/>
        <v>1952</v>
      </c>
      <c r="C1996" s="80" t="s">
        <v>3617</v>
      </c>
      <c r="D1996" s="80" t="s">
        <v>2516</v>
      </c>
      <c r="E1996" s="167" t="s">
        <v>506</v>
      </c>
      <c r="F1996" s="81" t="s">
        <v>782</v>
      </c>
      <c r="G1996" s="86">
        <v>0</v>
      </c>
      <c r="H1996" s="86">
        <v>0</v>
      </c>
      <c r="I1996" s="264" t="s">
        <v>1</v>
      </c>
      <c r="J1996" s="81" t="s">
        <v>1348</v>
      </c>
      <c r="K1996" s="83" t="s">
        <v>3656</v>
      </c>
      <c r="L1996" s="84" t="s">
        <v>4614</v>
      </c>
      <c r="M1996" s="84" t="s">
        <v>4672</v>
      </c>
      <c r="N1996" s="52" t="s">
        <v>2599</v>
      </c>
      <c r="O1996" s="87"/>
      <c r="P1996" s="261" t="s">
        <v>2516</v>
      </c>
      <c r="Q1996" s="13"/>
      <c r="R1996"/>
      <c r="S1996" t="str">
        <f t="shared" si="490"/>
        <v>NOT EQUAL</v>
      </c>
      <c r="T1996" s="41" t="str">
        <f>IF(ISNA(VLOOKUP(P1996,'NEW XEQM.c'!E:F,2,0)),"--","PRESENT")</f>
        <v>--</v>
      </c>
      <c r="U1996"/>
      <c r="V1996">
        <f t="shared" si="491"/>
        <v>615</v>
      </c>
      <c r="W1996" s="75" t="s">
        <v>2610</v>
      </c>
      <c r="X1996" s="54" t="s">
        <v>2155</v>
      </c>
      <c r="Y1996" s="54" t="s">
        <v>2155</v>
      </c>
      <c r="Z1996" s="22" t="str">
        <f t="shared" si="493"/>
        <v/>
      </c>
      <c r="AA1996" s="22" t="str">
        <f t="shared" si="494"/>
        <v/>
      </c>
      <c r="AB1996" s="1">
        <f t="shared" si="495"/>
        <v>1952</v>
      </c>
      <c r="AC1996" t="str">
        <f t="shared" si="496"/>
        <v>ITM_T_LEFT_ARROW</v>
      </c>
      <c r="AD1996" s="125" t="str">
        <f>IF(ISNA(VLOOKUP(AA1996,'XEQM Shortlist'!J:J,1,0)),"//","")</f>
        <v/>
      </c>
      <c r="AF1996" s="88" t="str">
        <f t="shared" si="497"/>
        <v/>
      </c>
      <c r="AG1996" t="b">
        <f t="shared" si="498"/>
        <v>1</v>
      </c>
    </row>
    <row r="1997" spans="1:33">
      <c r="A1997" s="45">
        <f t="shared" si="492"/>
        <v>1997</v>
      </c>
      <c r="B1997" s="44">
        <f t="shared" si="499"/>
        <v>1953</v>
      </c>
      <c r="C1997" s="80" t="s">
        <v>3617</v>
      </c>
      <c r="D1997" s="80" t="s">
        <v>2517</v>
      </c>
      <c r="E1997" s="167" t="s">
        <v>506</v>
      </c>
      <c r="F1997" s="83" t="s">
        <v>784</v>
      </c>
      <c r="G1997" s="86">
        <v>0</v>
      </c>
      <c r="H1997" s="86">
        <v>0</v>
      </c>
      <c r="I1997" s="264" t="s">
        <v>1</v>
      </c>
      <c r="J1997" s="81" t="s">
        <v>1348</v>
      </c>
      <c r="K1997" s="83" t="s">
        <v>3656</v>
      </c>
      <c r="L1997" s="84" t="s">
        <v>4614</v>
      </c>
      <c r="M1997" s="84" t="s">
        <v>4672</v>
      </c>
      <c r="N1997" s="52" t="s">
        <v>2599</v>
      </c>
      <c r="O1997" s="80"/>
      <c r="P1997" s="261" t="s">
        <v>2517</v>
      </c>
      <c r="Q1997" s="13"/>
      <c r="R1997"/>
      <c r="S1997" t="str">
        <f t="shared" si="490"/>
        <v>NOT EQUAL</v>
      </c>
      <c r="T1997" s="41" t="str">
        <f>IF(ISNA(VLOOKUP(P1997,'NEW XEQM.c'!E:F,2,0)),"--","PRESENT")</f>
        <v>--</v>
      </c>
      <c r="U1997"/>
      <c r="V1997">
        <f t="shared" si="491"/>
        <v>615</v>
      </c>
      <c r="W1997" s="75" t="s">
        <v>2610</v>
      </c>
      <c r="X1997" s="54" t="s">
        <v>2155</v>
      </c>
      <c r="Y1997" s="54" t="s">
        <v>2155</v>
      </c>
      <c r="Z1997" s="22" t="str">
        <f t="shared" si="493"/>
        <v/>
      </c>
      <c r="AA1997" s="22" t="str">
        <f t="shared" si="494"/>
        <v/>
      </c>
      <c r="AB1997" s="1">
        <f t="shared" si="495"/>
        <v>1953</v>
      </c>
      <c r="AC1997" t="str">
        <f t="shared" si="496"/>
        <v>ITM_T_RIGHT_ARROW</v>
      </c>
      <c r="AD1997" s="125" t="str">
        <f>IF(ISNA(VLOOKUP(AA1997,'XEQM Shortlist'!J:J,1,0)),"//","")</f>
        <v/>
      </c>
      <c r="AF1997" s="88" t="str">
        <f t="shared" si="497"/>
        <v/>
      </c>
      <c r="AG1997" t="b">
        <f t="shared" si="498"/>
        <v>1</v>
      </c>
    </row>
    <row r="1998" spans="1:33">
      <c r="A1998" s="45">
        <f t="shared" si="492"/>
        <v>1998</v>
      </c>
      <c r="B1998" s="44">
        <f t="shared" si="499"/>
        <v>1954</v>
      </c>
      <c r="C1998" s="80" t="s">
        <v>3617</v>
      </c>
      <c r="D1998" s="80" t="s">
        <v>2534</v>
      </c>
      <c r="E1998" s="167" t="s">
        <v>506</v>
      </c>
      <c r="F1998" s="83" t="s">
        <v>2536</v>
      </c>
      <c r="G1998" s="86">
        <v>0</v>
      </c>
      <c r="H1998" s="86">
        <v>0</v>
      </c>
      <c r="I1998" s="264" t="s">
        <v>1</v>
      </c>
      <c r="J1998" s="81" t="s">
        <v>1348</v>
      </c>
      <c r="K1998" s="83" t="s">
        <v>3656</v>
      </c>
      <c r="L1998" s="84" t="s">
        <v>4614</v>
      </c>
      <c r="M1998" s="84" t="s">
        <v>4672</v>
      </c>
      <c r="N1998" s="52" t="s">
        <v>2599</v>
      </c>
      <c r="O1998" s="80"/>
      <c r="P1998" s="261" t="s">
        <v>2534</v>
      </c>
      <c r="Q1998" s="13"/>
      <c r="R1998"/>
      <c r="S1998" t="str">
        <f t="shared" si="490"/>
        <v>NOT EQUAL</v>
      </c>
      <c r="T1998" s="41" t="str">
        <f>IF(ISNA(VLOOKUP(P1998,'NEW XEQM.c'!E:F,2,0)),"--","PRESENT")</f>
        <v>--</v>
      </c>
      <c r="U1998"/>
      <c r="V1998">
        <f t="shared" si="491"/>
        <v>615</v>
      </c>
      <c r="W1998" s="75" t="s">
        <v>2610</v>
      </c>
      <c r="X1998" s="54" t="s">
        <v>2155</v>
      </c>
      <c r="Y1998" s="54" t="s">
        <v>2155</v>
      </c>
      <c r="Z1998" s="22" t="str">
        <f t="shared" si="493"/>
        <v/>
      </c>
      <c r="AA1998" s="22" t="str">
        <f t="shared" si="494"/>
        <v/>
      </c>
      <c r="AB1998" s="1">
        <f t="shared" si="495"/>
        <v>1954</v>
      </c>
      <c r="AC1998" t="str">
        <f t="shared" si="496"/>
        <v>ITM_T_LLEFT_ARROW</v>
      </c>
      <c r="AD1998" s="125" t="str">
        <f>IF(ISNA(VLOOKUP(AA1998,'XEQM Shortlist'!J:J,1,0)),"//","")</f>
        <v/>
      </c>
      <c r="AF1998" s="88" t="str">
        <f t="shared" si="497"/>
        <v/>
      </c>
      <c r="AG1998" t="b">
        <f t="shared" si="498"/>
        <v>1</v>
      </c>
    </row>
    <row r="1999" spans="1:33">
      <c r="A1999" s="45">
        <f t="shared" si="492"/>
        <v>1999</v>
      </c>
      <c r="B1999" s="44">
        <f t="shared" si="499"/>
        <v>1955</v>
      </c>
      <c r="C1999" s="80" t="s">
        <v>3617</v>
      </c>
      <c r="D1999" s="80" t="s">
        <v>2535</v>
      </c>
      <c r="E1999" s="167" t="s">
        <v>506</v>
      </c>
      <c r="F1999" s="83" t="s">
        <v>2537</v>
      </c>
      <c r="G1999" s="86">
        <v>0</v>
      </c>
      <c r="H1999" s="86">
        <v>0</v>
      </c>
      <c r="I1999" s="264" t="s">
        <v>1</v>
      </c>
      <c r="J1999" s="81" t="s">
        <v>1348</v>
      </c>
      <c r="K1999" s="83" t="s">
        <v>3656</v>
      </c>
      <c r="L1999" s="84" t="s">
        <v>4614</v>
      </c>
      <c r="M1999" s="84" t="s">
        <v>4672</v>
      </c>
      <c r="N1999" s="52" t="s">
        <v>2599</v>
      </c>
      <c r="O1999" s="80"/>
      <c r="P1999" s="261" t="s">
        <v>2535</v>
      </c>
      <c r="Q1999" s="13"/>
      <c r="R1999"/>
      <c r="S1999" t="str">
        <f t="shared" si="490"/>
        <v>NOT EQUAL</v>
      </c>
      <c r="T1999" s="41" t="str">
        <f>IF(ISNA(VLOOKUP(P1999,'NEW XEQM.c'!E:F,2,0)),"--","PRESENT")</f>
        <v>--</v>
      </c>
      <c r="U1999"/>
      <c r="V1999">
        <f t="shared" si="491"/>
        <v>615</v>
      </c>
      <c r="W1999" s="75" t="s">
        <v>2610</v>
      </c>
      <c r="X1999" s="54" t="s">
        <v>2155</v>
      </c>
      <c r="Y1999" s="54" t="s">
        <v>2155</v>
      </c>
      <c r="Z1999" s="22" t="str">
        <f t="shared" si="493"/>
        <v/>
      </c>
      <c r="AA1999" s="22" t="str">
        <f t="shared" si="494"/>
        <v/>
      </c>
      <c r="AB1999" s="1">
        <f t="shared" si="495"/>
        <v>1955</v>
      </c>
      <c r="AC1999" t="str">
        <f t="shared" si="496"/>
        <v>ITM_T_RRIGHT_ARROW</v>
      </c>
      <c r="AD1999" s="125" t="str">
        <f>IF(ISNA(VLOOKUP(AA1999,'XEQM Shortlist'!J:J,1,0)),"//","")</f>
        <v/>
      </c>
      <c r="AF1999" s="88" t="str">
        <f t="shared" si="497"/>
        <v/>
      </c>
      <c r="AG1999" t="b">
        <f t="shared" si="498"/>
        <v>1</v>
      </c>
    </row>
    <row r="2000" spans="1:33">
      <c r="A2000" s="45">
        <f t="shared" si="492"/>
        <v>2000</v>
      </c>
      <c r="B2000" s="44">
        <f t="shared" si="499"/>
        <v>1956</v>
      </c>
      <c r="C2000" s="80" t="s">
        <v>3619</v>
      </c>
      <c r="D2000" s="80" t="s">
        <v>7</v>
      </c>
      <c r="E2000" s="83" t="s">
        <v>2532</v>
      </c>
      <c r="F2000" s="83" t="s">
        <v>2532</v>
      </c>
      <c r="G2000" s="86">
        <v>0</v>
      </c>
      <c r="H2000" s="86">
        <v>0</v>
      </c>
      <c r="I2000" s="264" t="s">
        <v>1</v>
      </c>
      <c r="J2000" s="81" t="s">
        <v>1347</v>
      </c>
      <c r="K2000" s="83" t="s">
        <v>3656</v>
      </c>
      <c r="L2000" s="84" t="s">
        <v>4614</v>
      </c>
      <c r="M2000" s="84" t="s">
        <v>4672</v>
      </c>
      <c r="N2000" s="52" t="s">
        <v>2599</v>
      </c>
      <c r="O2000" s="80"/>
      <c r="P2000" s="261" t="s">
        <v>2533</v>
      </c>
      <c r="Q2000" s="13"/>
      <c r="R2000"/>
      <c r="S2000" t="str">
        <f t="shared" si="490"/>
        <v/>
      </c>
      <c r="T2000" s="41" t="str">
        <f>IF(ISNA(VLOOKUP(P2000,'NEW XEQM.c'!E:F,2,0)),"--","PRESENT")</f>
        <v>--</v>
      </c>
      <c r="U2000"/>
      <c r="V2000">
        <f t="shared" si="491"/>
        <v>615</v>
      </c>
      <c r="W2000" s="75" t="s">
        <v>2610</v>
      </c>
      <c r="X2000" s="54" t="s">
        <v>2155</v>
      </c>
      <c r="Y2000" s="54" t="s">
        <v>2155</v>
      </c>
      <c r="Z2000" s="22" t="str">
        <f t="shared" si="493"/>
        <v/>
      </c>
      <c r="AA2000" s="22" t="str">
        <f t="shared" si="494"/>
        <v/>
      </c>
      <c r="AB2000" s="1">
        <f t="shared" si="495"/>
        <v>1956</v>
      </c>
      <c r="AC2000" t="str">
        <f t="shared" si="496"/>
        <v>ITM_XNEW</v>
      </c>
      <c r="AD2000" s="125" t="str">
        <f>IF(ISNA(VLOOKUP(AA2000,'XEQM Shortlist'!J:J,1,0)),"//","")</f>
        <v/>
      </c>
      <c r="AF2000" s="88" t="str">
        <f t="shared" si="497"/>
        <v/>
      </c>
      <c r="AG2000" t="b">
        <f t="shared" si="498"/>
        <v>1</v>
      </c>
    </row>
    <row r="2001" spans="1:33">
      <c r="A2001" s="45">
        <f t="shared" si="492"/>
        <v>2001</v>
      </c>
      <c r="B2001" s="44">
        <f t="shared" si="499"/>
        <v>1957</v>
      </c>
      <c r="C2001" s="80" t="s">
        <v>3620</v>
      </c>
      <c r="D2001" s="80" t="s">
        <v>7</v>
      </c>
      <c r="E2001" s="170" t="s">
        <v>2525</v>
      </c>
      <c r="F2001" s="83" t="s">
        <v>2525</v>
      </c>
      <c r="G2001" s="86">
        <v>0</v>
      </c>
      <c r="H2001" s="86">
        <v>0</v>
      </c>
      <c r="I2001" s="264" t="s">
        <v>3</v>
      </c>
      <c r="J2001" s="81" t="s">
        <v>1347</v>
      </c>
      <c r="K2001" s="83" t="s">
        <v>3656</v>
      </c>
      <c r="L2001" s="84" t="s">
        <v>4614</v>
      </c>
      <c r="M2001" s="84" t="s">
        <v>4672</v>
      </c>
      <c r="N2001" s="52" t="s">
        <v>2599</v>
      </c>
      <c r="O2001" s="80"/>
      <c r="P2001" s="261" t="s">
        <v>2527</v>
      </c>
      <c r="Q2001" s="13"/>
      <c r="R2001"/>
      <c r="S2001" t="str">
        <f t="shared" si="490"/>
        <v/>
      </c>
      <c r="T2001" s="41" t="str">
        <f>IF(ISNA(VLOOKUP(P2001,'NEW XEQM.c'!E:F,2,0)),"--","PRESENT")</f>
        <v>--</v>
      </c>
      <c r="U2001"/>
      <c r="V2001">
        <f t="shared" si="491"/>
        <v>616</v>
      </c>
      <c r="W2001" s="75" t="s">
        <v>2610</v>
      </c>
      <c r="X2001" s="54" t="s">
        <v>2155</v>
      </c>
      <c r="Y2001" s="54" t="s">
        <v>2155</v>
      </c>
      <c r="Z2001" s="22" t="str">
        <f t="shared" si="493"/>
        <v>"X.EDIT"</v>
      </c>
      <c r="AA2001" s="22" t="str">
        <f t="shared" si="494"/>
        <v>X.EDIT</v>
      </c>
      <c r="AB2001" s="1">
        <f t="shared" si="495"/>
        <v>1957</v>
      </c>
      <c r="AC2001" t="str">
        <f t="shared" si="496"/>
        <v>ITM_XEDIT</v>
      </c>
      <c r="AD2001" s="125" t="str">
        <f>IF(ISNA(VLOOKUP(AA2001,'XEQM Shortlist'!J:J,1,0)),"//","")</f>
        <v>//</v>
      </c>
      <c r="AF2001" s="88" t="str">
        <f t="shared" si="497"/>
        <v>X.EDIT</v>
      </c>
      <c r="AG2001" t="b">
        <f t="shared" si="498"/>
        <v>1</v>
      </c>
    </row>
    <row r="2002" spans="1:33">
      <c r="A2002" s="45">
        <f t="shared" si="492"/>
        <v>2002</v>
      </c>
      <c r="B2002" s="44">
        <f t="shared" si="499"/>
        <v>1958</v>
      </c>
      <c r="C2002" s="80" t="s">
        <v>3643</v>
      </c>
      <c r="D2002" s="80" t="s">
        <v>7</v>
      </c>
      <c r="E2002" s="188" t="s">
        <v>2550</v>
      </c>
      <c r="F2002" s="188" t="s">
        <v>470</v>
      </c>
      <c r="G2002" s="199">
        <v>0</v>
      </c>
      <c r="H2002" s="199">
        <v>0</v>
      </c>
      <c r="I2002" s="178" t="s">
        <v>1</v>
      </c>
      <c r="J2002" s="188" t="s">
        <v>1348</v>
      </c>
      <c r="K2002" s="195" t="s">
        <v>3656</v>
      </c>
      <c r="L2002" s="196" t="s">
        <v>4614</v>
      </c>
      <c r="M2002" s="196" t="s">
        <v>4672</v>
      </c>
      <c r="N2002" s="52" t="s">
        <v>2599</v>
      </c>
      <c r="O2002" s="52"/>
      <c r="P2002" s="254" t="s">
        <v>5037</v>
      </c>
      <c r="Q2002" s="13"/>
      <c r="R2002"/>
      <c r="S2002" t="str">
        <f t="shared" si="490"/>
        <v>NOT EQUAL</v>
      </c>
      <c r="T2002" s="41" t="str">
        <f>IF(ISNA(VLOOKUP(P2002,'NEW XEQM.c'!E:F,2,0)),"--","PRESENT")</f>
        <v>--</v>
      </c>
      <c r="U2002"/>
      <c r="V2002">
        <f t="shared" si="491"/>
        <v>616</v>
      </c>
      <c r="W2002" s="75" t="s">
        <v>2155</v>
      </c>
      <c r="X2002" s="54" t="s">
        <v>2155</v>
      </c>
      <c r="Y2002" s="54" t="s">
        <v>2155</v>
      </c>
      <c r="Z2002" s="22" t="str">
        <f t="shared" si="493"/>
        <v/>
      </c>
      <c r="AA2002" s="22" t="str">
        <f t="shared" si="494"/>
        <v/>
      </c>
      <c r="AB2002" s="1">
        <f t="shared" si="495"/>
        <v>1958</v>
      </c>
      <c r="AC2002" t="str">
        <f t="shared" si="496"/>
        <v>ITM_OCT</v>
      </c>
      <c r="AD2002" s="125" t="str">
        <f>IF(ISNA(VLOOKUP(AA2002,'XEQM Shortlist'!J:J,1,0)),"//","")</f>
        <v/>
      </c>
      <c r="AF2002" s="88" t="str">
        <f t="shared" si="497"/>
        <v/>
      </c>
      <c r="AG2002" t="b">
        <f t="shared" si="498"/>
        <v>1</v>
      </c>
    </row>
    <row r="2003" spans="1:33">
      <c r="A2003" s="45">
        <f t="shared" si="492"/>
        <v>2003</v>
      </c>
      <c r="B2003" s="44">
        <f t="shared" si="499"/>
        <v>1959</v>
      </c>
      <c r="C2003" s="80" t="s">
        <v>3612</v>
      </c>
      <c r="D2003" s="80" t="s">
        <v>5389</v>
      </c>
      <c r="E2003" s="83" t="s">
        <v>5377</v>
      </c>
      <c r="F2003" s="83" t="s">
        <v>5377</v>
      </c>
      <c r="G2003" s="86">
        <v>0</v>
      </c>
      <c r="H2003" s="86">
        <v>0</v>
      </c>
      <c r="I2003" s="264" t="s">
        <v>1</v>
      </c>
      <c r="J2003" s="81" t="s">
        <v>1348</v>
      </c>
      <c r="K2003" s="83" t="s">
        <v>3656</v>
      </c>
      <c r="L2003" s="84" t="s">
        <v>4614</v>
      </c>
      <c r="M2003" s="84" t="s">
        <v>4672</v>
      </c>
      <c r="N2003" s="52" t="s">
        <v>2599</v>
      </c>
      <c r="O2003" s="80"/>
      <c r="P2003" s="261" t="s">
        <v>5384</v>
      </c>
      <c r="Q2003" s="13"/>
      <c r="R2003"/>
      <c r="S2003" t="str">
        <f t="shared" si="490"/>
        <v/>
      </c>
      <c r="T2003" s="41" t="str">
        <f>IF(ISNA(VLOOKUP(P2003,'NEW XEQM.c'!E:F,2,0)),"--","PRESENT")</f>
        <v>--</v>
      </c>
      <c r="U2003"/>
      <c r="V2003">
        <f t="shared" si="491"/>
        <v>616</v>
      </c>
      <c r="W2003" s="75" t="s">
        <v>2595</v>
      </c>
      <c r="X2003" s="54" t="s">
        <v>2155</v>
      </c>
      <c r="Y2003" s="54" t="s">
        <v>2155</v>
      </c>
      <c r="Z2003" s="22" t="str">
        <f t="shared" si="493"/>
        <v/>
      </c>
      <c r="AA2003" s="22" t="str">
        <f t="shared" si="494"/>
        <v/>
      </c>
      <c r="AB2003" s="1">
        <f t="shared" si="495"/>
        <v>1959</v>
      </c>
      <c r="AC2003" t="str">
        <f t="shared" si="496"/>
        <v>ITM_USER_C47</v>
      </c>
      <c r="AD2003" s="125" t="str">
        <f>IF(ISNA(VLOOKUP(AA2003,'XEQM Shortlist'!J:J,1,0)),"//","")</f>
        <v/>
      </c>
      <c r="AF2003" s="88" t="str">
        <f t="shared" si="497"/>
        <v/>
      </c>
      <c r="AG2003" t="b">
        <f t="shared" si="498"/>
        <v>1</v>
      </c>
    </row>
    <row r="2004" spans="1:33">
      <c r="A2004" s="45">
        <f t="shared" si="492"/>
        <v>2004</v>
      </c>
      <c r="B2004" s="44">
        <f t="shared" si="499"/>
        <v>1960</v>
      </c>
      <c r="C2004" s="80" t="s">
        <v>3612</v>
      </c>
      <c r="D2004" s="80" t="s">
        <v>5385</v>
      </c>
      <c r="E2004" s="81" t="s">
        <v>5373</v>
      </c>
      <c r="F2004" s="81" t="s">
        <v>5373</v>
      </c>
      <c r="G2004" s="82">
        <v>0</v>
      </c>
      <c r="H2004" s="82">
        <v>0</v>
      </c>
      <c r="I2004" s="264" t="s">
        <v>1</v>
      </c>
      <c r="J2004" s="81" t="s">
        <v>1348</v>
      </c>
      <c r="K2004" s="83" t="s">
        <v>3656</v>
      </c>
      <c r="L2004" s="84" t="s">
        <v>4614</v>
      </c>
      <c r="M2004" s="84" t="s">
        <v>4672</v>
      </c>
      <c r="N2004" s="52" t="s">
        <v>2599</v>
      </c>
      <c r="O2004" s="80"/>
      <c r="P2004" s="261" t="s">
        <v>5382</v>
      </c>
      <c r="Q2004" s="13"/>
      <c r="R2004"/>
      <c r="S2004" t="str">
        <f t="shared" si="490"/>
        <v/>
      </c>
      <c r="T2004" s="41" t="str">
        <f>IF(ISNA(VLOOKUP(P2004,'NEW XEQM.c'!E:F,2,0)),"--","PRESENT")</f>
        <v>--</v>
      </c>
      <c r="U2004"/>
      <c r="V2004">
        <f t="shared" si="491"/>
        <v>616</v>
      </c>
      <c r="W2004" s="75" t="s">
        <v>2595</v>
      </c>
      <c r="X2004" s="54" t="s">
        <v>2155</v>
      </c>
      <c r="Y2004" s="54" t="s">
        <v>2155</v>
      </c>
      <c r="Z2004" s="22" t="str">
        <f t="shared" si="493"/>
        <v/>
      </c>
      <c r="AA2004" s="22" t="str">
        <f t="shared" si="494"/>
        <v/>
      </c>
      <c r="AB2004" s="1">
        <f t="shared" si="495"/>
        <v>1960</v>
      </c>
      <c r="AC2004" t="str">
        <f t="shared" si="496"/>
        <v>ITM_USER_V47</v>
      </c>
      <c r="AD2004" s="125" t="str">
        <f>IF(ISNA(VLOOKUP(AA2004,'XEQM Shortlist'!J:J,1,0)),"//","")</f>
        <v/>
      </c>
      <c r="AF2004" s="88" t="str">
        <f t="shared" si="497"/>
        <v/>
      </c>
      <c r="AG2004" t="b">
        <f t="shared" si="498"/>
        <v>1</v>
      </c>
    </row>
    <row r="2005" spans="1:33">
      <c r="A2005" s="45">
        <f t="shared" si="492"/>
        <v>2005</v>
      </c>
      <c r="B2005" s="44">
        <f t="shared" si="499"/>
        <v>1961</v>
      </c>
      <c r="C2005" s="80" t="s">
        <v>3612</v>
      </c>
      <c r="D2005" s="80" t="s">
        <v>5386</v>
      </c>
      <c r="E2005" s="81" t="s">
        <v>5374</v>
      </c>
      <c r="F2005" s="81" t="s">
        <v>5374</v>
      </c>
      <c r="G2005" s="82">
        <v>0</v>
      </c>
      <c r="H2005" s="82">
        <v>0</v>
      </c>
      <c r="I2005" s="264" t="s">
        <v>1</v>
      </c>
      <c r="J2005" s="81" t="s">
        <v>1348</v>
      </c>
      <c r="K2005" s="83" t="s">
        <v>3656</v>
      </c>
      <c r="L2005" s="84" t="s">
        <v>4614</v>
      </c>
      <c r="M2005" s="84" t="s">
        <v>4672</v>
      </c>
      <c r="N2005" s="52" t="s">
        <v>2599</v>
      </c>
      <c r="O2005" s="80"/>
      <c r="P2005" s="261" t="s">
        <v>5403</v>
      </c>
      <c r="Q2005" s="13"/>
      <c r="R2005"/>
      <c r="S2005" t="str">
        <f t="shared" si="490"/>
        <v/>
      </c>
      <c r="T2005" s="41" t="str">
        <f>IF(ISNA(VLOOKUP(P2005,'NEW XEQM.c'!E:F,2,0)),"--","PRESENT")</f>
        <v>--</v>
      </c>
      <c r="U2005"/>
      <c r="V2005">
        <f t="shared" si="491"/>
        <v>616</v>
      </c>
      <c r="W2005" s="75" t="s">
        <v>2595</v>
      </c>
      <c r="X2005" s="54" t="s">
        <v>2155</v>
      </c>
      <c r="Y2005" s="54" t="s">
        <v>2155</v>
      </c>
      <c r="Z2005" s="22" t="str">
        <f t="shared" si="493"/>
        <v/>
      </c>
      <c r="AA2005" s="22" t="str">
        <f t="shared" si="494"/>
        <v/>
      </c>
      <c r="AB2005" s="1">
        <f t="shared" si="495"/>
        <v>1961</v>
      </c>
      <c r="AC2005" t="str">
        <f t="shared" si="496"/>
        <v>ITM_USER_D47</v>
      </c>
      <c r="AD2005" s="125" t="str">
        <f>IF(ISNA(VLOOKUP(AA2005,'XEQM Shortlist'!J:J,1,0)),"//","")</f>
        <v/>
      </c>
      <c r="AF2005" s="88" t="str">
        <f t="shared" si="497"/>
        <v/>
      </c>
      <c r="AG2005" t="b">
        <f t="shared" si="498"/>
        <v>1</v>
      </c>
    </row>
    <row r="2006" spans="1:33">
      <c r="A2006" s="45">
        <f t="shared" si="492"/>
        <v>2006</v>
      </c>
      <c r="B2006" s="44">
        <f t="shared" si="499"/>
        <v>1962</v>
      </c>
      <c r="C2006" s="80" t="s">
        <v>3612</v>
      </c>
      <c r="D2006" s="80" t="s">
        <v>5387</v>
      </c>
      <c r="E2006" s="81" t="s">
        <v>5375</v>
      </c>
      <c r="F2006" s="81" t="s">
        <v>5375</v>
      </c>
      <c r="G2006" s="82">
        <v>0</v>
      </c>
      <c r="H2006" s="82">
        <v>0</v>
      </c>
      <c r="I2006" s="264" t="s">
        <v>1</v>
      </c>
      <c r="J2006" s="81" t="s">
        <v>1348</v>
      </c>
      <c r="K2006" s="83" t="s">
        <v>3656</v>
      </c>
      <c r="L2006" s="84" t="s">
        <v>4614</v>
      </c>
      <c r="M2006" s="84" t="s">
        <v>4672</v>
      </c>
      <c r="N2006" s="52" t="s">
        <v>2599</v>
      </c>
      <c r="O2006" s="80"/>
      <c r="P2006" s="261" t="s">
        <v>5383</v>
      </c>
      <c r="Q2006" s="13"/>
      <c r="R2006"/>
      <c r="S2006" t="str">
        <f t="shared" si="490"/>
        <v/>
      </c>
      <c r="T2006" s="41" t="str">
        <f>IF(ISNA(VLOOKUP(P2006,'NEW XEQM.c'!E:F,2,0)),"--","PRESENT")</f>
        <v>--</v>
      </c>
      <c r="U2006"/>
      <c r="V2006">
        <f t="shared" si="491"/>
        <v>616</v>
      </c>
      <c r="W2006" s="75" t="s">
        <v>2595</v>
      </c>
      <c r="X2006" s="54" t="s">
        <v>2155</v>
      </c>
      <c r="Y2006" s="54" t="s">
        <v>2155</v>
      </c>
      <c r="Z2006" s="22" t="str">
        <f t="shared" si="493"/>
        <v/>
      </c>
      <c r="AA2006" s="22" t="str">
        <f t="shared" si="494"/>
        <v/>
      </c>
      <c r="AB2006" s="1">
        <f t="shared" si="495"/>
        <v>1962</v>
      </c>
      <c r="AC2006" t="str">
        <f t="shared" si="496"/>
        <v>ITM_USER_N47</v>
      </c>
      <c r="AD2006" s="125" t="str">
        <f>IF(ISNA(VLOOKUP(AA2006,'XEQM Shortlist'!J:J,1,0)),"//","")</f>
        <v/>
      </c>
      <c r="AF2006" s="88" t="str">
        <f t="shared" si="497"/>
        <v/>
      </c>
      <c r="AG2006" t="b">
        <f t="shared" si="498"/>
        <v>1</v>
      </c>
    </row>
    <row r="2007" spans="1:33">
      <c r="A2007" s="45">
        <f t="shared" si="492"/>
        <v>2007</v>
      </c>
      <c r="B2007" s="44">
        <f t="shared" si="499"/>
        <v>1963</v>
      </c>
      <c r="C2007" s="80" t="s">
        <v>3612</v>
      </c>
      <c r="D2007" s="80" t="s">
        <v>5388</v>
      </c>
      <c r="E2007" s="81" t="s">
        <v>5376</v>
      </c>
      <c r="F2007" s="81" t="s">
        <v>5376</v>
      </c>
      <c r="G2007" s="82">
        <v>0</v>
      </c>
      <c r="H2007" s="82">
        <v>0</v>
      </c>
      <c r="I2007" s="264" t="s">
        <v>1</v>
      </c>
      <c r="J2007" s="81" t="s">
        <v>1348</v>
      </c>
      <c r="K2007" s="83" t="s">
        <v>3656</v>
      </c>
      <c r="L2007" s="84" t="s">
        <v>4614</v>
      </c>
      <c r="M2007" s="84" t="s">
        <v>4672</v>
      </c>
      <c r="N2007" s="52" t="s">
        <v>2599</v>
      </c>
      <c r="O2007" s="84"/>
      <c r="P2007" s="261" t="s">
        <v>5404</v>
      </c>
      <c r="Q2007" s="13"/>
      <c r="R2007"/>
      <c r="S2007" t="str">
        <f t="shared" si="490"/>
        <v/>
      </c>
      <c r="T2007" s="41" t="str">
        <f>IF(ISNA(VLOOKUP(P2007,'NEW XEQM.c'!E:F,2,0)),"--","PRESENT")</f>
        <v>--</v>
      </c>
      <c r="U2007"/>
      <c r="V2007">
        <f t="shared" si="491"/>
        <v>616</v>
      </c>
      <c r="W2007" s="75" t="s">
        <v>2595</v>
      </c>
      <c r="X2007" s="54" t="s">
        <v>2155</v>
      </c>
      <c r="Y2007" s="54" t="s">
        <v>2155</v>
      </c>
      <c r="Z2007" s="22" t="str">
        <f t="shared" si="493"/>
        <v/>
      </c>
      <c r="AA2007" s="22" t="str">
        <f t="shared" si="494"/>
        <v/>
      </c>
      <c r="AB2007" s="1">
        <f t="shared" si="495"/>
        <v>1963</v>
      </c>
      <c r="AC2007" t="str">
        <f t="shared" si="496"/>
        <v>ITM_USER_E47</v>
      </c>
      <c r="AD2007" s="125" t="str">
        <f>IF(ISNA(VLOOKUP(AA2007,'XEQM Shortlist'!J:J,1,0)),"//","")</f>
        <v/>
      </c>
      <c r="AF2007" s="88" t="str">
        <f t="shared" si="497"/>
        <v/>
      </c>
      <c r="AG2007" t="b">
        <f t="shared" si="498"/>
        <v>1</v>
      </c>
    </row>
    <row r="2008" spans="1:33">
      <c r="A2008" s="45">
        <f t="shared" ref="A2008" si="500">IF(B2008=INT(B2008),ROW(),"")</f>
        <v>2008</v>
      </c>
      <c r="B2008" s="44">
        <f t="shared" si="499"/>
        <v>1964</v>
      </c>
      <c r="C2008" s="80" t="s">
        <v>3612</v>
      </c>
      <c r="D2008" s="80" t="s">
        <v>5400</v>
      </c>
      <c r="E2008" s="83" t="s">
        <v>5401</v>
      </c>
      <c r="F2008" s="83" t="s">
        <v>5401</v>
      </c>
      <c r="G2008" s="86">
        <v>0</v>
      </c>
      <c r="H2008" s="86">
        <v>0</v>
      </c>
      <c r="I2008" s="264" t="s">
        <v>1</v>
      </c>
      <c r="J2008" s="81" t="s">
        <v>1348</v>
      </c>
      <c r="K2008" s="83" t="s">
        <v>3656</v>
      </c>
      <c r="L2008" s="84" t="s">
        <v>4614</v>
      </c>
      <c r="M2008" s="84" t="s">
        <v>4672</v>
      </c>
      <c r="N2008" s="52" t="s">
        <v>2599</v>
      </c>
      <c r="O2008" s="80"/>
      <c r="P2008" s="261" t="s">
        <v>5402</v>
      </c>
      <c r="Q2008" s="13"/>
      <c r="R2008"/>
      <c r="S2008" t="str">
        <f t="shared" ref="S2008" si="501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502">IF(AA2008&lt;&gt;"",V2007+1,V2007)</f>
        <v>616</v>
      </c>
      <c r="W2008" s="75" t="s">
        <v>2595</v>
      </c>
      <c r="X2008" s="54" t="s">
        <v>2155</v>
      </c>
      <c r="Y2008" s="54" t="s">
        <v>2155</v>
      </c>
      <c r="Z2008" s="22" t="str">
        <f t="shared" ref="Z2008" si="503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504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505">B2008</f>
        <v>1964</v>
      </c>
      <c r="AC2008" t="str">
        <f t="shared" ref="AC2008" si="506">P2008</f>
        <v>ITM_USER_C43</v>
      </c>
      <c r="AD2008" s="125" t="str">
        <f>IF(ISNA(VLOOKUP(AA2008,'XEQM Shortlist'!J:J,1,0)),"//","")</f>
        <v/>
      </c>
      <c r="AF2008" s="88" t="str">
        <f t="shared" ref="AF2008" si="507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508">AA2008=AF2008</f>
        <v>1</v>
      </c>
    </row>
    <row r="2009" spans="1:33">
      <c r="A2009" s="45">
        <f t="shared" si="492"/>
        <v>2009</v>
      </c>
      <c r="B2009" s="44">
        <f t="shared" si="499"/>
        <v>1965</v>
      </c>
      <c r="C2009" s="80" t="s">
        <v>3623</v>
      </c>
      <c r="D2009" s="80">
        <v>1</v>
      </c>
      <c r="E2009" s="81" t="s">
        <v>2450</v>
      </c>
      <c r="F2009" s="81" t="s">
        <v>2450</v>
      </c>
      <c r="G2009" s="82">
        <v>0</v>
      </c>
      <c r="H2009" s="82">
        <v>0</v>
      </c>
      <c r="I2009" s="264" t="s">
        <v>3</v>
      </c>
      <c r="J2009" s="81" t="s">
        <v>1347</v>
      </c>
      <c r="K2009" s="83" t="s">
        <v>3817</v>
      </c>
      <c r="L2009" s="84" t="s">
        <v>4614</v>
      </c>
      <c r="M2009" s="84" t="s">
        <v>4670</v>
      </c>
      <c r="N2009" s="52" t="s">
        <v>2599</v>
      </c>
      <c r="O2009" s="80" t="s">
        <v>2398</v>
      </c>
      <c r="P2009" s="261" t="s">
        <v>2451</v>
      </c>
      <c r="Q2009" s="13"/>
      <c r="R2009"/>
      <c r="S2009" t="str">
        <f t="shared" si="490"/>
        <v/>
      </c>
      <c r="T2009" s="41" t="str">
        <f>IF(ISNA(VLOOKUP(P2009,'NEW XEQM.c'!E:F,2,0)),"--","PRESENT")</f>
        <v>--</v>
      </c>
      <c r="U2009"/>
      <c r="V2009">
        <f t="shared" si="491"/>
        <v>617</v>
      </c>
      <c r="W2009" s="75" t="s">
        <v>2565</v>
      </c>
      <c r="X2009" s="54" t="s">
        <v>2155</v>
      </c>
      <c r="Y2009" s="54" t="s">
        <v>2155</v>
      </c>
      <c r="Z2009" s="22" t="str">
        <f t="shared" si="493"/>
        <v>"XEQM01"</v>
      </c>
      <c r="AA2009" s="22" t="str">
        <f t="shared" si="494"/>
        <v>XEQM01</v>
      </c>
      <c r="AB2009" s="1">
        <f t="shared" si="495"/>
        <v>1965</v>
      </c>
      <c r="AC2009" t="str">
        <f t="shared" si="496"/>
        <v>ITM_X_P1</v>
      </c>
      <c r="AD2009" s="125" t="str">
        <f>IF(ISNA(VLOOKUP(AA2009,'XEQM Shortlist'!J:J,1,0)),"//","")</f>
        <v>//</v>
      </c>
      <c r="AF2009" s="88" t="str">
        <f t="shared" si="497"/>
        <v>XEQM01</v>
      </c>
      <c r="AG2009" t="b">
        <f t="shared" si="498"/>
        <v>1</v>
      </c>
    </row>
    <row r="2010" spans="1:33">
      <c r="A2010" s="45">
        <f t="shared" si="492"/>
        <v>2010</v>
      </c>
      <c r="B2010" s="44">
        <f t="shared" si="499"/>
        <v>1966</v>
      </c>
      <c r="C2010" s="80" t="s">
        <v>3623</v>
      </c>
      <c r="D2010" s="80">
        <v>2</v>
      </c>
      <c r="E2010" s="83" t="s">
        <v>2453</v>
      </c>
      <c r="F2010" s="83" t="s">
        <v>2453</v>
      </c>
      <c r="G2010" s="86">
        <v>0</v>
      </c>
      <c r="H2010" s="86">
        <v>0</v>
      </c>
      <c r="I2010" s="264" t="s">
        <v>3</v>
      </c>
      <c r="J2010" s="81" t="s">
        <v>1347</v>
      </c>
      <c r="K2010" s="83" t="s">
        <v>3817</v>
      </c>
      <c r="L2010" s="84" t="s">
        <v>4614</v>
      </c>
      <c r="M2010" s="84" t="s">
        <v>4670</v>
      </c>
      <c r="N2010" s="52" t="s">
        <v>2599</v>
      </c>
      <c r="O2010" s="84" t="s">
        <v>2398</v>
      </c>
      <c r="P2010" s="261" t="s">
        <v>2452</v>
      </c>
      <c r="Q2010" s="13"/>
      <c r="R2010"/>
      <c r="S2010" t="str">
        <f t="shared" si="490"/>
        <v/>
      </c>
      <c r="T2010" s="41" t="str">
        <f>IF(ISNA(VLOOKUP(P2010,'NEW XEQM.c'!E:F,2,0)),"--","PRESENT")</f>
        <v>--</v>
      </c>
      <c r="U2010"/>
      <c r="V2010">
        <f t="shared" si="491"/>
        <v>618</v>
      </c>
      <c r="W2010" s="75" t="s">
        <v>2565</v>
      </c>
      <c r="X2010" s="54" t="s">
        <v>2155</v>
      </c>
      <c r="Y2010" s="54" t="s">
        <v>2155</v>
      </c>
      <c r="Z2010" s="22" t="str">
        <f t="shared" si="493"/>
        <v>"XEQM02"</v>
      </c>
      <c r="AA2010" s="22" t="str">
        <f t="shared" si="494"/>
        <v>XEQM02</v>
      </c>
      <c r="AB2010" s="1">
        <f t="shared" si="495"/>
        <v>1966</v>
      </c>
      <c r="AC2010" t="str">
        <f t="shared" si="496"/>
        <v>ITM_X_P2</v>
      </c>
      <c r="AD2010" s="125" t="str">
        <f>IF(ISNA(VLOOKUP(AA2010,'XEQM Shortlist'!J:J,1,0)),"//","")</f>
        <v>//</v>
      </c>
      <c r="AF2010" s="88" t="str">
        <f t="shared" si="497"/>
        <v>XEQM02</v>
      </c>
      <c r="AG2010" t="b">
        <f t="shared" si="498"/>
        <v>1</v>
      </c>
    </row>
    <row r="2011" spans="1:33">
      <c r="A2011" s="45">
        <f t="shared" si="492"/>
        <v>2011</v>
      </c>
      <c r="B2011" s="44">
        <f t="shared" si="499"/>
        <v>1967</v>
      </c>
      <c r="C2011" s="80" t="s">
        <v>3623</v>
      </c>
      <c r="D2011" s="80">
        <v>3</v>
      </c>
      <c r="E2011" s="83" t="s">
        <v>2470</v>
      </c>
      <c r="F2011" s="83" t="s">
        <v>2470</v>
      </c>
      <c r="G2011" s="86">
        <v>0</v>
      </c>
      <c r="H2011" s="86">
        <v>0</v>
      </c>
      <c r="I2011" s="264" t="s">
        <v>3</v>
      </c>
      <c r="J2011" s="81" t="s">
        <v>1347</v>
      </c>
      <c r="K2011" s="83" t="s">
        <v>3817</v>
      </c>
      <c r="L2011" s="84" t="s">
        <v>4614</v>
      </c>
      <c r="M2011" s="84" t="s">
        <v>4670</v>
      </c>
      <c r="N2011" s="52" t="s">
        <v>2599</v>
      </c>
      <c r="O2011" s="84" t="s">
        <v>2398</v>
      </c>
      <c r="P2011" s="261" t="s">
        <v>2454</v>
      </c>
      <c r="Q2011" s="13"/>
      <c r="R2011"/>
      <c r="S2011" t="str">
        <f t="shared" si="490"/>
        <v/>
      </c>
      <c r="T2011" s="41" t="str">
        <f>IF(ISNA(VLOOKUP(P2011,'NEW XEQM.c'!E:F,2,0)),"--","PRESENT")</f>
        <v>--</v>
      </c>
      <c r="U2011"/>
      <c r="V2011">
        <f t="shared" si="491"/>
        <v>619</v>
      </c>
      <c r="W2011" s="75" t="s">
        <v>2565</v>
      </c>
      <c r="X2011" s="54" t="s">
        <v>2155</v>
      </c>
      <c r="Y2011" s="54" t="s">
        <v>2155</v>
      </c>
      <c r="Z2011" s="22" t="str">
        <f t="shared" si="493"/>
        <v>"XEQM03"</v>
      </c>
      <c r="AA2011" s="22" t="str">
        <f t="shared" si="494"/>
        <v>XEQM03</v>
      </c>
      <c r="AB2011" s="1">
        <f t="shared" si="495"/>
        <v>1967</v>
      </c>
      <c r="AC2011" t="str">
        <f t="shared" si="496"/>
        <v>ITM_X_P3</v>
      </c>
      <c r="AD2011" s="125" t="str">
        <f>IF(ISNA(VLOOKUP(AA2011,'XEQM Shortlist'!J:J,1,0)),"//","")</f>
        <v>//</v>
      </c>
      <c r="AF2011" s="88" t="str">
        <f t="shared" si="497"/>
        <v>XEQM03</v>
      </c>
      <c r="AG2011" t="b">
        <f t="shared" si="498"/>
        <v>1</v>
      </c>
    </row>
    <row r="2012" spans="1:33">
      <c r="A2012" s="45">
        <f t="shared" si="492"/>
        <v>2012</v>
      </c>
      <c r="B2012" s="44">
        <f t="shared" si="499"/>
        <v>1968</v>
      </c>
      <c r="C2012" s="80" t="s">
        <v>3623</v>
      </c>
      <c r="D2012" s="80">
        <v>4</v>
      </c>
      <c r="E2012" s="83" t="s">
        <v>2471</v>
      </c>
      <c r="F2012" s="83" t="s">
        <v>2471</v>
      </c>
      <c r="G2012" s="86">
        <v>0</v>
      </c>
      <c r="H2012" s="86">
        <v>0</v>
      </c>
      <c r="I2012" s="264" t="s">
        <v>3</v>
      </c>
      <c r="J2012" s="81" t="s">
        <v>1347</v>
      </c>
      <c r="K2012" s="83" t="s">
        <v>3817</v>
      </c>
      <c r="L2012" s="84" t="s">
        <v>4614</v>
      </c>
      <c r="M2012" s="84" t="s">
        <v>4670</v>
      </c>
      <c r="N2012" s="52" t="s">
        <v>2599</v>
      </c>
      <c r="O2012" s="84" t="s">
        <v>2398</v>
      </c>
      <c r="P2012" s="261" t="s">
        <v>2455</v>
      </c>
      <c r="Q2012" s="13"/>
      <c r="R2012"/>
      <c r="S2012" t="str">
        <f t="shared" si="490"/>
        <v/>
      </c>
      <c r="T2012" s="41" t="str">
        <f>IF(ISNA(VLOOKUP(P2012,'NEW XEQM.c'!E:F,2,0)),"--","PRESENT")</f>
        <v>--</v>
      </c>
      <c r="U2012"/>
      <c r="V2012">
        <f t="shared" si="491"/>
        <v>620</v>
      </c>
      <c r="W2012" s="75" t="s">
        <v>2565</v>
      </c>
      <c r="X2012" s="54" t="s">
        <v>2155</v>
      </c>
      <c r="Y2012" s="54" t="s">
        <v>2155</v>
      </c>
      <c r="Z2012" s="22" t="str">
        <f t="shared" si="493"/>
        <v>"XEQM04"</v>
      </c>
      <c r="AA2012" s="22" t="str">
        <f t="shared" si="494"/>
        <v>XEQM04</v>
      </c>
      <c r="AB2012" s="1">
        <f t="shared" si="495"/>
        <v>1968</v>
      </c>
      <c r="AC2012" t="str">
        <f t="shared" si="496"/>
        <v>ITM_X_P4</v>
      </c>
      <c r="AD2012" s="125" t="str">
        <f>IF(ISNA(VLOOKUP(AA2012,'XEQM Shortlist'!J:J,1,0)),"//","")</f>
        <v>//</v>
      </c>
      <c r="AF2012" s="88" t="str">
        <f t="shared" si="497"/>
        <v>XEQM04</v>
      </c>
      <c r="AG2012" t="b">
        <f t="shared" si="498"/>
        <v>1</v>
      </c>
    </row>
    <row r="2013" spans="1:33">
      <c r="A2013" s="45">
        <f t="shared" si="492"/>
        <v>2013</v>
      </c>
      <c r="B2013" s="44">
        <f t="shared" si="499"/>
        <v>1969</v>
      </c>
      <c r="C2013" s="80" t="s">
        <v>3623</v>
      </c>
      <c r="D2013" s="80">
        <v>5</v>
      </c>
      <c r="E2013" s="83" t="s">
        <v>2472</v>
      </c>
      <c r="F2013" s="83" t="s">
        <v>2472</v>
      </c>
      <c r="G2013" s="86">
        <v>0</v>
      </c>
      <c r="H2013" s="86">
        <v>0</v>
      </c>
      <c r="I2013" s="264" t="s">
        <v>3</v>
      </c>
      <c r="J2013" s="81" t="s">
        <v>1347</v>
      </c>
      <c r="K2013" s="83" t="s">
        <v>3817</v>
      </c>
      <c r="L2013" s="84" t="s">
        <v>4614</v>
      </c>
      <c r="M2013" s="84" t="s">
        <v>4670</v>
      </c>
      <c r="N2013" s="52" t="s">
        <v>2599</v>
      </c>
      <c r="O2013" s="84" t="s">
        <v>2398</v>
      </c>
      <c r="P2013" s="261" t="s">
        <v>2456</v>
      </c>
      <c r="Q2013" s="13"/>
      <c r="R2013"/>
      <c r="S2013" t="str">
        <f t="shared" si="490"/>
        <v/>
      </c>
      <c r="T2013" s="41" t="str">
        <f>IF(ISNA(VLOOKUP(P2013,'NEW XEQM.c'!E:F,2,0)),"--","PRESENT")</f>
        <v>--</v>
      </c>
      <c r="U2013"/>
      <c r="V2013">
        <f t="shared" si="491"/>
        <v>621</v>
      </c>
      <c r="W2013" s="75" t="s">
        <v>2565</v>
      </c>
      <c r="X2013" s="54" t="s">
        <v>2155</v>
      </c>
      <c r="Y2013" s="54" t="s">
        <v>2155</v>
      </c>
      <c r="Z2013" s="22" t="str">
        <f t="shared" si="493"/>
        <v>"XEQM05"</v>
      </c>
      <c r="AA2013" s="22" t="str">
        <f t="shared" si="494"/>
        <v>XEQM05</v>
      </c>
      <c r="AB2013" s="1">
        <f t="shared" si="495"/>
        <v>1969</v>
      </c>
      <c r="AC2013" t="str">
        <f t="shared" si="496"/>
        <v>ITM_X_P5</v>
      </c>
      <c r="AD2013" s="125" t="str">
        <f>IF(ISNA(VLOOKUP(AA2013,'XEQM Shortlist'!J:J,1,0)),"//","")</f>
        <v>//</v>
      </c>
      <c r="AF2013" s="88" t="str">
        <f t="shared" si="497"/>
        <v>XEQM05</v>
      </c>
      <c r="AG2013" t="b">
        <f t="shared" si="498"/>
        <v>1</v>
      </c>
    </row>
    <row r="2014" spans="1:33">
      <c r="A2014" s="45">
        <f t="shared" si="492"/>
        <v>2014</v>
      </c>
      <c r="B2014" s="44">
        <f t="shared" si="499"/>
        <v>1970</v>
      </c>
      <c r="C2014" s="80" t="s">
        <v>3623</v>
      </c>
      <c r="D2014" s="80">
        <v>6</v>
      </c>
      <c r="E2014" s="83" t="s">
        <v>2473</v>
      </c>
      <c r="F2014" s="83" t="s">
        <v>2473</v>
      </c>
      <c r="G2014" s="86">
        <v>0</v>
      </c>
      <c r="H2014" s="86">
        <v>0</v>
      </c>
      <c r="I2014" s="264" t="s">
        <v>3</v>
      </c>
      <c r="J2014" s="81" t="s">
        <v>1347</v>
      </c>
      <c r="K2014" s="83" t="s">
        <v>3817</v>
      </c>
      <c r="L2014" s="84" t="s">
        <v>4614</v>
      </c>
      <c r="M2014" s="84" t="s">
        <v>4670</v>
      </c>
      <c r="N2014" s="52" t="s">
        <v>2599</v>
      </c>
      <c r="O2014" s="84" t="s">
        <v>2398</v>
      </c>
      <c r="P2014" s="261" t="s">
        <v>2457</v>
      </c>
      <c r="Q2014" s="13"/>
      <c r="R2014"/>
      <c r="S2014" t="str">
        <f t="shared" si="490"/>
        <v/>
      </c>
      <c r="T2014" s="41" t="str">
        <f>IF(ISNA(VLOOKUP(P2014,'NEW XEQM.c'!E:F,2,0)),"--","PRESENT")</f>
        <v>--</v>
      </c>
      <c r="U2014"/>
      <c r="V2014">
        <f t="shared" si="491"/>
        <v>622</v>
      </c>
      <c r="W2014" s="75" t="s">
        <v>2565</v>
      </c>
      <c r="X2014" s="54" t="s">
        <v>2155</v>
      </c>
      <c r="Y2014" s="54" t="s">
        <v>2155</v>
      </c>
      <c r="Z2014" s="22" t="str">
        <f t="shared" si="493"/>
        <v>"XEQM06"</v>
      </c>
      <c r="AA2014" s="22" t="str">
        <f t="shared" si="494"/>
        <v>XEQM06</v>
      </c>
      <c r="AB2014" s="1">
        <f t="shared" si="495"/>
        <v>1970</v>
      </c>
      <c r="AC2014" t="str">
        <f t="shared" si="496"/>
        <v>ITM_X_P6</v>
      </c>
      <c r="AD2014" s="125" t="str">
        <f>IF(ISNA(VLOOKUP(AA2014,'XEQM Shortlist'!J:J,1,0)),"//","")</f>
        <v>//</v>
      </c>
      <c r="AF2014" s="88" t="str">
        <f t="shared" si="497"/>
        <v>XEQM06</v>
      </c>
      <c r="AG2014" t="b">
        <f t="shared" si="498"/>
        <v>1</v>
      </c>
    </row>
    <row r="2015" spans="1:33">
      <c r="A2015" s="45">
        <f t="shared" si="492"/>
        <v>2015</v>
      </c>
      <c r="B2015" s="44">
        <f t="shared" si="499"/>
        <v>1971</v>
      </c>
      <c r="C2015" s="80" t="s">
        <v>3623</v>
      </c>
      <c r="D2015" s="80">
        <v>7</v>
      </c>
      <c r="E2015" s="83" t="s">
        <v>2474</v>
      </c>
      <c r="F2015" s="83" t="s">
        <v>2474</v>
      </c>
      <c r="G2015" s="86">
        <v>0</v>
      </c>
      <c r="H2015" s="86">
        <v>0</v>
      </c>
      <c r="I2015" s="264" t="s">
        <v>3</v>
      </c>
      <c r="J2015" s="81" t="s">
        <v>1347</v>
      </c>
      <c r="K2015" s="83" t="s">
        <v>3817</v>
      </c>
      <c r="L2015" s="84" t="s">
        <v>4614</v>
      </c>
      <c r="M2015" s="84" t="s">
        <v>4670</v>
      </c>
      <c r="N2015" s="52" t="s">
        <v>2599</v>
      </c>
      <c r="O2015" s="84" t="s">
        <v>2398</v>
      </c>
      <c r="P2015" s="261" t="s">
        <v>2458</v>
      </c>
      <c r="Q2015" s="13"/>
      <c r="R2015"/>
      <c r="S2015" t="str">
        <f t="shared" si="490"/>
        <v/>
      </c>
      <c r="T2015" s="41" t="str">
        <f>IF(ISNA(VLOOKUP(P2015,'NEW XEQM.c'!E:F,2,0)),"--","PRESENT")</f>
        <v>--</v>
      </c>
      <c r="U2015"/>
      <c r="V2015">
        <f t="shared" si="491"/>
        <v>623</v>
      </c>
      <c r="W2015" s="75" t="s">
        <v>2565</v>
      </c>
      <c r="X2015" s="54" t="s">
        <v>2155</v>
      </c>
      <c r="Y2015" s="54" t="s">
        <v>2155</v>
      </c>
      <c r="Z2015" s="22" t="str">
        <f t="shared" si="493"/>
        <v>"XEQM07"</v>
      </c>
      <c r="AA2015" s="22" t="str">
        <f t="shared" si="494"/>
        <v>XEQM07</v>
      </c>
      <c r="AB2015" s="1">
        <f t="shared" si="495"/>
        <v>1971</v>
      </c>
      <c r="AC2015" t="str">
        <f t="shared" si="496"/>
        <v>ITM_X_f1</v>
      </c>
      <c r="AD2015" s="125" t="str">
        <f>IF(ISNA(VLOOKUP(AA2015,'XEQM Shortlist'!J:J,1,0)),"//","")</f>
        <v>//</v>
      </c>
      <c r="AF2015" s="88" t="str">
        <f t="shared" si="497"/>
        <v>XEQM07</v>
      </c>
      <c r="AG2015" t="b">
        <f t="shared" si="498"/>
        <v>1</v>
      </c>
    </row>
    <row r="2016" spans="1:33">
      <c r="A2016" s="45">
        <f t="shared" si="492"/>
        <v>2016</v>
      </c>
      <c r="B2016" s="44">
        <f t="shared" si="499"/>
        <v>1972</v>
      </c>
      <c r="C2016" s="80" t="s">
        <v>3623</v>
      </c>
      <c r="D2016" s="80">
        <v>8</v>
      </c>
      <c r="E2016" s="83" t="s">
        <v>2475</v>
      </c>
      <c r="F2016" s="83" t="s">
        <v>2475</v>
      </c>
      <c r="G2016" s="86">
        <v>0</v>
      </c>
      <c r="H2016" s="86">
        <v>0</v>
      </c>
      <c r="I2016" s="264" t="s">
        <v>3</v>
      </c>
      <c r="J2016" s="81" t="s">
        <v>1347</v>
      </c>
      <c r="K2016" s="83" t="s">
        <v>3817</v>
      </c>
      <c r="L2016" s="84" t="s">
        <v>4614</v>
      </c>
      <c r="M2016" s="84" t="s">
        <v>4670</v>
      </c>
      <c r="N2016" s="52" t="s">
        <v>2599</v>
      </c>
      <c r="O2016" s="84" t="s">
        <v>2398</v>
      </c>
      <c r="P2016" s="261" t="s">
        <v>2459</v>
      </c>
      <c r="Q2016" s="13"/>
      <c r="R2016"/>
      <c r="S2016" t="str">
        <f t="shared" si="490"/>
        <v/>
      </c>
      <c r="T2016" s="41" t="str">
        <f>IF(ISNA(VLOOKUP(P2016,'NEW XEQM.c'!E:F,2,0)),"--","PRESENT")</f>
        <v>--</v>
      </c>
      <c r="U2016"/>
      <c r="V2016">
        <f t="shared" si="491"/>
        <v>624</v>
      </c>
      <c r="W2016" s="75" t="s">
        <v>2565</v>
      </c>
      <c r="X2016" s="54" t="s">
        <v>2155</v>
      </c>
      <c r="Y2016" s="54" t="s">
        <v>2155</v>
      </c>
      <c r="Z2016" s="22" t="str">
        <f t="shared" si="493"/>
        <v>"XEQM08"</v>
      </c>
      <c r="AA2016" s="22" t="str">
        <f t="shared" si="494"/>
        <v>XEQM08</v>
      </c>
      <c r="AB2016" s="1">
        <f t="shared" si="495"/>
        <v>1972</v>
      </c>
      <c r="AC2016" t="str">
        <f t="shared" si="496"/>
        <v>ITM_X_f2</v>
      </c>
      <c r="AD2016" s="125" t="str">
        <f>IF(ISNA(VLOOKUP(AA2016,'XEQM Shortlist'!J:J,1,0)),"//","")</f>
        <v>//</v>
      </c>
      <c r="AF2016" s="88" t="str">
        <f t="shared" si="497"/>
        <v>XEQM08</v>
      </c>
      <c r="AG2016" t="b">
        <f t="shared" si="498"/>
        <v>1</v>
      </c>
    </row>
    <row r="2017" spans="1:33">
      <c r="A2017" s="45">
        <f t="shared" si="492"/>
        <v>2017</v>
      </c>
      <c r="B2017" s="44">
        <f t="shared" si="499"/>
        <v>1973</v>
      </c>
      <c r="C2017" s="80" t="s">
        <v>3623</v>
      </c>
      <c r="D2017" s="80">
        <v>9</v>
      </c>
      <c r="E2017" s="83" t="s">
        <v>2476</v>
      </c>
      <c r="F2017" s="83" t="s">
        <v>2476</v>
      </c>
      <c r="G2017" s="86">
        <v>0</v>
      </c>
      <c r="H2017" s="86">
        <v>0</v>
      </c>
      <c r="I2017" s="264" t="s">
        <v>3</v>
      </c>
      <c r="J2017" s="81" t="s">
        <v>1347</v>
      </c>
      <c r="K2017" s="83" t="s">
        <v>3817</v>
      </c>
      <c r="L2017" s="84" t="s">
        <v>4614</v>
      </c>
      <c r="M2017" s="84" t="s">
        <v>4670</v>
      </c>
      <c r="N2017" s="52" t="s">
        <v>2599</v>
      </c>
      <c r="O2017" s="84" t="s">
        <v>2398</v>
      </c>
      <c r="P2017" s="261" t="s">
        <v>2460</v>
      </c>
      <c r="Q2017" s="13"/>
      <c r="R2017"/>
      <c r="S2017" t="str">
        <f t="shared" si="490"/>
        <v/>
      </c>
      <c r="T2017" s="41" t="str">
        <f>IF(ISNA(VLOOKUP(P2017,'NEW XEQM.c'!E:F,2,0)),"--","PRESENT")</f>
        <v>--</v>
      </c>
      <c r="U2017"/>
      <c r="V2017">
        <f t="shared" si="491"/>
        <v>625</v>
      </c>
      <c r="W2017" s="75" t="s">
        <v>2565</v>
      </c>
      <c r="X2017" s="54" t="s">
        <v>2155</v>
      </c>
      <c r="Y2017" s="54" t="s">
        <v>2155</v>
      </c>
      <c r="Z2017" s="22" t="str">
        <f t="shared" si="493"/>
        <v>"XEQM09"</v>
      </c>
      <c r="AA2017" s="22" t="str">
        <f t="shared" si="494"/>
        <v>XEQM09</v>
      </c>
      <c r="AB2017" s="1">
        <f t="shared" si="495"/>
        <v>1973</v>
      </c>
      <c r="AC2017" t="str">
        <f t="shared" si="496"/>
        <v>ITM_X_f3</v>
      </c>
      <c r="AD2017" s="125" t="str">
        <f>IF(ISNA(VLOOKUP(AA2017,'XEQM Shortlist'!J:J,1,0)),"//","")</f>
        <v>//</v>
      </c>
      <c r="AF2017" s="88" t="str">
        <f t="shared" si="497"/>
        <v>XEQM09</v>
      </c>
      <c r="AG2017" t="b">
        <f t="shared" si="498"/>
        <v>1</v>
      </c>
    </row>
    <row r="2018" spans="1:33">
      <c r="A2018" s="45">
        <f t="shared" si="492"/>
        <v>2018</v>
      </c>
      <c r="B2018" s="44">
        <f t="shared" si="499"/>
        <v>1974</v>
      </c>
      <c r="C2018" s="80" t="s">
        <v>3623</v>
      </c>
      <c r="D2018" s="80">
        <v>10</v>
      </c>
      <c r="E2018" s="83" t="s">
        <v>2477</v>
      </c>
      <c r="F2018" s="83" t="s">
        <v>2477</v>
      </c>
      <c r="G2018" s="86">
        <v>0</v>
      </c>
      <c r="H2018" s="86">
        <v>0</v>
      </c>
      <c r="I2018" s="264" t="s">
        <v>3</v>
      </c>
      <c r="J2018" s="81" t="s">
        <v>1347</v>
      </c>
      <c r="K2018" s="83" t="s">
        <v>3817</v>
      </c>
      <c r="L2018" s="84" t="s">
        <v>4614</v>
      </c>
      <c r="M2018" s="84" t="s">
        <v>4670</v>
      </c>
      <c r="N2018" s="52" t="s">
        <v>2599</v>
      </c>
      <c r="O2018" s="84" t="s">
        <v>2398</v>
      </c>
      <c r="P2018" s="261" t="s">
        <v>2461</v>
      </c>
      <c r="Q2018" s="13"/>
      <c r="R2018"/>
      <c r="S2018" t="str">
        <f t="shared" si="490"/>
        <v/>
      </c>
      <c r="T2018" s="41" t="str">
        <f>IF(ISNA(VLOOKUP(P2018,'NEW XEQM.c'!E:F,2,0)),"--","PRESENT")</f>
        <v>--</v>
      </c>
      <c r="U2018"/>
      <c r="V2018">
        <f t="shared" si="491"/>
        <v>626</v>
      </c>
      <c r="W2018" s="75" t="s">
        <v>2565</v>
      </c>
      <c r="X2018" s="54" t="s">
        <v>2155</v>
      </c>
      <c r="Y2018" s="54" t="s">
        <v>2155</v>
      </c>
      <c r="Z2018" s="22" t="str">
        <f t="shared" si="493"/>
        <v>"XEQM10"</v>
      </c>
      <c r="AA2018" s="22" t="str">
        <f t="shared" si="494"/>
        <v>XEQM10</v>
      </c>
      <c r="AB2018" s="1">
        <f t="shared" si="495"/>
        <v>1974</v>
      </c>
      <c r="AC2018" t="str">
        <f t="shared" si="496"/>
        <v>ITM_X_f4</v>
      </c>
      <c r="AD2018" s="125" t="str">
        <f>IF(ISNA(VLOOKUP(AA2018,'XEQM Shortlist'!J:J,1,0)),"//","")</f>
        <v>//</v>
      </c>
      <c r="AF2018" s="88" t="str">
        <f t="shared" si="497"/>
        <v>XEQM10</v>
      </c>
      <c r="AG2018" t="b">
        <f t="shared" si="498"/>
        <v>1</v>
      </c>
    </row>
    <row r="2019" spans="1:33">
      <c r="A2019" s="45">
        <f t="shared" si="492"/>
        <v>2019</v>
      </c>
      <c r="B2019" s="44">
        <f t="shared" si="499"/>
        <v>1975</v>
      </c>
      <c r="C2019" s="80" t="s">
        <v>3623</v>
      </c>
      <c r="D2019" s="80">
        <v>11</v>
      </c>
      <c r="E2019" s="83" t="s">
        <v>2478</v>
      </c>
      <c r="F2019" s="83" t="s">
        <v>2478</v>
      </c>
      <c r="G2019" s="86">
        <v>0</v>
      </c>
      <c r="H2019" s="86">
        <v>0</v>
      </c>
      <c r="I2019" s="264" t="s">
        <v>3</v>
      </c>
      <c r="J2019" s="81" t="s">
        <v>1347</v>
      </c>
      <c r="K2019" s="83" t="s">
        <v>3817</v>
      </c>
      <c r="L2019" s="84" t="s">
        <v>4614</v>
      </c>
      <c r="M2019" s="84" t="s">
        <v>4670</v>
      </c>
      <c r="N2019" s="52" t="s">
        <v>2599</v>
      </c>
      <c r="O2019" s="84" t="s">
        <v>2398</v>
      </c>
      <c r="P2019" s="261" t="s">
        <v>2462</v>
      </c>
      <c r="Q2019" s="13"/>
      <c r="R2019"/>
      <c r="S2019" t="str">
        <f t="shared" si="490"/>
        <v/>
      </c>
      <c r="T2019" s="41" t="str">
        <f>IF(ISNA(VLOOKUP(P2019,'NEW XEQM.c'!E:F,2,0)),"--","PRESENT")</f>
        <v>--</v>
      </c>
      <c r="U2019"/>
      <c r="V2019">
        <f t="shared" si="491"/>
        <v>627</v>
      </c>
      <c r="W2019" s="75" t="s">
        <v>2565</v>
      </c>
      <c r="X2019" s="54" t="s">
        <v>2155</v>
      </c>
      <c r="Y2019" s="54" t="s">
        <v>2155</v>
      </c>
      <c r="Z2019" s="22" t="str">
        <f t="shared" si="493"/>
        <v>"XEQM11"</v>
      </c>
      <c r="AA2019" s="22" t="str">
        <f t="shared" si="494"/>
        <v>XEQM11</v>
      </c>
      <c r="AB2019" s="1">
        <f t="shared" si="495"/>
        <v>1975</v>
      </c>
      <c r="AC2019" t="str">
        <f t="shared" si="496"/>
        <v>ITM_X_f5</v>
      </c>
      <c r="AD2019" s="125" t="str">
        <f>IF(ISNA(VLOOKUP(AA2019,'XEQM Shortlist'!J:J,1,0)),"//","")</f>
        <v>//</v>
      </c>
      <c r="AF2019" s="88" t="str">
        <f t="shared" si="497"/>
        <v>XEQM11</v>
      </c>
      <c r="AG2019" t="b">
        <f t="shared" si="498"/>
        <v>1</v>
      </c>
    </row>
    <row r="2020" spans="1:33">
      <c r="A2020" s="45">
        <f t="shared" si="492"/>
        <v>2020</v>
      </c>
      <c r="B2020" s="44">
        <f t="shared" si="499"/>
        <v>1976</v>
      </c>
      <c r="C2020" s="80" t="s">
        <v>3623</v>
      </c>
      <c r="D2020" s="80">
        <v>12</v>
      </c>
      <c r="E2020" s="83" t="s">
        <v>2479</v>
      </c>
      <c r="F2020" s="83" t="s">
        <v>2479</v>
      </c>
      <c r="G2020" s="86">
        <v>0</v>
      </c>
      <c r="H2020" s="86">
        <v>0</v>
      </c>
      <c r="I2020" s="264" t="s">
        <v>3</v>
      </c>
      <c r="J2020" s="81" t="s">
        <v>1347</v>
      </c>
      <c r="K2020" s="83" t="s">
        <v>3817</v>
      </c>
      <c r="L2020" s="84" t="s">
        <v>4614</v>
      </c>
      <c r="M2020" s="84" t="s">
        <v>4670</v>
      </c>
      <c r="N2020" s="52" t="s">
        <v>2599</v>
      </c>
      <c r="O2020" s="84" t="s">
        <v>2398</v>
      </c>
      <c r="P2020" s="261" t="s">
        <v>2463</v>
      </c>
      <c r="Q2020" s="13"/>
      <c r="R2020"/>
      <c r="S2020" t="str">
        <f t="shared" si="490"/>
        <v/>
      </c>
      <c r="T2020" s="41" t="str">
        <f>IF(ISNA(VLOOKUP(P2020,'NEW XEQM.c'!E:F,2,0)),"--","PRESENT")</f>
        <v>--</v>
      </c>
      <c r="U2020"/>
      <c r="V2020">
        <f t="shared" si="491"/>
        <v>628</v>
      </c>
      <c r="W2020" s="75" t="s">
        <v>2565</v>
      </c>
      <c r="X2020" s="54" t="s">
        <v>2155</v>
      </c>
      <c r="Y2020" s="54" t="s">
        <v>2155</v>
      </c>
      <c r="Z2020" s="22" t="str">
        <f t="shared" si="493"/>
        <v>"XEQM12"</v>
      </c>
      <c r="AA2020" s="22" t="str">
        <f t="shared" si="494"/>
        <v>XEQM12</v>
      </c>
      <c r="AB2020" s="1">
        <f t="shared" si="495"/>
        <v>1976</v>
      </c>
      <c r="AC2020" t="str">
        <f t="shared" si="496"/>
        <v>ITM_X_f6</v>
      </c>
      <c r="AD2020" s="125" t="str">
        <f>IF(ISNA(VLOOKUP(AA2020,'XEQM Shortlist'!J:J,1,0)),"//","")</f>
        <v>//</v>
      </c>
      <c r="AF2020" s="88" t="str">
        <f t="shared" si="497"/>
        <v>XEQM12</v>
      </c>
      <c r="AG2020" t="b">
        <f t="shared" si="498"/>
        <v>1</v>
      </c>
    </row>
    <row r="2021" spans="1:33">
      <c r="A2021" s="45">
        <f t="shared" si="492"/>
        <v>2021</v>
      </c>
      <c r="B2021" s="44">
        <f t="shared" si="499"/>
        <v>1977</v>
      </c>
      <c r="C2021" s="80" t="s">
        <v>3623</v>
      </c>
      <c r="D2021" s="80">
        <v>13</v>
      </c>
      <c r="E2021" s="83" t="s">
        <v>2480</v>
      </c>
      <c r="F2021" s="83" t="s">
        <v>2480</v>
      </c>
      <c r="G2021" s="86">
        <v>0</v>
      </c>
      <c r="H2021" s="86">
        <v>0</v>
      </c>
      <c r="I2021" s="264" t="s">
        <v>3</v>
      </c>
      <c r="J2021" s="81" t="s">
        <v>1347</v>
      </c>
      <c r="K2021" s="83" t="s">
        <v>3817</v>
      </c>
      <c r="L2021" s="84" t="s">
        <v>4614</v>
      </c>
      <c r="M2021" s="84" t="s">
        <v>4670</v>
      </c>
      <c r="N2021" s="52" t="s">
        <v>2599</v>
      </c>
      <c r="O2021" s="84" t="s">
        <v>2398</v>
      </c>
      <c r="P2021" s="261" t="s">
        <v>2464</v>
      </c>
      <c r="Q2021" s="13"/>
      <c r="R2021"/>
      <c r="S2021" t="str">
        <f t="shared" si="490"/>
        <v/>
      </c>
      <c r="T2021" s="41" t="str">
        <f>IF(ISNA(VLOOKUP(P2021,'NEW XEQM.c'!E:F,2,0)),"--","PRESENT")</f>
        <v>--</v>
      </c>
      <c r="U2021"/>
      <c r="V2021">
        <f t="shared" si="491"/>
        <v>629</v>
      </c>
      <c r="W2021" s="75" t="s">
        <v>2565</v>
      </c>
      <c r="X2021" s="54" t="s">
        <v>2155</v>
      </c>
      <c r="Y2021" s="54" t="s">
        <v>2155</v>
      </c>
      <c r="Z2021" s="22" t="str">
        <f t="shared" si="493"/>
        <v>"XEQM13"</v>
      </c>
      <c r="AA2021" s="22" t="str">
        <f t="shared" si="494"/>
        <v>XEQM13</v>
      </c>
      <c r="AB2021" s="1">
        <f t="shared" si="495"/>
        <v>1977</v>
      </c>
      <c r="AC2021" t="str">
        <f t="shared" si="496"/>
        <v>ITM_X_g1</v>
      </c>
      <c r="AD2021" s="125" t="str">
        <f>IF(ISNA(VLOOKUP(AA2021,'XEQM Shortlist'!J:J,1,0)),"//","")</f>
        <v>//</v>
      </c>
      <c r="AF2021" s="88" t="str">
        <f t="shared" si="497"/>
        <v>XEQM13</v>
      </c>
      <c r="AG2021" t="b">
        <f t="shared" si="498"/>
        <v>1</v>
      </c>
    </row>
    <row r="2022" spans="1:33">
      <c r="A2022" s="45">
        <f t="shared" si="492"/>
        <v>2022</v>
      </c>
      <c r="B2022" s="44">
        <f t="shared" si="499"/>
        <v>1978</v>
      </c>
      <c r="C2022" s="80" t="s">
        <v>3623</v>
      </c>
      <c r="D2022" s="80">
        <v>14</v>
      </c>
      <c r="E2022" s="83" t="s">
        <v>2481</v>
      </c>
      <c r="F2022" s="83" t="s">
        <v>2481</v>
      </c>
      <c r="G2022" s="86">
        <v>0</v>
      </c>
      <c r="H2022" s="86">
        <v>0</v>
      </c>
      <c r="I2022" s="264" t="s">
        <v>3</v>
      </c>
      <c r="J2022" s="81" t="s">
        <v>1347</v>
      </c>
      <c r="K2022" s="83" t="s">
        <v>3817</v>
      </c>
      <c r="L2022" s="84" t="s">
        <v>4614</v>
      </c>
      <c r="M2022" s="84" t="s">
        <v>4670</v>
      </c>
      <c r="N2022" s="52" t="s">
        <v>2599</v>
      </c>
      <c r="O2022" s="84" t="s">
        <v>2398</v>
      </c>
      <c r="P2022" s="261" t="s">
        <v>2465</v>
      </c>
      <c r="Q2022" s="13"/>
      <c r="R2022"/>
      <c r="S2022" t="str">
        <f t="shared" si="490"/>
        <v/>
      </c>
      <c r="T2022" s="41" t="str">
        <f>IF(ISNA(VLOOKUP(P2022,'NEW XEQM.c'!E:F,2,0)),"--","PRESENT")</f>
        <v>--</v>
      </c>
      <c r="U2022"/>
      <c r="V2022">
        <f t="shared" si="491"/>
        <v>630</v>
      </c>
      <c r="W2022" s="75" t="s">
        <v>2565</v>
      </c>
      <c r="X2022" s="54" t="s">
        <v>2155</v>
      </c>
      <c r="Y2022" s="54" t="s">
        <v>2155</v>
      </c>
      <c r="Z2022" s="22" t="str">
        <f t="shared" si="493"/>
        <v>"XEQM14"</v>
      </c>
      <c r="AA2022" s="22" t="str">
        <f t="shared" si="494"/>
        <v>XEQM14</v>
      </c>
      <c r="AB2022" s="1">
        <f t="shared" si="495"/>
        <v>1978</v>
      </c>
      <c r="AC2022" t="str">
        <f t="shared" si="496"/>
        <v>ITM_X_g2</v>
      </c>
      <c r="AD2022" s="125" t="str">
        <f>IF(ISNA(VLOOKUP(AA2022,'XEQM Shortlist'!J:J,1,0)),"//","")</f>
        <v>//</v>
      </c>
      <c r="AF2022" s="88" t="str">
        <f t="shared" si="497"/>
        <v>XEQM14</v>
      </c>
      <c r="AG2022" t="b">
        <f t="shared" si="498"/>
        <v>1</v>
      </c>
    </row>
    <row r="2023" spans="1:33">
      <c r="A2023" s="45">
        <f t="shared" si="492"/>
        <v>2023</v>
      </c>
      <c r="B2023" s="44">
        <f t="shared" si="499"/>
        <v>1979</v>
      </c>
      <c r="C2023" s="80" t="s">
        <v>3623</v>
      </c>
      <c r="D2023" s="80">
        <v>15</v>
      </c>
      <c r="E2023" s="83" t="s">
        <v>2482</v>
      </c>
      <c r="F2023" s="83" t="s">
        <v>2482</v>
      </c>
      <c r="G2023" s="86">
        <v>0</v>
      </c>
      <c r="H2023" s="86">
        <v>0</v>
      </c>
      <c r="I2023" s="264" t="s">
        <v>3</v>
      </c>
      <c r="J2023" s="81" t="s">
        <v>1347</v>
      </c>
      <c r="K2023" s="83" t="s">
        <v>3817</v>
      </c>
      <c r="L2023" s="84" t="s">
        <v>4614</v>
      </c>
      <c r="M2023" s="84" t="s">
        <v>4670</v>
      </c>
      <c r="N2023" s="52" t="s">
        <v>2599</v>
      </c>
      <c r="O2023" s="84" t="s">
        <v>2398</v>
      </c>
      <c r="P2023" s="261" t="s">
        <v>2466</v>
      </c>
      <c r="Q2023" s="13"/>
      <c r="R2023"/>
      <c r="S2023" t="str">
        <f t="shared" si="490"/>
        <v/>
      </c>
      <c r="T2023" s="41" t="str">
        <f>IF(ISNA(VLOOKUP(P2023,'NEW XEQM.c'!E:F,2,0)),"--","PRESENT")</f>
        <v>--</v>
      </c>
      <c r="U2023"/>
      <c r="V2023">
        <f t="shared" si="491"/>
        <v>631</v>
      </c>
      <c r="W2023" s="75" t="s">
        <v>2565</v>
      </c>
      <c r="X2023" s="54" t="s">
        <v>2155</v>
      </c>
      <c r="Y2023" s="54" t="s">
        <v>2155</v>
      </c>
      <c r="Z2023" s="22" t="str">
        <f t="shared" si="493"/>
        <v>"XEQM15"</v>
      </c>
      <c r="AA2023" s="22" t="str">
        <f t="shared" si="494"/>
        <v>XEQM15</v>
      </c>
      <c r="AB2023" s="1">
        <f t="shared" si="495"/>
        <v>1979</v>
      </c>
      <c r="AC2023" t="str">
        <f t="shared" si="496"/>
        <v>ITM_X_g3</v>
      </c>
      <c r="AD2023" s="125" t="str">
        <f>IF(ISNA(VLOOKUP(AA2023,'XEQM Shortlist'!J:J,1,0)),"//","")</f>
        <v>//</v>
      </c>
      <c r="AF2023" s="88" t="str">
        <f t="shared" si="497"/>
        <v>XEQM15</v>
      </c>
      <c r="AG2023" t="b">
        <f t="shared" si="498"/>
        <v>1</v>
      </c>
    </row>
    <row r="2024" spans="1:33">
      <c r="A2024" s="45">
        <f t="shared" si="492"/>
        <v>2024</v>
      </c>
      <c r="B2024" s="44">
        <f t="shared" si="499"/>
        <v>1980</v>
      </c>
      <c r="C2024" s="80" t="s">
        <v>3623</v>
      </c>
      <c r="D2024" s="80">
        <v>16</v>
      </c>
      <c r="E2024" s="83" t="s">
        <v>2483</v>
      </c>
      <c r="F2024" s="83" t="s">
        <v>2483</v>
      </c>
      <c r="G2024" s="86">
        <v>0</v>
      </c>
      <c r="H2024" s="86">
        <v>0</v>
      </c>
      <c r="I2024" s="264" t="s">
        <v>3</v>
      </c>
      <c r="J2024" s="81" t="s">
        <v>1347</v>
      </c>
      <c r="K2024" s="83" t="s">
        <v>3817</v>
      </c>
      <c r="L2024" s="84" t="s">
        <v>4614</v>
      </c>
      <c r="M2024" s="84" t="s">
        <v>4670</v>
      </c>
      <c r="N2024" s="52" t="s">
        <v>2599</v>
      </c>
      <c r="O2024" s="84" t="s">
        <v>2398</v>
      </c>
      <c r="P2024" s="261" t="s">
        <v>2467</v>
      </c>
      <c r="Q2024" s="13"/>
      <c r="R2024"/>
      <c r="S2024" t="str">
        <f t="shared" si="490"/>
        <v/>
      </c>
      <c r="T2024" s="41" t="str">
        <f>IF(ISNA(VLOOKUP(P2024,'NEW XEQM.c'!E:F,2,0)),"--","PRESENT")</f>
        <v>--</v>
      </c>
      <c r="U2024"/>
      <c r="V2024">
        <f t="shared" si="491"/>
        <v>632</v>
      </c>
      <c r="W2024" s="75" t="s">
        <v>2565</v>
      </c>
      <c r="X2024" s="54" t="s">
        <v>2155</v>
      </c>
      <c r="Y2024" s="54" t="s">
        <v>2155</v>
      </c>
      <c r="Z2024" s="22" t="str">
        <f t="shared" si="493"/>
        <v>"XEQM16"</v>
      </c>
      <c r="AA2024" s="22" t="str">
        <f t="shared" si="494"/>
        <v>XEQM16</v>
      </c>
      <c r="AB2024" s="1">
        <f t="shared" si="495"/>
        <v>1980</v>
      </c>
      <c r="AC2024" t="str">
        <f t="shared" si="496"/>
        <v>ITM_X_g4</v>
      </c>
      <c r="AD2024" s="125" t="str">
        <f>IF(ISNA(VLOOKUP(AA2024,'XEQM Shortlist'!J:J,1,0)),"//","")</f>
        <v>//</v>
      </c>
      <c r="AF2024" s="88" t="str">
        <f t="shared" si="497"/>
        <v>XEQM16</v>
      </c>
      <c r="AG2024" t="b">
        <f t="shared" si="498"/>
        <v>1</v>
      </c>
    </row>
    <row r="2025" spans="1:33">
      <c r="A2025" s="45">
        <f t="shared" si="492"/>
        <v>2025</v>
      </c>
      <c r="B2025" s="44">
        <f t="shared" si="499"/>
        <v>1981</v>
      </c>
      <c r="C2025" s="80" t="s">
        <v>3623</v>
      </c>
      <c r="D2025" s="80">
        <v>17</v>
      </c>
      <c r="E2025" s="83" t="s">
        <v>2484</v>
      </c>
      <c r="F2025" s="83" t="s">
        <v>2484</v>
      </c>
      <c r="G2025" s="86">
        <v>0</v>
      </c>
      <c r="H2025" s="86">
        <v>0</v>
      </c>
      <c r="I2025" s="264" t="s">
        <v>3</v>
      </c>
      <c r="J2025" s="81" t="s">
        <v>1347</v>
      </c>
      <c r="K2025" s="83" t="s">
        <v>3817</v>
      </c>
      <c r="L2025" s="84" t="s">
        <v>4614</v>
      </c>
      <c r="M2025" s="84" t="s">
        <v>4670</v>
      </c>
      <c r="N2025" s="52" t="s">
        <v>2599</v>
      </c>
      <c r="O2025" s="84" t="s">
        <v>2398</v>
      </c>
      <c r="P2025" s="261" t="s">
        <v>2468</v>
      </c>
      <c r="Q2025" s="13"/>
      <c r="R2025"/>
      <c r="S2025" t="str">
        <f t="shared" si="490"/>
        <v/>
      </c>
      <c r="T2025" s="41" t="str">
        <f>IF(ISNA(VLOOKUP(P2025,'NEW XEQM.c'!E:F,2,0)),"--","PRESENT")</f>
        <v>--</v>
      </c>
      <c r="U2025"/>
      <c r="V2025">
        <f t="shared" si="491"/>
        <v>633</v>
      </c>
      <c r="W2025" s="75" t="s">
        <v>2565</v>
      </c>
      <c r="X2025" s="54" t="s">
        <v>2155</v>
      </c>
      <c r="Y2025" s="54" t="s">
        <v>2155</v>
      </c>
      <c r="Z2025" s="22" t="str">
        <f t="shared" si="493"/>
        <v>"XEQM17"</v>
      </c>
      <c r="AA2025" s="22" t="str">
        <f t="shared" si="494"/>
        <v>XEQM17</v>
      </c>
      <c r="AB2025" s="1">
        <f t="shared" si="495"/>
        <v>1981</v>
      </c>
      <c r="AC2025" t="str">
        <f t="shared" si="496"/>
        <v>ITM_X_g5</v>
      </c>
      <c r="AD2025" s="125" t="str">
        <f>IF(ISNA(VLOOKUP(AA2025,'XEQM Shortlist'!J:J,1,0)),"//","")</f>
        <v>//</v>
      </c>
      <c r="AF2025" s="88" t="str">
        <f t="shared" si="497"/>
        <v>XEQM17</v>
      </c>
      <c r="AG2025" t="b">
        <f t="shared" si="498"/>
        <v>1</v>
      </c>
    </row>
    <row r="2026" spans="1:33">
      <c r="A2026" s="45">
        <f t="shared" si="492"/>
        <v>2026</v>
      </c>
      <c r="B2026" s="44">
        <f t="shared" si="499"/>
        <v>1982</v>
      </c>
      <c r="C2026" s="80" t="s">
        <v>3623</v>
      </c>
      <c r="D2026" s="80">
        <v>18</v>
      </c>
      <c r="E2026" s="83" t="s">
        <v>2485</v>
      </c>
      <c r="F2026" s="83" t="s">
        <v>2485</v>
      </c>
      <c r="G2026" s="86">
        <v>0</v>
      </c>
      <c r="H2026" s="86">
        <v>0</v>
      </c>
      <c r="I2026" s="264" t="s">
        <v>3</v>
      </c>
      <c r="J2026" s="81" t="s">
        <v>1347</v>
      </c>
      <c r="K2026" s="83" t="s">
        <v>3817</v>
      </c>
      <c r="L2026" s="84" t="s">
        <v>4614</v>
      </c>
      <c r="M2026" s="84" t="s">
        <v>4670</v>
      </c>
      <c r="N2026" s="52" t="s">
        <v>2599</v>
      </c>
      <c r="O2026" s="84" t="s">
        <v>2398</v>
      </c>
      <c r="P2026" s="261" t="s">
        <v>2469</v>
      </c>
      <c r="Q2026" s="13"/>
      <c r="R2026"/>
      <c r="S2026" t="str">
        <f t="shared" si="490"/>
        <v/>
      </c>
      <c r="T2026" s="41" t="str">
        <f>IF(ISNA(VLOOKUP(P2026,'NEW XEQM.c'!E:F,2,0)),"--","PRESENT")</f>
        <v>--</v>
      </c>
      <c r="U2026"/>
      <c r="V2026">
        <f t="shared" si="491"/>
        <v>634</v>
      </c>
      <c r="W2026" s="75" t="s">
        <v>2565</v>
      </c>
      <c r="X2026" s="54" t="s">
        <v>2155</v>
      </c>
      <c r="Y2026" s="54" t="s">
        <v>2155</v>
      </c>
      <c r="Z2026" s="22" t="str">
        <f t="shared" si="493"/>
        <v>"XEQM18"</v>
      </c>
      <c r="AA2026" s="22" t="str">
        <f t="shared" si="494"/>
        <v>XEQM18</v>
      </c>
      <c r="AB2026" s="1">
        <f t="shared" si="495"/>
        <v>1982</v>
      </c>
      <c r="AC2026" t="str">
        <f t="shared" si="496"/>
        <v>ITM_X_g6</v>
      </c>
      <c r="AD2026" s="125" t="str">
        <f>IF(ISNA(VLOOKUP(AA2026,'XEQM Shortlist'!J:J,1,0)),"//","")</f>
        <v>//</v>
      </c>
      <c r="AF2026" s="88" t="str">
        <f t="shared" si="497"/>
        <v>XEQM18</v>
      </c>
      <c r="AG2026" t="b">
        <f t="shared" si="498"/>
        <v>1</v>
      </c>
    </row>
    <row r="2027" spans="1:33">
      <c r="A2027" s="45">
        <f t="shared" si="492"/>
        <v>2027</v>
      </c>
      <c r="B2027" s="44">
        <f t="shared" si="499"/>
        <v>1983</v>
      </c>
      <c r="C2027" s="80" t="s">
        <v>3624</v>
      </c>
      <c r="D2027" s="80" t="s">
        <v>12</v>
      </c>
      <c r="E2027" s="252" t="s">
        <v>2521</v>
      </c>
      <c r="F2027" s="83" t="s">
        <v>2521</v>
      </c>
      <c r="G2027" s="86">
        <v>1</v>
      </c>
      <c r="H2027" s="86">
        <v>18</v>
      </c>
      <c r="I2027" s="264" t="s">
        <v>1</v>
      </c>
      <c r="J2027" s="81" t="s">
        <v>1347</v>
      </c>
      <c r="K2027" s="83" t="s">
        <v>3656</v>
      </c>
      <c r="L2027" s="84" t="s">
        <v>4614</v>
      </c>
      <c r="M2027" s="84" t="s">
        <v>4670</v>
      </c>
      <c r="N2027" s="52" t="s">
        <v>2599</v>
      </c>
      <c r="O2027" s="84"/>
      <c r="P2027" s="261" t="s">
        <v>2519</v>
      </c>
      <c r="Q2027" s="13"/>
      <c r="R2027"/>
      <c r="S2027" t="str">
        <f t="shared" si="490"/>
        <v/>
      </c>
      <c r="T2027" s="41" t="str">
        <f>IF(ISNA(VLOOKUP(P2027,'NEW XEQM.c'!E:F,2,0)),"--","PRESENT")</f>
        <v>--</v>
      </c>
      <c r="U2027"/>
      <c r="V2027">
        <f t="shared" si="491"/>
        <v>635</v>
      </c>
      <c r="W2027" s="75" t="s">
        <v>2565</v>
      </c>
      <c r="X2027" s="54" t="s">
        <v>2500</v>
      </c>
      <c r="Y2027" s="54" t="s">
        <v>2155</v>
      </c>
      <c r="Z2027" s="22" t="str">
        <f t="shared" si="493"/>
        <v>"X.SAVE"</v>
      </c>
      <c r="AA2027" s="22" t="str">
        <f t="shared" si="494"/>
        <v>X.SAVE</v>
      </c>
      <c r="AB2027" s="1">
        <f t="shared" si="495"/>
        <v>1983</v>
      </c>
      <c r="AC2027" t="str">
        <f t="shared" si="496"/>
        <v>ITM_XSAVE</v>
      </c>
      <c r="AD2027" s="125" t="str">
        <f>IF(ISNA(VLOOKUP(AA2027,'XEQM Shortlist'!J:J,1,0)),"//","")</f>
        <v>//</v>
      </c>
      <c r="AF2027" s="88" t="str">
        <f t="shared" si="497"/>
        <v>X.SAVE</v>
      </c>
      <c r="AG2027" t="b">
        <f t="shared" si="498"/>
        <v>1</v>
      </c>
    </row>
    <row r="2028" spans="1:33">
      <c r="A2028" s="45">
        <f t="shared" si="492"/>
        <v>2028</v>
      </c>
      <c r="B2028" s="44">
        <f t="shared" si="499"/>
        <v>1984</v>
      </c>
      <c r="C2028" s="80" t="s">
        <v>3625</v>
      </c>
      <c r="D2028" s="80" t="s">
        <v>12</v>
      </c>
      <c r="E2028" s="252" t="s">
        <v>2522</v>
      </c>
      <c r="F2028" s="83" t="s">
        <v>2522</v>
      </c>
      <c r="G2028" s="86">
        <v>1</v>
      </c>
      <c r="H2028" s="86">
        <v>18</v>
      </c>
      <c r="I2028" s="264" t="s">
        <v>1</v>
      </c>
      <c r="J2028" s="81" t="s">
        <v>1347</v>
      </c>
      <c r="K2028" s="83" t="s">
        <v>3817</v>
      </c>
      <c r="L2028" s="84" t="s">
        <v>4614</v>
      </c>
      <c r="M2028" s="84" t="s">
        <v>4670</v>
      </c>
      <c r="N2028" s="52" t="s">
        <v>2599</v>
      </c>
      <c r="O2028" s="80"/>
      <c r="P2028" s="261" t="s">
        <v>2520</v>
      </c>
      <c r="Q2028" s="13"/>
      <c r="R2028"/>
      <c r="S2028" t="str">
        <f t="shared" si="490"/>
        <v/>
      </c>
      <c r="T2028" s="41" t="str">
        <f>IF(ISNA(VLOOKUP(P2028,'NEW XEQM.c'!E:F,2,0)),"--","PRESENT")</f>
        <v>--</v>
      </c>
      <c r="U2028"/>
      <c r="V2028">
        <f t="shared" si="491"/>
        <v>636</v>
      </c>
      <c r="W2028" s="75" t="s">
        <v>2565</v>
      </c>
      <c r="X2028" s="54" t="s">
        <v>2500</v>
      </c>
      <c r="Y2028" s="54" t="s">
        <v>2155</v>
      </c>
      <c r="Z2028" s="22" t="str">
        <f t="shared" si="493"/>
        <v>"X.LOAD"</v>
      </c>
      <c r="AA2028" s="22" t="str">
        <f t="shared" si="494"/>
        <v>X.LOAD</v>
      </c>
      <c r="AB2028" s="1">
        <f t="shared" si="495"/>
        <v>1984</v>
      </c>
      <c r="AC2028" t="str">
        <f t="shared" si="496"/>
        <v>ITM_XLOAD</v>
      </c>
      <c r="AD2028" s="125" t="str">
        <f>IF(ISNA(VLOOKUP(AA2028,'XEQM Shortlist'!J:J,1,0)),"//","")</f>
        <v>//</v>
      </c>
      <c r="AF2028" s="88" t="str">
        <f t="shared" si="497"/>
        <v>X.LOAD</v>
      </c>
      <c r="AG2028" t="b">
        <f t="shared" si="498"/>
        <v>1</v>
      </c>
    </row>
    <row r="2029" spans="1:33">
      <c r="A2029" s="45">
        <f t="shared" si="492"/>
        <v>2029</v>
      </c>
      <c r="B2029" s="44">
        <f t="shared" si="499"/>
        <v>1985</v>
      </c>
      <c r="C2029" s="80" t="s">
        <v>5021</v>
      </c>
      <c r="D2029" s="80" t="s">
        <v>5016</v>
      </c>
      <c r="E2029" s="11" t="s">
        <v>5017</v>
      </c>
      <c r="F2029" s="11" t="s">
        <v>5017</v>
      </c>
      <c r="G2029" s="95">
        <v>0</v>
      </c>
      <c r="H2029" s="95">
        <v>0</v>
      </c>
      <c r="I2029" s="264" t="s">
        <v>3</v>
      </c>
      <c r="J2029" s="11" t="s">
        <v>1348</v>
      </c>
      <c r="K2029" s="10" t="s">
        <v>3656</v>
      </c>
      <c r="L2029" s="180" t="s">
        <v>4614</v>
      </c>
      <c r="M2029" s="84" t="s">
        <v>4672</v>
      </c>
      <c r="N2029" s="52" t="s">
        <v>5547</v>
      </c>
      <c r="O2029" s="80"/>
      <c r="P2029" s="254" t="s">
        <v>5018</v>
      </c>
      <c r="Q2029" s="13"/>
      <c r="R2029"/>
      <c r="S2029" t="str">
        <f t="shared" si="490"/>
        <v/>
      </c>
      <c r="T2029" s="41" t="str">
        <f>IF(ISNA(VLOOKUP(P2029,'NEW XEQM.c'!E:F,2,0)),"--","PRESENT")</f>
        <v>--</v>
      </c>
      <c r="U2029"/>
      <c r="V2029">
        <f t="shared" si="491"/>
        <v>636</v>
      </c>
      <c r="W2029" s="2" t="s">
        <v>2566</v>
      </c>
      <c r="X2029" s="96" t="s">
        <v>2494</v>
      </c>
      <c r="Y2029" s="96"/>
      <c r="Z2029" s="22" t="str">
        <f t="shared" si="493"/>
        <v/>
      </c>
      <c r="AA2029" s="22" t="str">
        <f t="shared" si="494"/>
        <v/>
      </c>
      <c r="AB2029" s="1">
        <f t="shared" si="495"/>
        <v>1985</v>
      </c>
      <c r="AC2029" t="str">
        <f t="shared" si="496"/>
        <v>ITM_BCD</v>
      </c>
      <c r="AD2029" s="125" t="str">
        <f>IF(ISNA(VLOOKUP(AA2029,'XEQM Shortlist'!J:J,1,0)),"//","")</f>
        <v/>
      </c>
      <c r="AF2029" s="88" t="str">
        <f t="shared" si="497"/>
        <v/>
      </c>
      <c r="AG2029" t="b">
        <f t="shared" si="498"/>
        <v>1</v>
      </c>
    </row>
    <row r="2030" spans="1:33">
      <c r="A2030" s="45">
        <f t="shared" si="492"/>
        <v>2030</v>
      </c>
      <c r="B2030" s="44">
        <f t="shared" si="499"/>
        <v>1986</v>
      </c>
      <c r="C2030" s="80" t="s">
        <v>5021</v>
      </c>
      <c r="D2030" s="80" t="s">
        <v>5022</v>
      </c>
      <c r="E2030" s="83" t="s">
        <v>5026</v>
      </c>
      <c r="F2030" s="83" t="s">
        <v>5026</v>
      </c>
      <c r="G2030" s="86">
        <v>0</v>
      </c>
      <c r="H2030" s="86">
        <v>0</v>
      </c>
      <c r="I2030" s="264" t="s">
        <v>1</v>
      </c>
      <c r="J2030" s="11" t="s">
        <v>1348</v>
      </c>
      <c r="K2030" s="10" t="s">
        <v>3656</v>
      </c>
      <c r="L2030" s="180" t="s">
        <v>4614</v>
      </c>
      <c r="M2030" s="84" t="s">
        <v>4670</v>
      </c>
      <c r="N2030" s="52" t="s">
        <v>2599</v>
      </c>
      <c r="O2030" s="84"/>
      <c r="P2030" s="261" t="s">
        <v>5019</v>
      </c>
      <c r="Q2030" s="13"/>
      <c r="R2030"/>
      <c r="S2030" t="str">
        <f t="shared" si="490"/>
        <v/>
      </c>
      <c r="T2030" s="41" t="str">
        <f>IF(ISNA(VLOOKUP(P2030,'NEW XEQM.c'!E:F,2,0)),"--","PRESENT")</f>
        <v>--</v>
      </c>
      <c r="U2030"/>
      <c r="V2030">
        <f t="shared" si="491"/>
        <v>636</v>
      </c>
      <c r="W2030" s="75" t="s">
        <v>2614</v>
      </c>
      <c r="X2030" s="54" t="s">
        <v>2494</v>
      </c>
      <c r="Y2030" s="54" t="s">
        <v>2155</v>
      </c>
      <c r="Z2030" s="22" t="str">
        <f t="shared" si="493"/>
        <v/>
      </c>
      <c r="AA2030" s="22" t="str">
        <f t="shared" si="494"/>
        <v/>
      </c>
      <c r="AB2030" s="1">
        <f t="shared" si="495"/>
        <v>1986</v>
      </c>
      <c r="AC2030" t="str">
        <f t="shared" si="496"/>
        <v>ITM_BCD9</v>
      </c>
      <c r="AD2030" s="125" t="str">
        <f>IF(ISNA(VLOOKUP(AA2030,'XEQM Shortlist'!J:J,1,0)),"//","")</f>
        <v/>
      </c>
      <c r="AF2030" s="88" t="str">
        <f t="shared" si="497"/>
        <v/>
      </c>
      <c r="AG2030" t="b">
        <f t="shared" si="498"/>
        <v>1</v>
      </c>
    </row>
    <row r="2031" spans="1:33">
      <c r="A2031" s="45">
        <f t="shared" si="492"/>
        <v>2031</v>
      </c>
      <c r="B2031" s="44">
        <f t="shared" si="499"/>
        <v>1987</v>
      </c>
      <c r="C2031" s="80" t="s">
        <v>5021</v>
      </c>
      <c r="D2031" s="80" t="s">
        <v>5023</v>
      </c>
      <c r="E2031" s="83" t="s">
        <v>5027</v>
      </c>
      <c r="F2031" s="83" t="s">
        <v>5027</v>
      </c>
      <c r="G2031" s="86">
        <v>0</v>
      </c>
      <c r="H2031" s="86">
        <v>0</v>
      </c>
      <c r="I2031" s="264" t="s">
        <v>1</v>
      </c>
      <c r="J2031" s="11" t="s">
        <v>1348</v>
      </c>
      <c r="K2031" s="10" t="s">
        <v>3656</v>
      </c>
      <c r="L2031" s="180" t="s">
        <v>4614</v>
      </c>
      <c r="M2031" s="84" t="s">
        <v>4670</v>
      </c>
      <c r="N2031" s="52" t="s">
        <v>2599</v>
      </c>
      <c r="O2031" s="84"/>
      <c r="P2031" s="261" t="s">
        <v>5020</v>
      </c>
      <c r="Q2031" s="13"/>
      <c r="R2031"/>
      <c r="S2031" t="str">
        <f t="shared" ref="S2031:S2094" si="509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510">IF(AA2031&lt;&gt;"",V2030+1,V2030)</f>
        <v>636</v>
      </c>
      <c r="W2031" s="75" t="s">
        <v>2614</v>
      </c>
      <c r="X2031" s="54" t="s">
        <v>2494</v>
      </c>
      <c r="Y2031" s="54" t="s">
        <v>2155</v>
      </c>
      <c r="Z2031" s="22" t="str">
        <f t="shared" si="493"/>
        <v/>
      </c>
      <c r="AA2031" s="22" t="str">
        <f t="shared" si="494"/>
        <v/>
      </c>
      <c r="AB2031" s="1">
        <f t="shared" si="495"/>
        <v>1987</v>
      </c>
      <c r="AC2031" t="str">
        <f t="shared" si="496"/>
        <v>ITM_BCD10</v>
      </c>
      <c r="AD2031" s="125" t="str">
        <f>IF(ISNA(VLOOKUP(AA2031,'XEQM Shortlist'!J:J,1,0)),"//","")</f>
        <v/>
      </c>
      <c r="AF2031" s="88" t="str">
        <f t="shared" si="497"/>
        <v/>
      </c>
      <c r="AG2031" t="b">
        <f t="shared" si="498"/>
        <v>1</v>
      </c>
    </row>
    <row r="2032" spans="1:33">
      <c r="A2032" s="45">
        <f t="shared" si="492"/>
        <v>2032</v>
      </c>
      <c r="B2032" s="44">
        <f t="shared" si="499"/>
        <v>1988</v>
      </c>
      <c r="C2032" s="80" t="s">
        <v>5021</v>
      </c>
      <c r="D2032" s="80" t="s">
        <v>5024</v>
      </c>
      <c r="E2032" s="83" t="s">
        <v>5028</v>
      </c>
      <c r="F2032" s="83" t="s">
        <v>5028</v>
      </c>
      <c r="G2032" s="86">
        <v>0</v>
      </c>
      <c r="H2032" s="86">
        <v>0</v>
      </c>
      <c r="I2032" s="264" t="s">
        <v>1</v>
      </c>
      <c r="J2032" s="11" t="s">
        <v>1348</v>
      </c>
      <c r="K2032" s="10" t="s">
        <v>3656</v>
      </c>
      <c r="L2032" s="180" t="s">
        <v>4614</v>
      </c>
      <c r="M2032" s="84" t="s">
        <v>4670</v>
      </c>
      <c r="N2032" s="52" t="s">
        <v>2599</v>
      </c>
      <c r="O2032" s="84"/>
      <c r="P2032" s="261" t="s">
        <v>5025</v>
      </c>
      <c r="Q2032" s="13"/>
      <c r="R2032"/>
      <c r="S2032" t="str">
        <f t="shared" si="509"/>
        <v/>
      </c>
      <c r="T2032" s="41" t="str">
        <f>IF(ISNA(VLOOKUP(P2032,'NEW XEQM.c'!E:F,2,0)),"--","PRESENT")</f>
        <v>--</v>
      </c>
      <c r="U2032"/>
      <c r="V2032">
        <f t="shared" si="510"/>
        <v>636</v>
      </c>
      <c r="W2032" s="75" t="s">
        <v>2614</v>
      </c>
      <c r="X2032" s="54" t="s">
        <v>2494</v>
      </c>
      <c r="Y2032" s="54" t="s">
        <v>2155</v>
      </c>
      <c r="Z2032" s="22" t="str">
        <f t="shared" si="493"/>
        <v/>
      </c>
      <c r="AA2032" s="22" t="str">
        <f t="shared" si="494"/>
        <v/>
      </c>
      <c r="AB2032" s="1">
        <f t="shared" si="495"/>
        <v>1988</v>
      </c>
      <c r="AC2032" t="str">
        <f t="shared" si="496"/>
        <v>ITM_BCDU</v>
      </c>
      <c r="AD2032" s="125" t="str">
        <f>IF(ISNA(VLOOKUP(AA2032,'XEQM Shortlist'!J:J,1,0)),"//","")</f>
        <v/>
      </c>
      <c r="AF2032" s="88" t="str">
        <f t="shared" si="497"/>
        <v/>
      </c>
      <c r="AG2032" t="b">
        <f t="shared" si="498"/>
        <v>1</v>
      </c>
    </row>
    <row r="2033" spans="1:33">
      <c r="A2033" s="45">
        <f t="shared" si="492"/>
        <v>2033</v>
      </c>
      <c r="B2033" s="44">
        <f t="shared" si="499"/>
        <v>1989</v>
      </c>
      <c r="C2033" s="80" t="s">
        <v>3626</v>
      </c>
      <c r="D2033" s="80">
        <v>6</v>
      </c>
      <c r="E2033" s="83" t="s">
        <v>2617</v>
      </c>
      <c r="F2033" s="83" t="s">
        <v>2617</v>
      </c>
      <c r="G2033" s="86">
        <v>0</v>
      </c>
      <c r="H2033" s="86">
        <v>0</v>
      </c>
      <c r="I2033" s="264" t="s">
        <v>1</v>
      </c>
      <c r="J2033" s="81" t="s">
        <v>1347</v>
      </c>
      <c r="K2033" s="83" t="s">
        <v>3817</v>
      </c>
      <c r="L2033" s="84" t="s">
        <v>4614</v>
      </c>
      <c r="M2033" s="84" t="s">
        <v>4670</v>
      </c>
      <c r="N2033" s="52" t="s">
        <v>2599</v>
      </c>
      <c r="O2033" s="84" t="s">
        <v>2612</v>
      </c>
      <c r="P2033" s="261" t="s">
        <v>2631</v>
      </c>
      <c r="Q2033" s="13"/>
      <c r="R2033"/>
      <c r="S2033" t="str">
        <f t="shared" si="509"/>
        <v/>
      </c>
      <c r="T2033" s="41" t="str">
        <f>IF(ISNA(VLOOKUP(P2033,'NEW XEQM.c'!E:F,2,0)),"--","PRESENT")</f>
        <v>--</v>
      </c>
      <c r="U2033"/>
      <c r="V2033">
        <f t="shared" si="510"/>
        <v>636</v>
      </c>
      <c r="W2033" s="75" t="s">
        <v>2614</v>
      </c>
      <c r="X2033" s="54" t="s">
        <v>2494</v>
      </c>
      <c r="Y2033" s="54" t="s">
        <v>2155</v>
      </c>
      <c r="Z2033" s="22" t="str">
        <f t="shared" si="493"/>
        <v/>
      </c>
      <c r="AA2033" s="22" t="str">
        <f t="shared" si="494"/>
        <v/>
      </c>
      <c r="AB2033" s="1">
        <f t="shared" si="495"/>
        <v>1989</v>
      </c>
      <c r="AC2033" t="str">
        <f t="shared" si="496"/>
        <v>ITM_S06</v>
      </c>
      <c r="AD2033" s="125" t="str">
        <f>IF(ISNA(VLOOKUP(AA2033,'XEQM Shortlist'!J:J,1,0)),"//","")</f>
        <v/>
      </c>
      <c r="AF2033" s="88" t="str">
        <f t="shared" si="497"/>
        <v/>
      </c>
      <c r="AG2033" t="b">
        <f t="shared" si="498"/>
        <v>1</v>
      </c>
    </row>
    <row r="2034" spans="1:33">
      <c r="A2034" s="45">
        <f t="shared" si="492"/>
        <v>2034</v>
      </c>
      <c r="B2034" s="44">
        <f t="shared" si="499"/>
        <v>1990</v>
      </c>
      <c r="C2034" s="80" t="s">
        <v>3626</v>
      </c>
      <c r="D2034" s="80">
        <v>8</v>
      </c>
      <c r="E2034" s="83" t="s">
        <v>2618</v>
      </c>
      <c r="F2034" s="83" t="s">
        <v>2618</v>
      </c>
      <c r="G2034" s="86">
        <v>0</v>
      </c>
      <c r="H2034" s="86">
        <v>0</v>
      </c>
      <c r="I2034" s="264" t="s">
        <v>1</v>
      </c>
      <c r="J2034" s="81" t="s">
        <v>1347</v>
      </c>
      <c r="K2034" s="83" t="s">
        <v>3817</v>
      </c>
      <c r="L2034" s="84" t="s">
        <v>4614</v>
      </c>
      <c r="M2034" s="84" t="s">
        <v>4670</v>
      </c>
      <c r="N2034" s="52" t="s">
        <v>2599</v>
      </c>
      <c r="O2034" s="84" t="s">
        <v>2612</v>
      </c>
      <c r="P2034" s="261" t="s">
        <v>2632</v>
      </c>
      <c r="Q2034" s="13"/>
      <c r="R2034"/>
      <c r="S2034" t="str">
        <f t="shared" si="509"/>
        <v/>
      </c>
      <c r="T2034" s="41" t="str">
        <f>IF(ISNA(VLOOKUP(P2034,'NEW XEQM.c'!E:F,2,0)),"--","PRESENT")</f>
        <v>--</v>
      </c>
      <c r="U2034"/>
      <c r="V2034">
        <f t="shared" si="510"/>
        <v>636</v>
      </c>
      <c r="W2034" s="75" t="s">
        <v>2614</v>
      </c>
      <c r="X2034" s="54" t="s">
        <v>2494</v>
      </c>
      <c r="Y2034" s="54" t="s">
        <v>2155</v>
      </c>
      <c r="Z2034" s="22" t="str">
        <f t="shared" si="493"/>
        <v/>
      </c>
      <c r="AA2034" s="22" t="str">
        <f t="shared" si="494"/>
        <v/>
      </c>
      <c r="AB2034" s="1">
        <f t="shared" si="495"/>
        <v>1990</v>
      </c>
      <c r="AC2034" t="str">
        <f t="shared" si="496"/>
        <v>ITM_S08</v>
      </c>
      <c r="AD2034" s="125" t="str">
        <f>IF(ISNA(VLOOKUP(AA2034,'XEQM Shortlist'!J:J,1,0)),"//","")</f>
        <v/>
      </c>
      <c r="AF2034" s="88" t="str">
        <f t="shared" si="497"/>
        <v/>
      </c>
      <c r="AG2034" t="b">
        <f t="shared" si="498"/>
        <v>1</v>
      </c>
    </row>
    <row r="2035" spans="1:33">
      <c r="A2035" s="45">
        <f t="shared" si="492"/>
        <v>2035</v>
      </c>
      <c r="B2035" s="44">
        <f t="shared" si="499"/>
        <v>1991</v>
      </c>
      <c r="C2035" s="80" t="s">
        <v>3626</v>
      </c>
      <c r="D2035" s="80">
        <v>16</v>
      </c>
      <c r="E2035" s="83" t="s">
        <v>2619</v>
      </c>
      <c r="F2035" s="83" t="s">
        <v>2619</v>
      </c>
      <c r="G2035" s="86">
        <v>0</v>
      </c>
      <c r="H2035" s="86">
        <v>0</v>
      </c>
      <c r="I2035" s="264" t="s">
        <v>1</v>
      </c>
      <c r="J2035" s="81" t="s">
        <v>1347</v>
      </c>
      <c r="K2035" s="83" t="s">
        <v>3817</v>
      </c>
      <c r="L2035" s="84" t="s">
        <v>4614</v>
      </c>
      <c r="M2035" s="84" t="s">
        <v>4670</v>
      </c>
      <c r="N2035" s="52" t="s">
        <v>2599</v>
      </c>
      <c r="O2035" s="84" t="s">
        <v>2612</v>
      </c>
      <c r="P2035" s="261" t="s">
        <v>2633</v>
      </c>
      <c r="Q2035" s="13"/>
      <c r="R2035"/>
      <c r="S2035" t="str">
        <f t="shared" si="509"/>
        <v/>
      </c>
      <c r="T2035" s="41" t="str">
        <f>IF(ISNA(VLOOKUP(P2035,'NEW XEQM.c'!E:F,2,0)),"--","PRESENT")</f>
        <v>--</v>
      </c>
      <c r="U2035"/>
      <c r="V2035">
        <f t="shared" si="510"/>
        <v>636</v>
      </c>
      <c r="W2035" s="75" t="s">
        <v>2614</v>
      </c>
      <c r="X2035" s="54" t="s">
        <v>2494</v>
      </c>
      <c r="Y2035" s="54" t="s">
        <v>2155</v>
      </c>
      <c r="Z2035" s="22" t="str">
        <f t="shared" si="493"/>
        <v/>
      </c>
      <c r="AA2035" s="22" t="str">
        <f t="shared" si="494"/>
        <v/>
      </c>
      <c r="AB2035" s="1">
        <f t="shared" si="495"/>
        <v>1991</v>
      </c>
      <c r="AC2035" t="str">
        <f t="shared" si="496"/>
        <v>ITM_S16</v>
      </c>
      <c r="AD2035" s="125" t="str">
        <f>IF(ISNA(VLOOKUP(AA2035,'XEQM Shortlist'!J:J,1,0)),"//","")</f>
        <v/>
      </c>
      <c r="AF2035" s="88" t="str">
        <f t="shared" si="497"/>
        <v/>
      </c>
      <c r="AG2035" t="b">
        <f t="shared" si="498"/>
        <v>1</v>
      </c>
    </row>
    <row r="2036" spans="1:33">
      <c r="A2036" s="45">
        <f t="shared" si="492"/>
        <v>2036</v>
      </c>
      <c r="B2036" s="44">
        <f t="shared" si="499"/>
        <v>1992</v>
      </c>
      <c r="C2036" s="80" t="s">
        <v>3626</v>
      </c>
      <c r="D2036" s="80">
        <v>32</v>
      </c>
      <c r="E2036" s="83" t="s">
        <v>2620</v>
      </c>
      <c r="F2036" s="83" t="s">
        <v>2620</v>
      </c>
      <c r="G2036" s="86">
        <v>0</v>
      </c>
      <c r="H2036" s="86">
        <v>0</v>
      </c>
      <c r="I2036" s="264" t="s">
        <v>1</v>
      </c>
      <c r="J2036" s="81" t="s">
        <v>1347</v>
      </c>
      <c r="K2036" s="83" t="s">
        <v>3817</v>
      </c>
      <c r="L2036" s="84" t="s">
        <v>4614</v>
      </c>
      <c r="M2036" s="84" t="s">
        <v>4670</v>
      </c>
      <c r="N2036" s="52" t="s">
        <v>2599</v>
      </c>
      <c r="O2036" s="84" t="s">
        <v>2612</v>
      </c>
      <c r="P2036" s="261" t="s">
        <v>2634</v>
      </c>
      <c r="Q2036" s="13"/>
      <c r="R2036"/>
      <c r="S2036" t="str">
        <f t="shared" si="509"/>
        <v/>
      </c>
      <c r="T2036" s="41" t="str">
        <f>IF(ISNA(VLOOKUP(P2036,'NEW XEQM.c'!E:F,2,0)),"--","PRESENT")</f>
        <v>--</v>
      </c>
      <c r="U2036"/>
      <c r="V2036">
        <f t="shared" si="510"/>
        <v>636</v>
      </c>
      <c r="W2036" s="75" t="s">
        <v>2614</v>
      </c>
      <c r="X2036" s="54" t="s">
        <v>2494</v>
      </c>
      <c r="Y2036" s="54" t="s">
        <v>2155</v>
      </c>
      <c r="Z2036" s="22" t="str">
        <f t="shared" si="493"/>
        <v/>
      </c>
      <c r="AA2036" s="22" t="str">
        <f t="shared" si="494"/>
        <v/>
      </c>
      <c r="AB2036" s="1">
        <f t="shared" si="495"/>
        <v>1992</v>
      </c>
      <c r="AC2036" t="str">
        <f t="shared" si="496"/>
        <v>ITM_S32</v>
      </c>
      <c r="AD2036" s="125" t="str">
        <f>IF(ISNA(VLOOKUP(AA2036,'XEQM Shortlist'!J:J,1,0)),"//","")</f>
        <v/>
      </c>
      <c r="AF2036" s="88" t="str">
        <f t="shared" si="497"/>
        <v/>
      </c>
      <c r="AG2036" t="b">
        <f t="shared" si="498"/>
        <v>1</v>
      </c>
    </row>
    <row r="2037" spans="1:33">
      <c r="A2037" s="45">
        <f t="shared" si="492"/>
        <v>2037</v>
      </c>
      <c r="B2037" s="44">
        <f t="shared" si="499"/>
        <v>1993</v>
      </c>
      <c r="C2037" s="80" t="s">
        <v>3626</v>
      </c>
      <c r="D2037" s="80">
        <v>64</v>
      </c>
      <c r="E2037" s="83" t="s">
        <v>2621</v>
      </c>
      <c r="F2037" s="83" t="s">
        <v>2621</v>
      </c>
      <c r="G2037" s="86">
        <v>0</v>
      </c>
      <c r="H2037" s="86">
        <v>0</v>
      </c>
      <c r="I2037" s="264" t="s">
        <v>1</v>
      </c>
      <c r="J2037" s="81" t="s">
        <v>1347</v>
      </c>
      <c r="K2037" s="83" t="s">
        <v>3817</v>
      </c>
      <c r="L2037" s="84" t="s">
        <v>4614</v>
      </c>
      <c r="M2037" s="84" t="s">
        <v>4670</v>
      </c>
      <c r="N2037" s="52" t="s">
        <v>2599</v>
      </c>
      <c r="O2037" s="84" t="s">
        <v>2612</v>
      </c>
      <c r="P2037" s="261" t="s">
        <v>2635</v>
      </c>
      <c r="Q2037" s="13"/>
      <c r="R2037"/>
      <c r="S2037" t="str">
        <f t="shared" si="509"/>
        <v/>
      </c>
      <c r="T2037" s="41" t="str">
        <f>IF(ISNA(VLOOKUP(P2037,'NEW XEQM.c'!E:F,2,0)),"--","PRESENT")</f>
        <v>--</v>
      </c>
      <c r="U2037"/>
      <c r="V2037">
        <f t="shared" si="510"/>
        <v>636</v>
      </c>
      <c r="W2037" s="75" t="s">
        <v>2614</v>
      </c>
      <c r="X2037" s="54" t="s">
        <v>2494</v>
      </c>
      <c r="Y2037" s="54" t="s">
        <v>2155</v>
      </c>
      <c r="Z2037" s="22" t="str">
        <f t="shared" si="493"/>
        <v/>
      </c>
      <c r="AA2037" s="22" t="str">
        <f t="shared" si="494"/>
        <v/>
      </c>
      <c r="AB2037" s="1">
        <f t="shared" si="495"/>
        <v>1993</v>
      </c>
      <c r="AC2037" t="str">
        <f t="shared" si="496"/>
        <v>ITM_S64</v>
      </c>
      <c r="AD2037" s="125" t="str">
        <f>IF(ISNA(VLOOKUP(AA2037,'XEQM Shortlist'!J:J,1,0)),"//","")</f>
        <v/>
      </c>
      <c r="AF2037" s="88" t="str">
        <f t="shared" si="497"/>
        <v/>
      </c>
      <c r="AG2037" t="b">
        <f t="shared" si="498"/>
        <v>1</v>
      </c>
    </row>
    <row r="2038" spans="1:33">
      <c r="A2038" s="45">
        <f t="shared" si="492"/>
        <v>2038</v>
      </c>
      <c r="B2038" s="44">
        <f t="shared" si="499"/>
        <v>1994</v>
      </c>
      <c r="C2038" s="80" t="s">
        <v>3627</v>
      </c>
      <c r="D2038" s="80">
        <v>6</v>
      </c>
      <c r="E2038" s="83" t="s">
        <v>2622</v>
      </c>
      <c r="F2038" s="83" t="s">
        <v>2622</v>
      </c>
      <c r="G2038" s="86">
        <v>0</v>
      </c>
      <c r="H2038" s="86">
        <v>0</v>
      </c>
      <c r="I2038" s="264" t="s">
        <v>1</v>
      </c>
      <c r="J2038" s="81" t="s">
        <v>1347</v>
      </c>
      <c r="K2038" s="83" t="s">
        <v>3817</v>
      </c>
      <c r="L2038" s="84" t="s">
        <v>4614</v>
      </c>
      <c r="M2038" s="84" t="s">
        <v>4670</v>
      </c>
      <c r="N2038" s="52" t="s">
        <v>2599</v>
      </c>
      <c r="O2038" s="84" t="s">
        <v>2612</v>
      </c>
      <c r="P2038" s="261" t="s">
        <v>2636</v>
      </c>
      <c r="Q2038" s="13"/>
      <c r="R2038"/>
      <c r="S2038" t="str">
        <f t="shared" si="509"/>
        <v/>
      </c>
      <c r="T2038" s="41" t="str">
        <f>IF(ISNA(VLOOKUP(P2038,'NEW XEQM.c'!E:F,2,0)),"--","PRESENT")</f>
        <v>--</v>
      </c>
      <c r="U2038"/>
      <c r="V2038">
        <f t="shared" si="510"/>
        <v>636</v>
      </c>
      <c r="W2038" s="75" t="s">
        <v>2614</v>
      </c>
      <c r="X2038" s="54" t="s">
        <v>2494</v>
      </c>
      <c r="Y2038" s="54" t="s">
        <v>2155</v>
      </c>
      <c r="Z2038" s="22" t="str">
        <f t="shared" si="493"/>
        <v/>
      </c>
      <c r="AA2038" s="22" t="str">
        <f t="shared" si="494"/>
        <v/>
      </c>
      <c r="AB2038" s="1">
        <f t="shared" si="495"/>
        <v>1994</v>
      </c>
      <c r="AC2038" t="str">
        <f t="shared" si="496"/>
        <v>ITM_U06</v>
      </c>
      <c r="AD2038" s="125" t="str">
        <f>IF(ISNA(VLOOKUP(AA2038,'XEQM Shortlist'!J:J,1,0)),"//","")</f>
        <v/>
      </c>
      <c r="AF2038" s="88" t="str">
        <f t="shared" si="497"/>
        <v/>
      </c>
      <c r="AG2038" t="b">
        <f t="shared" si="498"/>
        <v>1</v>
      </c>
    </row>
    <row r="2039" spans="1:33">
      <c r="A2039" s="45">
        <f t="shared" si="492"/>
        <v>2039</v>
      </c>
      <c r="B2039" s="44">
        <f t="shared" si="499"/>
        <v>1995</v>
      </c>
      <c r="C2039" s="80" t="s">
        <v>3627</v>
      </c>
      <c r="D2039" s="80">
        <v>8</v>
      </c>
      <c r="E2039" s="83" t="s">
        <v>2623</v>
      </c>
      <c r="F2039" s="83" t="s">
        <v>2623</v>
      </c>
      <c r="G2039" s="86">
        <v>0</v>
      </c>
      <c r="H2039" s="86">
        <v>0</v>
      </c>
      <c r="I2039" s="264" t="s">
        <v>1</v>
      </c>
      <c r="J2039" s="81" t="s">
        <v>1347</v>
      </c>
      <c r="K2039" s="83" t="s">
        <v>3817</v>
      </c>
      <c r="L2039" s="84" t="s">
        <v>4614</v>
      </c>
      <c r="M2039" s="84" t="s">
        <v>4670</v>
      </c>
      <c r="N2039" s="52" t="s">
        <v>2599</v>
      </c>
      <c r="O2039" s="84" t="s">
        <v>2612</v>
      </c>
      <c r="P2039" s="261" t="s">
        <v>2637</v>
      </c>
      <c r="Q2039" s="13"/>
      <c r="R2039"/>
      <c r="S2039" t="str">
        <f t="shared" si="509"/>
        <v/>
      </c>
      <c r="T2039" s="41" t="str">
        <f>IF(ISNA(VLOOKUP(P2039,'NEW XEQM.c'!E:F,2,0)),"--","PRESENT")</f>
        <v>--</v>
      </c>
      <c r="U2039"/>
      <c r="V2039">
        <f t="shared" si="510"/>
        <v>636</v>
      </c>
      <c r="W2039" s="75" t="s">
        <v>2614</v>
      </c>
      <c r="X2039" s="54" t="s">
        <v>2494</v>
      </c>
      <c r="Y2039" s="54" t="s">
        <v>2155</v>
      </c>
      <c r="Z2039" s="22" t="str">
        <f t="shared" si="493"/>
        <v/>
      </c>
      <c r="AA2039" s="22" t="str">
        <f t="shared" si="494"/>
        <v/>
      </c>
      <c r="AB2039" s="1">
        <f t="shared" si="495"/>
        <v>1995</v>
      </c>
      <c r="AC2039" t="str">
        <f t="shared" si="496"/>
        <v>ITM_U08</v>
      </c>
      <c r="AD2039" s="125" t="str">
        <f>IF(ISNA(VLOOKUP(AA2039,'XEQM Shortlist'!J:J,1,0)),"//","")</f>
        <v/>
      </c>
      <c r="AF2039" s="88" t="str">
        <f t="shared" si="497"/>
        <v/>
      </c>
      <c r="AG2039" t="b">
        <f t="shared" si="498"/>
        <v>1</v>
      </c>
    </row>
    <row r="2040" spans="1:33">
      <c r="A2040" s="45">
        <f t="shared" si="492"/>
        <v>2040</v>
      </c>
      <c r="B2040" s="44">
        <f t="shared" si="499"/>
        <v>1996</v>
      </c>
      <c r="C2040" s="80" t="s">
        <v>3627</v>
      </c>
      <c r="D2040" s="80">
        <v>16</v>
      </c>
      <c r="E2040" s="83" t="s">
        <v>2624</v>
      </c>
      <c r="F2040" s="83" t="s">
        <v>2624</v>
      </c>
      <c r="G2040" s="86">
        <v>0</v>
      </c>
      <c r="H2040" s="86">
        <v>0</v>
      </c>
      <c r="I2040" s="264" t="s">
        <v>1</v>
      </c>
      <c r="J2040" s="81" t="s">
        <v>1347</v>
      </c>
      <c r="K2040" s="83" t="s">
        <v>3817</v>
      </c>
      <c r="L2040" s="84" t="s">
        <v>4614</v>
      </c>
      <c r="M2040" s="84" t="s">
        <v>4670</v>
      </c>
      <c r="N2040" s="52" t="s">
        <v>2599</v>
      </c>
      <c r="O2040" s="84" t="s">
        <v>2612</v>
      </c>
      <c r="P2040" s="261" t="s">
        <v>2638</v>
      </c>
      <c r="Q2040" s="13"/>
      <c r="R2040"/>
      <c r="S2040" t="str">
        <f t="shared" si="509"/>
        <v/>
      </c>
      <c r="T2040" s="41" t="str">
        <f>IF(ISNA(VLOOKUP(P2040,'NEW XEQM.c'!E:F,2,0)),"--","PRESENT")</f>
        <v>--</v>
      </c>
      <c r="U2040"/>
      <c r="V2040">
        <f t="shared" si="510"/>
        <v>636</v>
      </c>
      <c r="W2040" s="75" t="s">
        <v>2614</v>
      </c>
      <c r="X2040" s="54" t="s">
        <v>2494</v>
      </c>
      <c r="Y2040" s="54" t="s">
        <v>2155</v>
      </c>
      <c r="Z2040" s="22" t="str">
        <f t="shared" si="493"/>
        <v/>
      </c>
      <c r="AA2040" s="22" t="str">
        <f t="shared" si="494"/>
        <v/>
      </c>
      <c r="AB2040" s="1">
        <f t="shared" si="495"/>
        <v>1996</v>
      </c>
      <c r="AC2040" t="str">
        <f t="shared" si="496"/>
        <v>ITM_U16</v>
      </c>
      <c r="AD2040" s="125" t="str">
        <f>IF(ISNA(VLOOKUP(AA2040,'XEQM Shortlist'!J:J,1,0)),"//","")</f>
        <v/>
      </c>
      <c r="AF2040" s="88" t="str">
        <f t="shared" si="497"/>
        <v/>
      </c>
      <c r="AG2040" t="b">
        <f t="shared" si="498"/>
        <v>1</v>
      </c>
    </row>
    <row r="2041" spans="1:33">
      <c r="A2041" s="45">
        <f t="shared" si="492"/>
        <v>2041</v>
      </c>
      <c r="B2041" s="44">
        <f t="shared" si="499"/>
        <v>1997</v>
      </c>
      <c r="C2041" s="80" t="s">
        <v>3627</v>
      </c>
      <c r="D2041" s="80">
        <v>32</v>
      </c>
      <c r="E2041" s="83" t="s">
        <v>2625</v>
      </c>
      <c r="F2041" s="83" t="s">
        <v>2625</v>
      </c>
      <c r="G2041" s="86">
        <v>0</v>
      </c>
      <c r="H2041" s="86">
        <v>0</v>
      </c>
      <c r="I2041" s="264" t="s">
        <v>1</v>
      </c>
      <c r="J2041" s="81" t="s">
        <v>1347</v>
      </c>
      <c r="K2041" s="83" t="s">
        <v>3817</v>
      </c>
      <c r="L2041" s="84" t="s">
        <v>4614</v>
      </c>
      <c r="M2041" s="84" t="s">
        <v>4670</v>
      </c>
      <c r="N2041" s="52" t="s">
        <v>2599</v>
      </c>
      <c r="O2041" s="84" t="s">
        <v>2612</v>
      </c>
      <c r="P2041" s="261" t="s">
        <v>2639</v>
      </c>
      <c r="Q2041" s="13"/>
      <c r="R2041"/>
      <c r="S2041" t="str">
        <f t="shared" si="509"/>
        <v/>
      </c>
      <c r="T2041" s="41" t="str">
        <f>IF(ISNA(VLOOKUP(P2041,'NEW XEQM.c'!E:F,2,0)),"--","PRESENT")</f>
        <v>--</v>
      </c>
      <c r="U2041"/>
      <c r="V2041">
        <f t="shared" si="510"/>
        <v>636</v>
      </c>
      <c r="W2041" s="75" t="s">
        <v>2614</v>
      </c>
      <c r="X2041" s="54" t="s">
        <v>2494</v>
      </c>
      <c r="Y2041" s="54" t="s">
        <v>2155</v>
      </c>
      <c r="Z2041" s="22" t="str">
        <f t="shared" si="493"/>
        <v/>
      </c>
      <c r="AA2041" s="22" t="str">
        <f t="shared" si="494"/>
        <v/>
      </c>
      <c r="AB2041" s="1">
        <f t="shared" si="495"/>
        <v>1997</v>
      </c>
      <c r="AC2041" t="str">
        <f t="shared" si="496"/>
        <v>ITM_U32</v>
      </c>
      <c r="AD2041" s="125" t="str">
        <f>IF(ISNA(VLOOKUP(AA2041,'XEQM Shortlist'!J:J,1,0)),"//","")</f>
        <v/>
      </c>
      <c r="AF2041" s="88" t="str">
        <f t="shared" si="497"/>
        <v/>
      </c>
      <c r="AG2041" t="b">
        <f t="shared" si="498"/>
        <v>1</v>
      </c>
    </row>
    <row r="2042" spans="1:33">
      <c r="A2042" s="45">
        <f t="shared" si="492"/>
        <v>2042</v>
      </c>
      <c r="B2042" s="44">
        <f t="shared" si="499"/>
        <v>1998</v>
      </c>
      <c r="C2042" s="80" t="s">
        <v>3627</v>
      </c>
      <c r="D2042" s="80">
        <v>64</v>
      </c>
      <c r="E2042" s="83" t="s">
        <v>2626</v>
      </c>
      <c r="F2042" s="83" t="s">
        <v>2626</v>
      </c>
      <c r="G2042" s="86">
        <v>0</v>
      </c>
      <c r="H2042" s="86">
        <v>0</v>
      </c>
      <c r="I2042" s="264" t="s">
        <v>1</v>
      </c>
      <c r="J2042" s="81" t="s">
        <v>1347</v>
      </c>
      <c r="K2042" s="83" t="s">
        <v>3817</v>
      </c>
      <c r="L2042" s="84" t="s">
        <v>4614</v>
      </c>
      <c r="M2042" s="84" t="s">
        <v>4670</v>
      </c>
      <c r="N2042" s="52" t="s">
        <v>2599</v>
      </c>
      <c r="O2042" s="84" t="s">
        <v>2612</v>
      </c>
      <c r="P2042" s="261" t="s">
        <v>2640</v>
      </c>
      <c r="Q2042" s="13"/>
      <c r="R2042"/>
      <c r="S2042" t="str">
        <f t="shared" si="509"/>
        <v/>
      </c>
      <c r="T2042" s="41" t="str">
        <f>IF(ISNA(VLOOKUP(P2042,'NEW XEQM.c'!E:F,2,0)),"--","PRESENT")</f>
        <v>--</v>
      </c>
      <c r="U2042"/>
      <c r="V2042">
        <f t="shared" si="510"/>
        <v>636</v>
      </c>
      <c r="W2042" s="75" t="s">
        <v>2614</v>
      </c>
      <c r="X2042" s="54" t="s">
        <v>2494</v>
      </c>
      <c r="Y2042" s="54" t="s">
        <v>2155</v>
      </c>
      <c r="Z2042" s="22" t="str">
        <f t="shared" si="493"/>
        <v/>
      </c>
      <c r="AA2042" s="22" t="str">
        <f t="shared" si="494"/>
        <v/>
      </c>
      <c r="AB2042" s="1">
        <f t="shared" si="495"/>
        <v>1998</v>
      </c>
      <c r="AC2042" t="str">
        <f t="shared" si="496"/>
        <v>ITM_U64</v>
      </c>
      <c r="AD2042" s="125" t="str">
        <f>IF(ISNA(VLOOKUP(AA2042,'XEQM Shortlist'!J:J,1,0)),"//","")</f>
        <v/>
      </c>
      <c r="AF2042" s="88" t="str">
        <f t="shared" si="497"/>
        <v/>
      </c>
      <c r="AG2042" t="b">
        <f t="shared" si="498"/>
        <v>1</v>
      </c>
    </row>
    <row r="2043" spans="1:33">
      <c r="A2043" s="45">
        <f t="shared" si="492"/>
        <v>2043</v>
      </c>
      <c r="B2043" s="44">
        <f t="shared" si="499"/>
        <v>1999</v>
      </c>
      <c r="C2043" s="80" t="s">
        <v>3628</v>
      </c>
      <c r="D2043" s="80">
        <v>1</v>
      </c>
      <c r="E2043" s="83" t="s">
        <v>2627</v>
      </c>
      <c r="F2043" s="83" t="s">
        <v>2627</v>
      </c>
      <c r="G2043" s="86">
        <v>0</v>
      </c>
      <c r="H2043" s="86">
        <v>0</v>
      </c>
      <c r="I2043" s="264" t="s">
        <v>3</v>
      </c>
      <c r="J2043" s="81" t="s">
        <v>1347</v>
      </c>
      <c r="K2043" s="83" t="s">
        <v>3817</v>
      </c>
      <c r="L2043" s="84" t="s">
        <v>4614</v>
      </c>
      <c r="M2043" s="84" t="s">
        <v>4670</v>
      </c>
      <c r="N2043" s="52" t="s">
        <v>2599</v>
      </c>
      <c r="O2043" s="84" t="s">
        <v>2612</v>
      </c>
      <c r="P2043" s="261" t="s">
        <v>2641</v>
      </c>
      <c r="Q2043" s="13"/>
      <c r="R2043"/>
      <c r="S2043" t="str">
        <f t="shared" si="509"/>
        <v/>
      </c>
      <c r="T2043" s="41" t="str">
        <f>IF(ISNA(VLOOKUP(P2043,'NEW XEQM.c'!E:F,2,0)),"--","PRESENT")</f>
        <v>--</v>
      </c>
      <c r="U2043"/>
      <c r="V2043">
        <f t="shared" si="510"/>
        <v>636</v>
      </c>
      <c r="W2043" s="75" t="s">
        <v>2614</v>
      </c>
      <c r="X2043" s="54" t="s">
        <v>2494</v>
      </c>
      <c r="Y2043" s="54" t="s">
        <v>2155</v>
      </c>
      <c r="Z2043" s="22" t="str">
        <f t="shared" si="493"/>
        <v/>
      </c>
      <c r="AA2043" s="22" t="str">
        <f t="shared" si="494"/>
        <v/>
      </c>
      <c r="AB2043" s="1">
        <f t="shared" si="495"/>
        <v>1999</v>
      </c>
      <c r="AC2043" t="str">
        <f t="shared" si="496"/>
        <v>ITM_SL1</v>
      </c>
      <c r="AD2043" s="125" t="str">
        <f>IF(ISNA(VLOOKUP(AA2043,'XEQM Shortlist'!J:J,1,0)),"//","")</f>
        <v/>
      </c>
      <c r="AF2043" s="88" t="str">
        <f t="shared" si="497"/>
        <v/>
      </c>
      <c r="AG2043" t="b">
        <f t="shared" si="498"/>
        <v>1</v>
      </c>
    </row>
    <row r="2044" spans="1:33">
      <c r="A2044" s="45">
        <f t="shared" si="492"/>
        <v>2044</v>
      </c>
      <c r="B2044" s="44">
        <f t="shared" si="499"/>
        <v>2000</v>
      </c>
      <c r="C2044" s="80" t="s">
        <v>3628</v>
      </c>
      <c r="D2044" s="80">
        <v>2</v>
      </c>
      <c r="E2044" s="83" t="s">
        <v>2628</v>
      </c>
      <c r="F2044" s="83" t="s">
        <v>2628</v>
      </c>
      <c r="G2044" s="86">
        <v>0</v>
      </c>
      <c r="H2044" s="86">
        <v>0</v>
      </c>
      <c r="I2044" s="264" t="s">
        <v>3</v>
      </c>
      <c r="J2044" s="81" t="s">
        <v>1347</v>
      </c>
      <c r="K2044" s="83" t="s">
        <v>3817</v>
      </c>
      <c r="L2044" s="84" t="s">
        <v>4614</v>
      </c>
      <c r="M2044" s="84" t="s">
        <v>4670</v>
      </c>
      <c r="N2044" s="52" t="s">
        <v>2599</v>
      </c>
      <c r="O2044" s="84" t="s">
        <v>2612</v>
      </c>
      <c r="P2044" s="261" t="s">
        <v>2642</v>
      </c>
      <c r="Q2044" s="13"/>
      <c r="R2044"/>
      <c r="S2044" t="str">
        <f t="shared" si="509"/>
        <v/>
      </c>
      <c r="T2044" s="41" t="str">
        <f>IF(ISNA(VLOOKUP(P2044,'NEW XEQM.c'!E:F,2,0)),"--","PRESENT")</f>
        <v>--</v>
      </c>
      <c r="U2044"/>
      <c r="V2044">
        <f t="shared" si="510"/>
        <v>636</v>
      </c>
      <c r="W2044" s="75" t="s">
        <v>2614</v>
      </c>
      <c r="X2044" s="54" t="s">
        <v>2494</v>
      </c>
      <c r="Y2044" s="54" t="s">
        <v>2155</v>
      </c>
      <c r="Z2044" s="22" t="str">
        <f t="shared" si="493"/>
        <v/>
      </c>
      <c r="AA2044" s="22" t="str">
        <f t="shared" si="494"/>
        <v/>
      </c>
      <c r="AB2044" s="1">
        <f t="shared" si="495"/>
        <v>2000</v>
      </c>
      <c r="AC2044" t="str">
        <f t="shared" si="496"/>
        <v>ITM_SR1</v>
      </c>
      <c r="AD2044" s="125" t="str">
        <f>IF(ISNA(VLOOKUP(AA2044,'XEQM Shortlist'!J:J,1,0)),"//","")</f>
        <v/>
      </c>
      <c r="AF2044" s="88" t="str">
        <f t="shared" si="497"/>
        <v/>
      </c>
      <c r="AG2044" t="b">
        <f t="shared" si="498"/>
        <v>1</v>
      </c>
    </row>
    <row r="2045" spans="1:33">
      <c r="A2045" s="45">
        <f t="shared" ref="A2045:A2108" si="511">IF(B2045=INT(B2045),ROW(),"")</f>
        <v>2045</v>
      </c>
      <c r="B2045" s="44">
        <f t="shared" si="499"/>
        <v>2001</v>
      </c>
      <c r="C2045" s="80" t="s">
        <v>3628</v>
      </c>
      <c r="D2045" s="80">
        <v>3</v>
      </c>
      <c r="E2045" s="83" t="s">
        <v>2629</v>
      </c>
      <c r="F2045" s="83" t="s">
        <v>2629</v>
      </c>
      <c r="G2045" s="86">
        <v>0</v>
      </c>
      <c r="H2045" s="86">
        <v>0</v>
      </c>
      <c r="I2045" s="264" t="s">
        <v>3</v>
      </c>
      <c r="J2045" s="81" t="s">
        <v>1347</v>
      </c>
      <c r="K2045" s="83" t="s">
        <v>3817</v>
      </c>
      <c r="L2045" s="84" t="s">
        <v>4614</v>
      </c>
      <c r="M2045" s="84" t="s">
        <v>4670</v>
      </c>
      <c r="N2045" s="52" t="s">
        <v>2599</v>
      </c>
      <c r="O2045" s="84" t="s">
        <v>2612</v>
      </c>
      <c r="P2045" s="261" t="s">
        <v>2643</v>
      </c>
      <c r="Q2045" s="13"/>
      <c r="R2045"/>
      <c r="S2045" t="str">
        <f t="shared" si="509"/>
        <v/>
      </c>
      <c r="T2045" s="41" t="str">
        <f>IF(ISNA(VLOOKUP(P2045,'NEW XEQM.c'!E:F,2,0)),"--","PRESENT")</f>
        <v>--</v>
      </c>
      <c r="U2045"/>
      <c r="V2045">
        <f t="shared" si="510"/>
        <v>636</v>
      </c>
      <c r="W2045" s="75" t="s">
        <v>2614</v>
      </c>
      <c r="X2045" s="54" t="s">
        <v>2494</v>
      </c>
      <c r="Y2045" s="54" t="s">
        <v>2155</v>
      </c>
      <c r="Z2045" s="22" t="str">
        <f t="shared" ref="Z2045:Z2108" si="512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513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514">B2045</f>
        <v>2001</v>
      </c>
      <c r="AC2045" t="str">
        <f t="shared" ref="AC2045:AC2108" si="515">P2045</f>
        <v>ITM_RL1</v>
      </c>
      <c r="AD2045" s="125" t="str">
        <f>IF(ISNA(VLOOKUP(AA2045,'XEQM Shortlist'!J:J,1,0)),"//","")</f>
        <v/>
      </c>
      <c r="AF2045" s="88" t="str">
        <f t="shared" ref="AF2045:AF2108" si="516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517">AA2045=AF2045</f>
        <v>1</v>
      </c>
    </row>
    <row r="2046" spans="1:33">
      <c r="A2046" s="45">
        <f t="shared" si="511"/>
        <v>2046</v>
      </c>
      <c r="B2046" s="44">
        <f t="shared" si="499"/>
        <v>2002</v>
      </c>
      <c r="C2046" s="80" t="s">
        <v>3628</v>
      </c>
      <c r="D2046" s="80">
        <v>4</v>
      </c>
      <c r="E2046" s="83" t="s">
        <v>2630</v>
      </c>
      <c r="F2046" s="83" t="s">
        <v>2630</v>
      </c>
      <c r="G2046" s="86">
        <v>0</v>
      </c>
      <c r="H2046" s="86">
        <v>0</v>
      </c>
      <c r="I2046" s="264" t="s">
        <v>3</v>
      </c>
      <c r="J2046" s="81" t="s">
        <v>1347</v>
      </c>
      <c r="K2046" s="83" t="s">
        <v>3817</v>
      </c>
      <c r="L2046" s="84" t="s">
        <v>4614</v>
      </c>
      <c r="M2046" s="84" t="s">
        <v>4670</v>
      </c>
      <c r="N2046" s="52" t="s">
        <v>2599</v>
      </c>
      <c r="O2046" s="84" t="s">
        <v>2612</v>
      </c>
      <c r="P2046" s="261" t="s">
        <v>2644</v>
      </c>
      <c r="Q2046" s="13"/>
      <c r="R2046"/>
      <c r="S2046" t="str">
        <f t="shared" si="509"/>
        <v/>
      </c>
      <c r="T2046" s="41" t="str">
        <f>IF(ISNA(VLOOKUP(P2046,'NEW XEQM.c'!E:F,2,0)),"--","PRESENT")</f>
        <v>--</v>
      </c>
      <c r="U2046"/>
      <c r="V2046">
        <f t="shared" si="510"/>
        <v>636</v>
      </c>
      <c r="W2046" s="75" t="s">
        <v>2614</v>
      </c>
      <c r="X2046" s="54" t="s">
        <v>2494</v>
      </c>
      <c r="Y2046" s="54" t="s">
        <v>2155</v>
      </c>
      <c r="Z2046" s="22" t="str">
        <f t="shared" si="512"/>
        <v/>
      </c>
      <c r="AA2046" s="22" t="str">
        <f t="shared" si="513"/>
        <v/>
      </c>
      <c r="AB2046" s="1">
        <f t="shared" si="514"/>
        <v>2002</v>
      </c>
      <c r="AC2046" t="str">
        <f t="shared" si="515"/>
        <v>ITM_RR1</v>
      </c>
      <c r="AD2046" s="125" t="str">
        <f>IF(ISNA(VLOOKUP(AA2046,'XEQM Shortlist'!J:J,1,0)),"//","")</f>
        <v/>
      </c>
      <c r="AF2046" s="88" t="str">
        <f t="shared" si="516"/>
        <v/>
      </c>
      <c r="AG2046" t="b">
        <f t="shared" si="517"/>
        <v>1</v>
      </c>
    </row>
    <row r="2047" spans="1:33">
      <c r="A2047" s="45">
        <f t="shared" si="511"/>
        <v>2047</v>
      </c>
      <c r="B2047" s="44">
        <f t="shared" si="499"/>
        <v>2003</v>
      </c>
      <c r="C2047" s="80" t="s">
        <v>3628</v>
      </c>
      <c r="D2047" s="80">
        <v>5</v>
      </c>
      <c r="E2047" s="83" t="s">
        <v>5035</v>
      </c>
      <c r="F2047" s="83" t="s">
        <v>5035</v>
      </c>
      <c r="G2047" s="86">
        <v>0</v>
      </c>
      <c r="H2047" s="86">
        <v>0</v>
      </c>
      <c r="I2047" s="264" t="s">
        <v>3</v>
      </c>
      <c r="J2047" s="81" t="s">
        <v>1348</v>
      </c>
      <c r="K2047" s="83" t="s">
        <v>3817</v>
      </c>
      <c r="L2047" s="84" t="s">
        <v>4614</v>
      </c>
      <c r="M2047" s="84" t="s">
        <v>4670</v>
      </c>
      <c r="N2047" s="52" t="s">
        <v>2599</v>
      </c>
      <c r="O2047" s="84" t="s">
        <v>2612</v>
      </c>
      <c r="P2047" s="261" t="s">
        <v>2645</v>
      </c>
      <c r="Q2047" s="13"/>
      <c r="R2047"/>
      <c r="S2047" t="str">
        <f t="shared" si="509"/>
        <v/>
      </c>
      <c r="T2047" s="41" t="str">
        <f>IF(ISNA(VLOOKUP(P2047,'NEW XEQM.c'!E:F,2,0)),"--","PRESENT")</f>
        <v>--</v>
      </c>
      <c r="U2047"/>
      <c r="V2047">
        <f t="shared" si="510"/>
        <v>636</v>
      </c>
      <c r="W2047" s="75" t="s">
        <v>2614</v>
      </c>
      <c r="X2047" s="54" t="s">
        <v>2494</v>
      </c>
      <c r="Y2047" s="54" t="s">
        <v>2155</v>
      </c>
      <c r="Z2047" s="22" t="str">
        <f t="shared" si="512"/>
        <v/>
      </c>
      <c r="AA2047" s="22" t="str">
        <f t="shared" si="513"/>
        <v/>
      </c>
      <c r="AB2047" s="1">
        <f t="shared" si="514"/>
        <v>2003</v>
      </c>
      <c r="AC2047" t="str">
        <f t="shared" si="515"/>
        <v>ITM_FWORD</v>
      </c>
      <c r="AD2047" s="125" t="str">
        <f>IF(ISNA(VLOOKUP(AA2047,'XEQM Shortlist'!J:J,1,0)),"//","")</f>
        <v/>
      </c>
      <c r="AF2047" s="88" t="str">
        <f t="shared" si="516"/>
        <v/>
      </c>
      <c r="AG2047" t="b">
        <f t="shared" si="517"/>
        <v>1</v>
      </c>
    </row>
    <row r="2048" spans="1:33">
      <c r="A2048" s="45">
        <f t="shared" si="511"/>
        <v>2048</v>
      </c>
      <c r="B2048" s="44">
        <f t="shared" si="499"/>
        <v>2004</v>
      </c>
      <c r="C2048" s="80" t="s">
        <v>3628</v>
      </c>
      <c r="D2048" s="80">
        <v>6</v>
      </c>
      <c r="E2048" s="83" t="s">
        <v>5036</v>
      </c>
      <c r="F2048" s="83" t="s">
        <v>5036</v>
      </c>
      <c r="G2048" s="86">
        <v>0</v>
      </c>
      <c r="H2048" s="86">
        <v>0</v>
      </c>
      <c r="I2048" s="264" t="s">
        <v>3</v>
      </c>
      <c r="J2048" s="81" t="s">
        <v>1348</v>
      </c>
      <c r="K2048" s="83" t="s">
        <v>3817</v>
      </c>
      <c r="L2048" s="84" t="s">
        <v>4614</v>
      </c>
      <c r="M2048" s="84" t="s">
        <v>4670</v>
      </c>
      <c r="N2048" s="52" t="s">
        <v>2599</v>
      </c>
      <c r="O2048" s="84" t="s">
        <v>2612</v>
      </c>
      <c r="P2048" s="261" t="s">
        <v>2646</v>
      </c>
      <c r="Q2048" s="13"/>
      <c r="R2048"/>
      <c r="S2048" t="str">
        <f t="shared" si="509"/>
        <v/>
      </c>
      <c r="T2048" s="41" t="str">
        <f>IF(ISNA(VLOOKUP(P2048,'NEW XEQM.c'!E:F,2,0)),"--","PRESENT")</f>
        <v>--</v>
      </c>
      <c r="U2048"/>
      <c r="V2048">
        <f t="shared" si="510"/>
        <v>636</v>
      </c>
      <c r="W2048" s="75" t="s">
        <v>2614</v>
      </c>
      <c r="X2048" s="54" t="s">
        <v>2494</v>
      </c>
      <c r="Y2048" s="54" t="s">
        <v>2155</v>
      </c>
      <c r="Z2048" s="22" t="str">
        <f t="shared" si="512"/>
        <v/>
      </c>
      <c r="AA2048" s="22" t="str">
        <f t="shared" si="513"/>
        <v/>
      </c>
      <c r="AB2048" s="1">
        <f t="shared" si="514"/>
        <v>2004</v>
      </c>
      <c r="AC2048" t="str">
        <f t="shared" si="515"/>
        <v>ITM_FBYTE</v>
      </c>
      <c r="AD2048" s="125" t="str">
        <f>IF(ISNA(VLOOKUP(AA2048,'XEQM Shortlist'!J:J,1,0)),"//","")</f>
        <v/>
      </c>
      <c r="AF2048" s="88" t="str">
        <f t="shared" si="516"/>
        <v/>
      </c>
      <c r="AG2048" t="b">
        <f t="shared" si="517"/>
        <v>1</v>
      </c>
    </row>
    <row r="2049" spans="1:33">
      <c r="A2049" s="45">
        <f t="shared" si="511"/>
        <v>2049</v>
      </c>
      <c r="B2049" s="44">
        <f t="shared" si="499"/>
        <v>2005</v>
      </c>
      <c r="C2049" s="80" t="s">
        <v>5032</v>
      </c>
      <c r="D2049" s="80" t="s">
        <v>7</v>
      </c>
      <c r="E2049" s="83" t="s">
        <v>5031</v>
      </c>
      <c r="F2049" s="83" t="s">
        <v>5031</v>
      </c>
      <c r="G2049" s="86">
        <v>0</v>
      </c>
      <c r="H2049" s="86">
        <v>0</v>
      </c>
      <c r="I2049" s="264" t="s">
        <v>1</v>
      </c>
      <c r="J2049" s="81" t="s">
        <v>1348</v>
      </c>
      <c r="K2049" s="83" t="s">
        <v>3817</v>
      </c>
      <c r="L2049" s="84" t="s">
        <v>4614</v>
      </c>
      <c r="M2049" s="84" t="s">
        <v>4672</v>
      </c>
      <c r="N2049" s="52" t="s">
        <v>2599</v>
      </c>
      <c r="O2049" s="84" t="s">
        <v>2653</v>
      </c>
      <c r="P2049" s="261" t="s">
        <v>5033</v>
      </c>
      <c r="Q2049" s="13"/>
      <c r="R2049"/>
      <c r="S2049" t="str">
        <f t="shared" si="509"/>
        <v/>
      </c>
      <c r="T2049" s="41" t="str">
        <f>IF(ISNA(VLOOKUP(P2049,'NEW XEQM.c'!E:F,2,0)),"--","PRESENT")</f>
        <v>--</v>
      </c>
      <c r="U2049"/>
      <c r="V2049">
        <f t="shared" si="510"/>
        <v>637</v>
      </c>
      <c r="W2049" s="75" t="s">
        <v>2556</v>
      </c>
      <c r="X2049" s="54" t="s">
        <v>2500</v>
      </c>
      <c r="Y2049" s="54" t="s">
        <v>2155</v>
      </c>
      <c r="Z2049" s="22" t="str">
        <f t="shared" si="512"/>
        <v>"CLRMOD"</v>
      </c>
      <c r="AA2049" s="22" t="str">
        <f t="shared" si="513"/>
        <v>CLRMOD</v>
      </c>
      <c r="AB2049" s="1">
        <f t="shared" si="514"/>
        <v>2005</v>
      </c>
      <c r="AC2049" t="str">
        <f t="shared" si="515"/>
        <v>ITM_CLRMOD</v>
      </c>
      <c r="AD2049" s="125" t="str">
        <f>IF(ISNA(VLOOKUP(AA2049,'XEQM Shortlist'!J:J,1,0)),"//","")</f>
        <v>//</v>
      </c>
      <c r="AF2049" s="88" t="str">
        <f t="shared" si="516"/>
        <v>CLRMOD</v>
      </c>
      <c r="AG2049" t="b">
        <f t="shared" si="517"/>
        <v>1</v>
      </c>
    </row>
    <row r="2050" spans="1:33">
      <c r="A2050" s="45">
        <f t="shared" si="511"/>
        <v>2050</v>
      </c>
      <c r="B2050" s="44">
        <f t="shared" si="499"/>
        <v>2006</v>
      </c>
      <c r="C2050" s="80" t="s">
        <v>3629</v>
      </c>
      <c r="D2050" s="80" t="s">
        <v>12</v>
      </c>
      <c r="E2050" s="247" t="s">
        <v>2652</v>
      </c>
      <c r="F2050" s="81" t="s">
        <v>2652</v>
      </c>
      <c r="G2050" s="86">
        <v>0</v>
      </c>
      <c r="H2050" s="86">
        <v>3</v>
      </c>
      <c r="I2050" s="264" t="s">
        <v>1</v>
      </c>
      <c r="J2050" s="81" t="s">
        <v>1348</v>
      </c>
      <c r="K2050" s="83" t="s">
        <v>3656</v>
      </c>
      <c r="L2050" s="84" t="s">
        <v>4614</v>
      </c>
      <c r="M2050" s="84" t="s">
        <v>4672</v>
      </c>
      <c r="N2050" s="52" t="s">
        <v>2599</v>
      </c>
      <c r="O2050" s="84" t="s">
        <v>2612</v>
      </c>
      <c r="P2050" s="261" t="s">
        <v>2651</v>
      </c>
      <c r="Q2050" s="13"/>
      <c r="R2050"/>
      <c r="S2050" t="str">
        <f t="shared" si="509"/>
        <v/>
      </c>
      <c r="T2050" s="41" t="str">
        <f>IF(ISNA(VLOOKUP(P2050,'NEW XEQM.c'!E:F,2,0)),"--","PRESENT")</f>
        <v>--</v>
      </c>
      <c r="U2050"/>
      <c r="V2050">
        <f t="shared" si="510"/>
        <v>637</v>
      </c>
      <c r="W2050" s="75" t="s">
        <v>2614</v>
      </c>
      <c r="X2050" s="54" t="s">
        <v>2494</v>
      </c>
      <c r="Y2050" s="54" t="s">
        <v>2155</v>
      </c>
      <c r="Z2050" s="22" t="str">
        <f t="shared" si="512"/>
        <v/>
      </c>
      <c r="AA2050" s="22" t="str">
        <f t="shared" si="513"/>
        <v/>
      </c>
      <c r="AB2050" s="1">
        <f t="shared" si="514"/>
        <v>2006</v>
      </c>
      <c r="AC2050" t="str">
        <f t="shared" si="515"/>
        <v>ITM_SHOIREP</v>
      </c>
      <c r="AD2050" s="125" t="str">
        <f>IF(ISNA(VLOOKUP(AA2050,'XEQM Shortlist'!J:J,1,0)),"//","")</f>
        <v/>
      </c>
      <c r="AF2050" s="88" t="str">
        <f t="shared" si="516"/>
        <v/>
      </c>
      <c r="AG2050" t="b">
        <f t="shared" si="517"/>
        <v>1</v>
      </c>
    </row>
    <row r="2051" spans="1:33">
      <c r="A2051" s="45">
        <f t="shared" si="511"/>
        <v>2051</v>
      </c>
      <c r="B2051" s="44">
        <f t="shared" si="499"/>
        <v>2007</v>
      </c>
      <c r="C2051" s="80" t="s">
        <v>3630</v>
      </c>
      <c r="D2051" s="80" t="s">
        <v>7</v>
      </c>
      <c r="E2051" s="83" t="s">
        <v>4717</v>
      </c>
      <c r="F2051" s="83" t="s">
        <v>4717</v>
      </c>
      <c r="G2051" s="86">
        <v>0</v>
      </c>
      <c r="H2051" s="86">
        <v>0</v>
      </c>
      <c r="I2051" s="264" t="s">
        <v>1</v>
      </c>
      <c r="J2051" s="81" t="s">
        <v>1348</v>
      </c>
      <c r="K2051" s="83" t="s">
        <v>3656</v>
      </c>
      <c r="L2051" s="84" t="s">
        <v>4614</v>
      </c>
      <c r="M2051" s="84" t="s">
        <v>4670</v>
      </c>
      <c r="N2051" s="52" t="s">
        <v>2599</v>
      </c>
      <c r="O2051" s="84" t="s">
        <v>957</v>
      </c>
      <c r="P2051" s="261" t="s">
        <v>2668</v>
      </c>
      <c r="Q2051" s="13"/>
      <c r="R2051"/>
      <c r="S2051" t="str">
        <f t="shared" si="509"/>
        <v/>
      </c>
      <c r="T2051" s="41" t="str">
        <f>IF(ISNA(VLOOKUP(P2051,'NEW XEQM.c'!E:F,2,0)),"--","PRESENT")</f>
        <v>--</v>
      </c>
      <c r="U2051"/>
      <c r="V2051">
        <f t="shared" si="510"/>
        <v>637</v>
      </c>
      <c r="W2051" s="75" t="s">
        <v>2601</v>
      </c>
      <c r="X2051" s="54"/>
      <c r="Y2051" s="54" t="s">
        <v>2155</v>
      </c>
      <c r="Z2051" s="22" t="str">
        <f t="shared" si="512"/>
        <v/>
      </c>
      <c r="AA2051" s="22" t="str">
        <f t="shared" si="513"/>
        <v/>
      </c>
      <c r="AB2051" s="1">
        <f t="shared" si="514"/>
        <v>2007</v>
      </c>
      <c r="AC2051" t="str">
        <f t="shared" si="515"/>
        <v>ITM_SCALE</v>
      </c>
      <c r="AD2051" s="125" t="str">
        <f>IF(ISNA(VLOOKUP(AA2051,'XEQM Shortlist'!J:J,1,0)),"//","")</f>
        <v/>
      </c>
      <c r="AF2051" s="88" t="str">
        <f t="shared" si="516"/>
        <v/>
      </c>
      <c r="AG2051" t="b">
        <f t="shared" si="517"/>
        <v>1</v>
      </c>
    </row>
    <row r="2052" spans="1:33">
      <c r="A2052" s="45">
        <f t="shared" si="511"/>
        <v>2052</v>
      </c>
      <c r="B2052" s="44">
        <f t="shared" ref="B2052:B2115" si="518">IF(AND(MID(C2052,2,1)&lt;&gt;"/",MID(C2052,1,1)="/"),INT(B2051)+1,B2051+0.01)</f>
        <v>2008</v>
      </c>
      <c r="C2052" s="80" t="s">
        <v>5021</v>
      </c>
      <c r="D2052" s="80" t="s">
        <v>5029</v>
      </c>
      <c r="E2052" s="11" t="s">
        <v>5034</v>
      </c>
      <c r="F2052" s="11" t="s">
        <v>5034</v>
      </c>
      <c r="G2052" s="95">
        <v>0</v>
      </c>
      <c r="H2052" s="95">
        <v>0</v>
      </c>
      <c r="I2052" s="264" t="s">
        <v>3</v>
      </c>
      <c r="J2052" s="11" t="s">
        <v>1348</v>
      </c>
      <c r="K2052" s="10" t="s">
        <v>3656</v>
      </c>
      <c r="L2052" s="180" t="s">
        <v>4614</v>
      </c>
      <c r="M2052" s="180" t="s">
        <v>4672</v>
      </c>
      <c r="N2052" s="52" t="s">
        <v>5547</v>
      </c>
      <c r="O2052" s="80"/>
      <c r="P2052" s="254" t="s">
        <v>5030</v>
      </c>
      <c r="Q2052" s="13"/>
      <c r="R2052"/>
      <c r="S2052" t="str">
        <f t="shared" si="509"/>
        <v/>
      </c>
      <c r="T2052" s="41" t="str">
        <f>IF(ISNA(VLOOKUP(P2052,'NEW XEQM.c'!E:F,2,0)),"--","PRESENT")</f>
        <v>--</v>
      </c>
      <c r="U2052"/>
      <c r="V2052">
        <f t="shared" si="510"/>
        <v>637</v>
      </c>
      <c r="W2052" s="2" t="s">
        <v>2566</v>
      </c>
      <c r="X2052" s="96" t="s">
        <v>2494</v>
      </c>
      <c r="Y2052" s="96"/>
      <c r="Z2052" s="22" t="str">
        <f t="shared" si="512"/>
        <v/>
      </c>
      <c r="AA2052" s="22" t="str">
        <f t="shared" si="513"/>
        <v/>
      </c>
      <c r="AB2052" s="1">
        <f t="shared" si="514"/>
        <v>2008</v>
      </c>
      <c r="AC2052" t="str">
        <f t="shared" si="515"/>
        <v>ITM_TOPHEX</v>
      </c>
      <c r="AD2052" s="125" t="str">
        <f>IF(ISNA(VLOOKUP(AA2052,'XEQM Shortlist'!J:J,1,0)),"//","")</f>
        <v/>
      </c>
      <c r="AF2052" s="88" t="str">
        <f t="shared" si="516"/>
        <v/>
      </c>
      <c r="AG2052" t="b">
        <f t="shared" si="517"/>
        <v>1</v>
      </c>
    </row>
    <row r="2053" spans="1:33">
      <c r="A2053" s="45">
        <f t="shared" si="511"/>
        <v>2053</v>
      </c>
      <c r="B2053" s="44">
        <f t="shared" si="518"/>
        <v>2009</v>
      </c>
      <c r="C2053" s="80" t="s">
        <v>3631</v>
      </c>
      <c r="D2053" s="80" t="s">
        <v>7</v>
      </c>
      <c r="E2053" s="81" t="s">
        <v>2658</v>
      </c>
      <c r="F2053" s="81" t="s">
        <v>2658</v>
      </c>
      <c r="G2053" s="86">
        <v>0</v>
      </c>
      <c r="H2053" s="86">
        <v>0</v>
      </c>
      <c r="I2053" s="264" t="s">
        <v>1</v>
      </c>
      <c r="J2053" s="81" t="s">
        <v>1348</v>
      </c>
      <c r="K2053" s="83" t="s">
        <v>3656</v>
      </c>
      <c r="L2053" s="84" t="s">
        <v>4614</v>
      </c>
      <c r="M2053" s="84" t="s">
        <v>4672</v>
      </c>
      <c r="N2053" s="52" t="s">
        <v>2599</v>
      </c>
      <c r="O2053" s="84" t="s">
        <v>2660</v>
      </c>
      <c r="P2053" s="261" t="s">
        <v>2661</v>
      </c>
      <c r="Q2053" s="13"/>
      <c r="R2053"/>
      <c r="S2053" t="str">
        <f t="shared" si="509"/>
        <v/>
      </c>
      <c r="T2053" s="41" t="str">
        <f>IF(ISNA(VLOOKUP(P2053,'NEW XEQM.c'!E:F,2,0)),"--","PRESENT")</f>
        <v>--</v>
      </c>
      <c r="U2053"/>
      <c r="V2053">
        <f t="shared" si="510"/>
        <v>637</v>
      </c>
      <c r="W2053" s="75" t="s">
        <v>2566</v>
      </c>
      <c r="X2053" s="54" t="s">
        <v>2155</v>
      </c>
      <c r="Y2053" s="54" t="s">
        <v>2155</v>
      </c>
      <c r="Z2053" s="22" t="str">
        <f t="shared" si="512"/>
        <v/>
      </c>
      <c r="AA2053" s="22" t="str">
        <f t="shared" si="513"/>
        <v/>
      </c>
      <c r="AB2053" s="1">
        <f t="shared" si="514"/>
        <v>2009</v>
      </c>
      <c r="AC2053" t="str">
        <f t="shared" si="515"/>
        <v>ITM_PLINE</v>
      </c>
      <c r="AD2053" s="125" t="str">
        <f>IF(ISNA(VLOOKUP(AA2053,'XEQM Shortlist'!J:J,1,0)),"//","")</f>
        <v/>
      </c>
      <c r="AF2053" s="88" t="str">
        <f t="shared" si="516"/>
        <v/>
      </c>
      <c r="AG2053" t="b">
        <f t="shared" si="517"/>
        <v>1</v>
      </c>
    </row>
    <row r="2054" spans="1:33">
      <c r="A2054" s="45">
        <f t="shared" si="511"/>
        <v>2054</v>
      </c>
      <c r="B2054" s="44">
        <f t="shared" si="518"/>
        <v>2010</v>
      </c>
      <c r="C2054" s="80" t="s">
        <v>3632</v>
      </c>
      <c r="D2054" s="80" t="s">
        <v>7</v>
      </c>
      <c r="E2054" s="81" t="s">
        <v>1045</v>
      </c>
      <c r="F2054" s="81" t="s">
        <v>1045</v>
      </c>
      <c r="G2054" s="82">
        <v>0</v>
      </c>
      <c r="H2054" s="82">
        <v>0</v>
      </c>
      <c r="I2054" s="264" t="s">
        <v>1</v>
      </c>
      <c r="J2054" s="81" t="s">
        <v>1348</v>
      </c>
      <c r="K2054" s="83" t="s">
        <v>3656</v>
      </c>
      <c r="L2054" s="84" t="s">
        <v>4614</v>
      </c>
      <c r="M2054" s="84" t="s">
        <v>4670</v>
      </c>
      <c r="N2054" s="52" t="s">
        <v>2599</v>
      </c>
      <c r="O2054" s="80" t="s">
        <v>2660</v>
      </c>
      <c r="P2054" s="261" t="s">
        <v>2662</v>
      </c>
      <c r="Q2054" s="13"/>
      <c r="R2054"/>
      <c r="S2054" t="str">
        <f t="shared" si="509"/>
        <v/>
      </c>
      <c r="T2054" s="41" t="str">
        <f>IF(ISNA(VLOOKUP(P2054,'NEW XEQM.c'!E:F,2,0)),"--","PRESENT")</f>
        <v>--</v>
      </c>
      <c r="U2054"/>
      <c r="V2054">
        <f t="shared" si="510"/>
        <v>637</v>
      </c>
      <c r="W2054" s="75" t="s">
        <v>2566</v>
      </c>
      <c r="X2054" s="54" t="s">
        <v>2155</v>
      </c>
      <c r="Y2054" s="54" t="s">
        <v>2155</v>
      </c>
      <c r="Z2054" s="22" t="str">
        <f t="shared" si="512"/>
        <v/>
      </c>
      <c r="AA2054" s="22" t="str">
        <f t="shared" si="513"/>
        <v/>
      </c>
      <c r="AB2054" s="1">
        <f t="shared" si="514"/>
        <v>2010</v>
      </c>
      <c r="AC2054" t="str">
        <f t="shared" si="515"/>
        <v>ITM_PCROS</v>
      </c>
      <c r="AD2054" s="125" t="str">
        <f>IF(ISNA(VLOOKUP(AA2054,'XEQM Shortlist'!J:J,1,0)),"//","")</f>
        <v/>
      </c>
      <c r="AF2054" s="88" t="str">
        <f t="shared" si="516"/>
        <v/>
      </c>
      <c r="AG2054" t="b">
        <f t="shared" si="517"/>
        <v>1</v>
      </c>
    </row>
    <row r="2055" spans="1:33">
      <c r="A2055" s="45">
        <f t="shared" si="511"/>
        <v>2055</v>
      </c>
      <c r="B2055" s="44">
        <f t="shared" si="518"/>
        <v>2011</v>
      </c>
      <c r="C2055" s="80" t="s">
        <v>3633</v>
      </c>
      <c r="D2055" s="80" t="s">
        <v>7</v>
      </c>
      <c r="E2055" s="81" t="s">
        <v>2659</v>
      </c>
      <c r="F2055" s="81" t="s">
        <v>2659</v>
      </c>
      <c r="G2055" s="82">
        <v>0</v>
      </c>
      <c r="H2055" s="82">
        <v>0</v>
      </c>
      <c r="I2055" s="264" t="s">
        <v>1</v>
      </c>
      <c r="J2055" s="81" t="s">
        <v>1348</v>
      </c>
      <c r="K2055" s="83" t="s">
        <v>3656</v>
      </c>
      <c r="L2055" s="84" t="s">
        <v>4614</v>
      </c>
      <c r="M2055" s="84" t="s">
        <v>4670</v>
      </c>
      <c r="N2055" s="52" t="s">
        <v>2599</v>
      </c>
      <c r="O2055" s="80" t="s">
        <v>2660</v>
      </c>
      <c r="P2055" s="261" t="s">
        <v>2663</v>
      </c>
      <c r="Q2055" s="13"/>
      <c r="R2055"/>
      <c r="S2055" t="str">
        <f t="shared" si="509"/>
        <v/>
      </c>
      <c r="T2055" s="41" t="str">
        <f>IF(ISNA(VLOOKUP(P2055,'NEW XEQM.c'!E:F,2,0)),"--","PRESENT")</f>
        <v>--</v>
      </c>
      <c r="U2055"/>
      <c r="V2055">
        <f t="shared" si="510"/>
        <v>637</v>
      </c>
      <c r="W2055" s="75" t="s">
        <v>2566</v>
      </c>
      <c r="X2055" s="54" t="s">
        <v>2155</v>
      </c>
      <c r="Y2055" s="54" t="s">
        <v>2155</v>
      </c>
      <c r="Z2055" s="22" t="str">
        <f t="shared" si="512"/>
        <v/>
      </c>
      <c r="AA2055" s="22" t="str">
        <f t="shared" si="513"/>
        <v/>
      </c>
      <c r="AB2055" s="1">
        <f t="shared" si="514"/>
        <v>2011</v>
      </c>
      <c r="AC2055" t="str">
        <f t="shared" si="515"/>
        <v>ITM_PBOX</v>
      </c>
      <c r="AD2055" s="125" t="str">
        <f>IF(ISNA(VLOOKUP(AA2055,'XEQM Shortlist'!J:J,1,0)),"//","")</f>
        <v/>
      </c>
      <c r="AF2055" s="88" t="str">
        <f t="shared" si="516"/>
        <v/>
      </c>
      <c r="AG2055" t="b">
        <f t="shared" si="517"/>
        <v>1</v>
      </c>
    </row>
    <row r="2056" spans="1:33">
      <c r="A2056" s="45">
        <f t="shared" si="511"/>
        <v>2056</v>
      </c>
      <c r="B2056" s="44">
        <f t="shared" si="518"/>
        <v>2012</v>
      </c>
      <c r="C2056" s="80" t="s">
        <v>3634</v>
      </c>
      <c r="D2056" s="80" t="s">
        <v>7</v>
      </c>
      <c r="E2056" s="81" t="s">
        <v>2664</v>
      </c>
      <c r="F2056" s="81" t="s">
        <v>2664</v>
      </c>
      <c r="G2056" s="82">
        <v>0</v>
      </c>
      <c r="H2056" s="82">
        <v>0</v>
      </c>
      <c r="I2056" s="264" t="s">
        <v>1</v>
      </c>
      <c r="J2056" s="81" t="s">
        <v>1348</v>
      </c>
      <c r="K2056" s="83" t="s">
        <v>3656</v>
      </c>
      <c r="L2056" s="84" t="s">
        <v>4614</v>
      </c>
      <c r="M2056" s="84" t="s">
        <v>4670</v>
      </c>
      <c r="N2056" s="52" t="s">
        <v>2599</v>
      </c>
      <c r="O2056" s="80" t="s">
        <v>2206</v>
      </c>
      <c r="P2056" s="261" t="s">
        <v>2207</v>
      </c>
      <c r="Q2056" s="13"/>
      <c r="R2056"/>
      <c r="S2056" t="str">
        <f t="shared" si="509"/>
        <v/>
      </c>
      <c r="T2056" s="41" t="str">
        <f>IF(ISNA(VLOOKUP(P2056,'NEW XEQM.c'!E:F,2,0)),"--","PRESENT")</f>
        <v>--</v>
      </c>
      <c r="U2056"/>
      <c r="V2056">
        <f t="shared" si="510"/>
        <v>637</v>
      </c>
      <c r="W2056" s="75" t="s">
        <v>2566</v>
      </c>
      <c r="X2056" s="54" t="s">
        <v>2155</v>
      </c>
      <c r="Y2056" s="54" t="s">
        <v>2155</v>
      </c>
      <c r="Z2056" s="22" t="str">
        <f t="shared" si="512"/>
        <v/>
      </c>
      <c r="AA2056" s="22" t="str">
        <f t="shared" si="513"/>
        <v/>
      </c>
      <c r="AB2056" s="1">
        <f t="shared" si="514"/>
        <v>2012</v>
      </c>
      <c r="AC2056" t="str">
        <f t="shared" si="515"/>
        <v>ITM_VECT</v>
      </c>
      <c r="AD2056" s="125" t="str">
        <f>IF(ISNA(VLOOKUP(AA2056,'XEQM Shortlist'!J:J,1,0)),"//","")</f>
        <v/>
      </c>
      <c r="AF2056" s="88" t="str">
        <f t="shared" si="516"/>
        <v/>
      </c>
      <c r="AG2056" t="b">
        <f t="shared" si="517"/>
        <v>1</v>
      </c>
    </row>
    <row r="2057" spans="1:33">
      <c r="A2057" s="45">
        <f t="shared" si="511"/>
        <v>2057</v>
      </c>
      <c r="B2057" s="44">
        <f t="shared" si="518"/>
        <v>2013</v>
      </c>
      <c r="C2057" s="80" t="s">
        <v>3635</v>
      </c>
      <c r="D2057" s="80" t="s">
        <v>7</v>
      </c>
      <c r="E2057" s="81" t="s">
        <v>2665</v>
      </c>
      <c r="F2057" s="81" t="s">
        <v>2665</v>
      </c>
      <c r="G2057" s="82">
        <v>0</v>
      </c>
      <c r="H2057" s="82">
        <v>0</v>
      </c>
      <c r="I2057" s="264" t="s">
        <v>1</v>
      </c>
      <c r="J2057" s="81" t="s">
        <v>1348</v>
      </c>
      <c r="K2057" s="83" t="s">
        <v>3656</v>
      </c>
      <c r="L2057" s="84" t="s">
        <v>4614</v>
      </c>
      <c r="M2057" s="84" t="s">
        <v>4670</v>
      </c>
      <c r="N2057" s="52" t="s">
        <v>2599</v>
      </c>
      <c r="O2057" s="80" t="s">
        <v>2206</v>
      </c>
      <c r="P2057" s="261" t="s">
        <v>2666</v>
      </c>
      <c r="Q2057" s="13"/>
      <c r="R2057"/>
      <c r="S2057" t="str">
        <f t="shared" si="509"/>
        <v/>
      </c>
      <c r="T2057" s="41" t="str">
        <f>IF(ISNA(VLOOKUP(P2057,'NEW XEQM.c'!E:F,2,0)),"--","PRESENT")</f>
        <v>--</v>
      </c>
      <c r="U2057"/>
      <c r="V2057">
        <f t="shared" si="510"/>
        <v>637</v>
      </c>
      <c r="W2057" s="75" t="s">
        <v>2566</v>
      </c>
      <c r="X2057" s="54" t="s">
        <v>2155</v>
      </c>
      <c r="Y2057" s="54" t="s">
        <v>2155</v>
      </c>
      <c r="Z2057" s="22" t="str">
        <f t="shared" si="512"/>
        <v/>
      </c>
      <c r="AA2057" s="22" t="str">
        <f t="shared" si="513"/>
        <v/>
      </c>
      <c r="AB2057" s="1">
        <f t="shared" si="514"/>
        <v>2013</v>
      </c>
      <c r="AC2057" t="str">
        <f t="shared" si="515"/>
        <v>ITM_NVECT</v>
      </c>
      <c r="AD2057" s="125" t="str">
        <f>IF(ISNA(VLOOKUP(AA2057,'XEQM Shortlist'!J:J,1,0)),"//","")</f>
        <v/>
      </c>
      <c r="AF2057" s="88" t="str">
        <f t="shared" si="516"/>
        <v/>
      </c>
      <c r="AG2057" t="b">
        <f t="shared" si="517"/>
        <v>1</v>
      </c>
    </row>
    <row r="2058" spans="1:33">
      <c r="A2058" s="45">
        <f t="shared" si="511"/>
        <v>2058</v>
      </c>
      <c r="B2058" s="44">
        <f t="shared" si="518"/>
        <v>2014</v>
      </c>
      <c r="C2058" s="80" t="s">
        <v>3636</v>
      </c>
      <c r="D2058" s="80" t="s">
        <v>7</v>
      </c>
      <c r="E2058" s="81" t="s">
        <v>4716</v>
      </c>
      <c r="F2058" s="81" t="s">
        <v>4716</v>
      </c>
      <c r="G2058" s="82">
        <v>0</v>
      </c>
      <c r="H2058" s="82">
        <v>0</v>
      </c>
      <c r="I2058" s="264" t="s">
        <v>1</v>
      </c>
      <c r="J2058" s="81" t="s">
        <v>1348</v>
      </c>
      <c r="K2058" s="83" t="s">
        <v>3656</v>
      </c>
      <c r="L2058" s="84" t="s">
        <v>4614</v>
      </c>
      <c r="M2058" s="84" t="s">
        <v>4670</v>
      </c>
      <c r="N2058" s="52" t="s">
        <v>2599</v>
      </c>
      <c r="O2058" s="80"/>
      <c r="P2058" s="261" t="s">
        <v>2538</v>
      </c>
      <c r="Q2058" s="13"/>
      <c r="R2058"/>
      <c r="S2058" t="str">
        <f t="shared" si="509"/>
        <v/>
      </c>
      <c r="T2058" s="41" t="str">
        <f>IF(ISNA(VLOOKUP(P2058,'NEW XEQM.c'!E:F,2,0)),"--","PRESENT")</f>
        <v>--</v>
      </c>
      <c r="U2058"/>
      <c r="V2058">
        <f t="shared" si="510"/>
        <v>637</v>
      </c>
      <c r="W2058" s="75" t="s">
        <v>2601</v>
      </c>
      <c r="X2058" s="54" t="s">
        <v>2155</v>
      </c>
      <c r="Y2058" s="54" t="s">
        <v>2155</v>
      </c>
      <c r="Z2058" s="22" t="str">
        <f t="shared" si="512"/>
        <v/>
      </c>
      <c r="AA2058" s="22" t="str">
        <f t="shared" si="513"/>
        <v/>
      </c>
      <c r="AB2058" s="1">
        <f t="shared" si="514"/>
        <v>2014</v>
      </c>
      <c r="AC2058" t="str">
        <f t="shared" si="515"/>
        <v>ITM_EXTX</v>
      </c>
      <c r="AD2058" s="125" t="str">
        <f>IF(ISNA(VLOOKUP(AA2058,'XEQM Shortlist'!J:J,1,0)),"//","")</f>
        <v/>
      </c>
      <c r="AF2058" s="88" t="str">
        <f t="shared" si="516"/>
        <v/>
      </c>
      <c r="AG2058" t="b">
        <f t="shared" si="517"/>
        <v>1</v>
      </c>
    </row>
    <row r="2059" spans="1:33">
      <c r="A2059" s="45">
        <f t="shared" si="511"/>
        <v>2059</v>
      </c>
      <c r="B2059" s="44">
        <f t="shared" si="518"/>
        <v>2015</v>
      </c>
      <c r="C2059" s="80" t="s">
        <v>3637</v>
      </c>
      <c r="D2059" s="80" t="s">
        <v>7</v>
      </c>
      <c r="E2059" s="81" t="s">
        <v>4715</v>
      </c>
      <c r="F2059" s="81" t="s">
        <v>4715</v>
      </c>
      <c r="G2059" s="82">
        <v>0</v>
      </c>
      <c r="H2059" s="82">
        <v>0</v>
      </c>
      <c r="I2059" s="264" t="s">
        <v>1</v>
      </c>
      <c r="J2059" s="81" t="s">
        <v>1348</v>
      </c>
      <c r="K2059" s="83" t="s">
        <v>3656</v>
      </c>
      <c r="L2059" s="84" t="s">
        <v>4614</v>
      </c>
      <c r="M2059" s="84" t="s">
        <v>4670</v>
      </c>
      <c r="N2059" s="52" t="s">
        <v>2599</v>
      </c>
      <c r="O2059" s="80"/>
      <c r="P2059" s="261" t="s">
        <v>2539</v>
      </c>
      <c r="Q2059" s="13"/>
      <c r="R2059"/>
      <c r="S2059" t="str">
        <f t="shared" si="509"/>
        <v/>
      </c>
      <c r="T2059" s="41" t="str">
        <f>IF(ISNA(VLOOKUP(P2059,'NEW XEQM.c'!E:F,2,0)),"--","PRESENT")</f>
        <v>--</v>
      </c>
      <c r="U2059"/>
      <c r="V2059">
        <f t="shared" si="510"/>
        <v>637</v>
      </c>
      <c r="W2059" s="75" t="s">
        <v>2601</v>
      </c>
      <c r="X2059" s="54" t="s">
        <v>2155</v>
      </c>
      <c r="Y2059" s="54" t="s">
        <v>2155</v>
      </c>
      <c r="Z2059" s="22" t="str">
        <f t="shared" si="512"/>
        <v/>
      </c>
      <c r="AA2059" s="22" t="str">
        <f t="shared" si="513"/>
        <v/>
      </c>
      <c r="AB2059" s="1">
        <f t="shared" si="514"/>
        <v>2015</v>
      </c>
      <c r="AC2059" t="str">
        <f t="shared" si="515"/>
        <v>ITM_EXTY</v>
      </c>
      <c r="AD2059" s="125" t="str">
        <f>IF(ISNA(VLOOKUP(AA2059,'XEQM Shortlist'!J:J,1,0)),"//","")</f>
        <v/>
      </c>
      <c r="AF2059" s="88" t="str">
        <f t="shared" si="516"/>
        <v/>
      </c>
      <c r="AG2059" t="b">
        <f t="shared" si="517"/>
        <v>1</v>
      </c>
    </row>
    <row r="2060" spans="1:33">
      <c r="A2060" s="45">
        <f t="shared" si="511"/>
        <v>2060</v>
      </c>
      <c r="B2060" s="44">
        <f t="shared" si="518"/>
        <v>2016</v>
      </c>
      <c r="C2060" s="80" t="s">
        <v>3476</v>
      </c>
      <c r="D2060" s="80" t="s">
        <v>7</v>
      </c>
      <c r="E2060" s="51" t="s">
        <v>4755</v>
      </c>
      <c r="F2060" s="51" t="s">
        <v>4755</v>
      </c>
      <c r="G2060" s="121">
        <v>0</v>
      </c>
      <c r="H2060" s="121">
        <v>0</v>
      </c>
      <c r="I2060" s="178" t="s">
        <v>3</v>
      </c>
      <c r="J2060" s="53" t="s">
        <v>1347</v>
      </c>
      <c r="K2060" s="54" t="s">
        <v>3817</v>
      </c>
      <c r="L2060" s="52" t="s">
        <v>4614</v>
      </c>
      <c r="M2060" s="52" t="s">
        <v>4670</v>
      </c>
      <c r="N2060" s="52" t="s">
        <v>2599</v>
      </c>
      <c r="O2060" s="52"/>
      <c r="P2060" s="165" t="s">
        <v>4754</v>
      </c>
      <c r="Q2060" s="13"/>
      <c r="R2060"/>
      <c r="S2060" t="str">
        <f t="shared" si="509"/>
        <v/>
      </c>
      <c r="T2060" s="41" t="str">
        <f>IF(ISNA(VLOOKUP(P2060,'NEW XEQM.c'!E:F,2,0)),"--","PRESENT")</f>
        <v>--</v>
      </c>
      <c r="U2060"/>
      <c r="V2060">
        <f t="shared" si="510"/>
        <v>638</v>
      </c>
      <c r="W2060" s="75" t="s">
        <v>2594</v>
      </c>
      <c r="X2060" s="54" t="s">
        <v>2500</v>
      </c>
      <c r="Y2060" s="54" t="s">
        <v>2155</v>
      </c>
      <c r="Z2060" s="22" t="str">
        <f t="shared" si="512"/>
        <v>"DMX"</v>
      </c>
      <c r="AA2060" s="22" t="str">
        <f t="shared" si="513"/>
        <v>DMX</v>
      </c>
      <c r="AB2060" s="1">
        <f t="shared" si="514"/>
        <v>2016</v>
      </c>
      <c r="AC2060" t="str">
        <f t="shared" si="515"/>
        <v>ITM_DENMAX2</v>
      </c>
      <c r="AD2060" s="125" t="str">
        <f>IF(ISNA(VLOOKUP(AA2060,'XEQM Shortlist'!J:J,1,0)),"//","")</f>
        <v>//</v>
      </c>
      <c r="AF2060" s="88" t="str">
        <f t="shared" si="516"/>
        <v>DMX</v>
      </c>
      <c r="AG2060" t="b">
        <f t="shared" si="517"/>
        <v>1</v>
      </c>
    </row>
    <row r="2061" spans="1:33">
      <c r="A2061" s="45">
        <f t="shared" si="511"/>
        <v>2061</v>
      </c>
      <c r="B2061" s="44">
        <f t="shared" si="518"/>
        <v>2017</v>
      </c>
      <c r="C2061" s="80" t="s">
        <v>4482</v>
      </c>
      <c r="D2061" s="80" t="s">
        <v>7</v>
      </c>
      <c r="E2061" s="51" t="s">
        <v>4756</v>
      </c>
      <c r="F2061" s="51" t="s">
        <v>4756</v>
      </c>
      <c r="G2061" s="121">
        <v>0</v>
      </c>
      <c r="H2061" s="121">
        <v>0</v>
      </c>
      <c r="I2061" s="264" t="s">
        <v>1</v>
      </c>
      <c r="J2061" s="53" t="s">
        <v>1347</v>
      </c>
      <c r="K2061" s="54" t="s">
        <v>3817</v>
      </c>
      <c r="L2061" s="52" t="s">
        <v>4614</v>
      </c>
      <c r="M2061" s="52" t="s">
        <v>4670</v>
      </c>
      <c r="N2061" s="52" t="s">
        <v>2599</v>
      </c>
      <c r="O2061" s="52"/>
      <c r="P2061" s="165" t="s">
        <v>4757</v>
      </c>
      <c r="Q2061" s="13"/>
      <c r="R2061"/>
      <c r="S2061" t="str">
        <f t="shared" si="509"/>
        <v/>
      </c>
      <c r="T2061" s="41" t="str">
        <f>IF(ISNA(VLOOKUP(P2061,'NEW XEQM.c'!E:F,2,0)),"--","PRESENT")</f>
        <v>--</v>
      </c>
      <c r="U2061"/>
      <c r="V2061">
        <f t="shared" si="510"/>
        <v>639</v>
      </c>
      <c r="W2061" s="75" t="s">
        <v>2594</v>
      </c>
      <c r="X2061" s="54" t="s">
        <v>2500</v>
      </c>
      <c r="Y2061" s="54" t="s">
        <v>2155</v>
      </c>
      <c r="Z2061" s="22" t="str">
        <f t="shared" si="512"/>
        <v>"SDIGS"</v>
      </c>
      <c r="AA2061" s="22" t="str">
        <f t="shared" si="513"/>
        <v>SDIGS</v>
      </c>
      <c r="AB2061" s="1">
        <f t="shared" si="514"/>
        <v>2017</v>
      </c>
      <c r="AC2061" t="str">
        <f t="shared" si="515"/>
        <v>ITM_SETSIG2</v>
      </c>
      <c r="AD2061" s="125" t="str">
        <f>IF(ISNA(VLOOKUP(AA2061,'XEQM Shortlist'!J:J,1,0)),"//","")</f>
        <v>//</v>
      </c>
      <c r="AF2061" s="88" t="str">
        <f t="shared" si="516"/>
        <v>SDIGS</v>
      </c>
      <c r="AG2061" t="b">
        <f t="shared" si="517"/>
        <v>1</v>
      </c>
    </row>
    <row r="2062" spans="1:33" s="17" customFormat="1">
      <c r="A2062" s="45">
        <f t="shared" ref="A2062" si="519">IF(B2062=INT(B2062),ROW(),"")</f>
        <v>2062</v>
      </c>
      <c r="B2062" s="44">
        <f t="shared" si="518"/>
        <v>2018</v>
      </c>
      <c r="C2062" s="89" t="s">
        <v>3642</v>
      </c>
      <c r="D2062" s="89" t="s">
        <v>7</v>
      </c>
      <c r="E2062" s="108" t="str">
        <f t="shared" ref="E2062" si="520">CHAR(34)&amp;IF(B2062&lt;10,"000",IF(B2062&lt;100,"00",IF(B2062&lt;1000,"0","")))&amp;$B2062&amp;CHAR(34)</f>
        <v>"2018"</v>
      </c>
      <c r="F2062" s="90" t="str">
        <f t="shared" ref="F2062" si="521">E2062</f>
        <v>"2018"</v>
      </c>
      <c r="G2062" s="143">
        <v>0</v>
      </c>
      <c r="H2062" s="143">
        <v>0</v>
      </c>
      <c r="I2062" s="178" t="s">
        <v>28</v>
      </c>
      <c r="J2062" s="91" t="s">
        <v>1348</v>
      </c>
      <c r="K2062" s="92" t="s">
        <v>3656</v>
      </c>
      <c r="L2062" s="17" t="s">
        <v>4614</v>
      </c>
      <c r="M2062" s="17" t="s">
        <v>4672</v>
      </c>
      <c r="N2062" s="52"/>
      <c r="P2062" s="254" t="str">
        <f t="shared" ref="P2062" si="522">"MNU_"&amp;IF(B2062&lt;10,"000",IF(B2062&lt;100,"00",IF(B2062&lt;1000,"0","")))&amp;$B2062</f>
        <v>MNU_2018</v>
      </c>
      <c r="Q2062" s="13"/>
      <c r="R2062"/>
      <c r="S2062" t="str">
        <f t="shared" ref="S2062" si="523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524">IF(AA2062&lt;&gt;"",V2061+1,V2061)</f>
        <v>639</v>
      </c>
      <c r="W2062" s="88" t="s">
        <v>2155</v>
      </c>
      <c r="X2062" s="92" t="s">
        <v>2155</v>
      </c>
      <c r="Y2062" s="92" t="s">
        <v>2155</v>
      </c>
      <c r="Z2062" s="22" t="str">
        <f t="shared" ref="Z2062" si="525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526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527">B2062</f>
        <v>2018</v>
      </c>
      <c r="AC2062" t="str">
        <f t="shared" ref="AC2062" si="528">P2062</f>
        <v>MNU_2018</v>
      </c>
      <c r="AD2062" s="125" t="str">
        <f>IF(ISNA(VLOOKUP(AA2062,'XEQM Shortlist'!J:J,1,0)),"//","")</f>
        <v/>
      </c>
      <c r="AE2062"/>
      <c r="AF2062" s="88" t="str">
        <f t="shared" ref="AF2062" si="529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530">AA2062=AF2062</f>
        <v>1</v>
      </c>
    </row>
    <row r="2063" spans="1:33">
      <c r="A2063" s="45">
        <f t="shared" si="511"/>
        <v>2063</v>
      </c>
      <c r="B2063" s="44">
        <f t="shared" si="518"/>
        <v>2019</v>
      </c>
      <c r="C2063" s="80" t="s">
        <v>3509</v>
      </c>
      <c r="D2063" s="80" t="s">
        <v>7</v>
      </c>
      <c r="E2063" s="72" t="s">
        <v>2171</v>
      </c>
      <c r="F2063" s="72" t="s">
        <v>2171</v>
      </c>
      <c r="G2063" s="142">
        <v>0</v>
      </c>
      <c r="H2063" s="142">
        <v>0</v>
      </c>
      <c r="I2063" s="178" t="s">
        <v>3</v>
      </c>
      <c r="J2063" s="53" t="s">
        <v>1347</v>
      </c>
      <c r="K2063" s="54" t="s">
        <v>3817</v>
      </c>
      <c r="L2063" s="52" t="s">
        <v>4614</v>
      </c>
      <c r="M2063" s="52" t="s">
        <v>4670</v>
      </c>
      <c r="N2063" s="52" t="s">
        <v>2599</v>
      </c>
      <c r="O2063" s="52"/>
      <c r="P2063" s="165" t="s">
        <v>4759</v>
      </c>
      <c r="Q2063" s="13"/>
      <c r="R2063"/>
      <c r="S2063" t="str">
        <f t="shared" si="509"/>
        <v/>
      </c>
      <c r="T2063" s="41" t="str">
        <f>IF(ISNA(VLOOKUP(P2063,'NEW XEQM.c'!E:F,2,0)),"--","PRESENT")</f>
        <v>--</v>
      </c>
      <c r="U2063"/>
      <c r="V2063">
        <f t="shared" si="510"/>
        <v>640</v>
      </c>
      <c r="W2063" s="75" t="s">
        <v>2566</v>
      </c>
      <c r="X2063" s="54" t="s">
        <v>2155</v>
      </c>
      <c r="Y2063" s="54" t="s">
        <v>2155</v>
      </c>
      <c r="Z2063" s="22" t="str">
        <f t="shared" si="512"/>
        <v>"RMODE?"</v>
      </c>
      <c r="AA2063" s="22" t="str">
        <f t="shared" si="513"/>
        <v>RMODE?</v>
      </c>
      <c r="AB2063" s="1">
        <f t="shared" si="514"/>
        <v>2019</v>
      </c>
      <c r="AC2063" t="str">
        <f t="shared" si="515"/>
        <v>ITM_RMODEQ</v>
      </c>
      <c r="AD2063" s="125" t="str">
        <f>IF(ISNA(VLOOKUP(AA2063,'XEQM Shortlist'!J:J,1,0)),"//","")</f>
        <v>//</v>
      </c>
      <c r="AF2063" s="88" t="str">
        <f t="shared" si="516"/>
        <v>RMODE?</v>
      </c>
      <c r="AG2063" t="b">
        <f t="shared" si="517"/>
        <v>1</v>
      </c>
    </row>
    <row r="2064" spans="1:33">
      <c r="A2064" s="45">
        <f t="shared" si="511"/>
        <v>2064</v>
      </c>
      <c r="B2064" s="44">
        <f t="shared" si="518"/>
        <v>2020</v>
      </c>
      <c r="C2064" s="80" t="s">
        <v>5038</v>
      </c>
      <c r="D2064" s="80" t="s">
        <v>5039</v>
      </c>
      <c r="E2064" s="11" t="s">
        <v>5041</v>
      </c>
      <c r="F2064" s="11" t="s">
        <v>5041</v>
      </c>
      <c r="G2064" s="95">
        <v>0</v>
      </c>
      <c r="H2064" s="95">
        <v>0</v>
      </c>
      <c r="I2064" s="264" t="s">
        <v>3</v>
      </c>
      <c r="J2064" s="11" t="s">
        <v>1348</v>
      </c>
      <c r="K2064" s="10" t="s">
        <v>3656</v>
      </c>
      <c r="L2064" s="180" t="s">
        <v>4614</v>
      </c>
      <c r="M2064" s="180" t="s">
        <v>4672</v>
      </c>
      <c r="N2064" s="52" t="s">
        <v>5547</v>
      </c>
      <c r="O2064" s="80"/>
      <c r="P2064" s="254" t="s">
        <v>5040</v>
      </c>
      <c r="Q2064" s="13"/>
      <c r="R2064"/>
      <c r="S2064" t="str">
        <f t="shared" si="509"/>
        <v/>
      </c>
      <c r="T2064" s="41" t="str">
        <f>IF(ISNA(VLOOKUP(P2064,'NEW XEQM.c'!E:F,2,0)),"--","PRESENT")</f>
        <v>--</v>
      </c>
      <c r="U2064"/>
      <c r="V2064">
        <f t="shared" si="510"/>
        <v>640</v>
      </c>
      <c r="W2064" s="2" t="s">
        <v>2566</v>
      </c>
      <c r="X2064" s="96" t="s">
        <v>2494</v>
      </c>
      <c r="Y2064" s="96"/>
      <c r="Z2064" s="22" t="str">
        <f t="shared" si="512"/>
        <v/>
      </c>
      <c r="AA2064" s="22" t="str">
        <f t="shared" si="513"/>
        <v/>
      </c>
      <c r="AB2064" s="1">
        <f t="shared" si="514"/>
        <v>2020</v>
      </c>
      <c r="AC2064" t="str">
        <f t="shared" si="515"/>
        <v>ITM_SI_All</v>
      </c>
      <c r="AD2064" s="125" t="str">
        <f>IF(ISNA(VLOOKUP(AA2064,'XEQM Shortlist'!J:J,1,0)),"//","")</f>
        <v/>
      </c>
      <c r="AF2064" s="88" t="str">
        <f t="shared" si="516"/>
        <v/>
      </c>
      <c r="AG2064" t="b">
        <f t="shared" si="517"/>
        <v>1</v>
      </c>
    </row>
    <row r="2065" spans="1:33" s="222" customFormat="1">
      <c r="A2065" s="45">
        <f t="shared" si="511"/>
        <v>2065</v>
      </c>
      <c r="B2065" s="44">
        <f t="shared" si="518"/>
        <v>2021</v>
      </c>
      <c r="C2065" s="80" t="s">
        <v>3612</v>
      </c>
      <c r="D2065" s="80" t="s">
        <v>5054</v>
      </c>
      <c r="E2065" s="224" t="s">
        <v>5057</v>
      </c>
      <c r="F2065" s="224" t="s">
        <v>5057</v>
      </c>
      <c r="G2065" s="225">
        <v>0</v>
      </c>
      <c r="H2065" s="225">
        <v>0</v>
      </c>
      <c r="I2065" s="264" t="s">
        <v>1</v>
      </c>
      <c r="J2065" s="224" t="s">
        <v>1348</v>
      </c>
      <c r="K2065" s="226" t="s">
        <v>3656</v>
      </c>
      <c r="L2065" s="227" t="s">
        <v>4614</v>
      </c>
      <c r="M2065" s="227" t="s">
        <v>4672</v>
      </c>
      <c r="N2065" s="52" t="s">
        <v>2599</v>
      </c>
      <c r="O2065" s="223"/>
      <c r="P2065" s="261" t="s">
        <v>5060</v>
      </c>
      <c r="Q2065" s="13"/>
      <c r="R2065"/>
      <c r="S2065" t="str">
        <f t="shared" si="509"/>
        <v/>
      </c>
      <c r="T2065" s="41" t="str">
        <f>IF(ISNA(VLOOKUP(P2065,'NEW XEQM.c'!E:F,2,0)),"--","PRESENT")</f>
        <v>--</v>
      </c>
      <c r="U2065"/>
      <c r="V2065">
        <f t="shared" si="510"/>
        <v>640</v>
      </c>
      <c r="W2065" s="221" t="s">
        <v>2595</v>
      </c>
      <c r="X2065" s="228" t="s">
        <v>2155</v>
      </c>
      <c r="Y2065" s="228" t="s">
        <v>2155</v>
      </c>
      <c r="Z2065" s="22" t="str">
        <f t="shared" si="512"/>
        <v/>
      </c>
      <c r="AA2065" s="22" t="str">
        <f t="shared" si="513"/>
        <v/>
      </c>
      <c r="AB2065" s="1">
        <f t="shared" si="514"/>
        <v>2021</v>
      </c>
      <c r="AC2065" t="str">
        <f t="shared" si="515"/>
        <v>ITM_USER_ARESET</v>
      </c>
      <c r="AD2065" s="125" t="str">
        <f>IF(ISNA(VLOOKUP(AA2065,'XEQM Shortlist'!J:J,1,0)),"//","")</f>
        <v/>
      </c>
      <c r="AE2065"/>
      <c r="AF2065" s="88" t="str">
        <f t="shared" si="516"/>
        <v/>
      </c>
      <c r="AG2065" t="b">
        <f t="shared" si="517"/>
        <v>1</v>
      </c>
    </row>
    <row r="2066" spans="1:33" s="222" customFormat="1">
      <c r="A2066" s="45">
        <f t="shared" si="511"/>
        <v>2066</v>
      </c>
      <c r="B2066" s="44">
        <f t="shared" si="518"/>
        <v>2022</v>
      </c>
      <c r="C2066" s="80" t="s">
        <v>3612</v>
      </c>
      <c r="D2066" s="80" t="s">
        <v>5055</v>
      </c>
      <c r="E2066" s="224" t="s">
        <v>5058</v>
      </c>
      <c r="F2066" s="224" t="s">
        <v>5058</v>
      </c>
      <c r="G2066" s="225">
        <v>0</v>
      </c>
      <c r="H2066" s="225">
        <v>0</v>
      </c>
      <c r="I2066" s="264" t="s">
        <v>1</v>
      </c>
      <c r="J2066" s="224" t="s">
        <v>1348</v>
      </c>
      <c r="K2066" s="226" t="s">
        <v>3656</v>
      </c>
      <c r="L2066" s="227" t="s">
        <v>4614</v>
      </c>
      <c r="M2066" s="227" t="s">
        <v>4672</v>
      </c>
      <c r="N2066" s="52" t="s">
        <v>2599</v>
      </c>
      <c r="O2066" s="223"/>
      <c r="P2066" s="261" t="s">
        <v>5061</v>
      </c>
      <c r="Q2066" s="13"/>
      <c r="R2066"/>
      <c r="S2066" t="str">
        <f t="shared" si="509"/>
        <v/>
      </c>
      <c r="T2066" s="41" t="str">
        <f>IF(ISNA(VLOOKUP(P2066,'NEW XEQM.c'!E:F,2,0)),"--","PRESENT")</f>
        <v>--</v>
      </c>
      <c r="U2066"/>
      <c r="V2066">
        <f t="shared" si="510"/>
        <v>640</v>
      </c>
      <c r="W2066" s="221" t="s">
        <v>2595</v>
      </c>
      <c r="X2066" s="228" t="s">
        <v>2155</v>
      </c>
      <c r="Y2066" s="228" t="s">
        <v>2155</v>
      </c>
      <c r="Z2066" s="22" t="str">
        <f t="shared" si="512"/>
        <v/>
      </c>
      <c r="AA2066" s="22" t="str">
        <f t="shared" si="513"/>
        <v/>
      </c>
      <c r="AB2066" s="1">
        <f t="shared" si="514"/>
        <v>2022</v>
      </c>
      <c r="AC2066" t="str">
        <f t="shared" si="515"/>
        <v>ITM_USER_MRESET</v>
      </c>
      <c r="AD2066" s="125" t="str">
        <f>IF(ISNA(VLOOKUP(AA2066,'XEQM Shortlist'!J:J,1,0)),"//","")</f>
        <v/>
      </c>
      <c r="AE2066"/>
      <c r="AF2066" s="88" t="str">
        <f t="shared" si="516"/>
        <v/>
      </c>
      <c r="AG2066" t="b">
        <f t="shared" si="517"/>
        <v>1</v>
      </c>
    </row>
    <row r="2067" spans="1:33" s="222" customFormat="1">
      <c r="A2067" s="45">
        <f t="shared" si="511"/>
        <v>2067</v>
      </c>
      <c r="B2067" s="44">
        <f t="shared" si="518"/>
        <v>2023</v>
      </c>
      <c r="C2067" s="80" t="s">
        <v>3612</v>
      </c>
      <c r="D2067" s="80" t="s">
        <v>5056</v>
      </c>
      <c r="E2067" s="224" t="s">
        <v>5059</v>
      </c>
      <c r="F2067" s="224" t="s">
        <v>5059</v>
      </c>
      <c r="G2067" s="225">
        <v>0</v>
      </c>
      <c r="H2067" s="225">
        <v>0</v>
      </c>
      <c r="I2067" s="264" t="s">
        <v>1</v>
      </c>
      <c r="J2067" s="224" t="s">
        <v>1348</v>
      </c>
      <c r="K2067" s="226" t="s">
        <v>3656</v>
      </c>
      <c r="L2067" s="227" t="s">
        <v>4614</v>
      </c>
      <c r="M2067" s="227" t="s">
        <v>4672</v>
      </c>
      <c r="N2067" s="52" t="s">
        <v>2599</v>
      </c>
      <c r="O2067" s="223"/>
      <c r="P2067" s="261" t="s">
        <v>5062</v>
      </c>
      <c r="Q2067" s="13"/>
      <c r="R2067"/>
      <c r="S2067" t="str">
        <f t="shared" si="509"/>
        <v/>
      </c>
      <c r="T2067" s="41" t="str">
        <f>IF(ISNA(VLOOKUP(P2067,'NEW XEQM.c'!E:F,2,0)),"--","PRESENT")</f>
        <v>--</v>
      </c>
      <c r="U2067"/>
      <c r="V2067">
        <f t="shared" si="510"/>
        <v>640</v>
      </c>
      <c r="W2067" s="221" t="s">
        <v>2595</v>
      </c>
      <c r="X2067" s="228" t="s">
        <v>2155</v>
      </c>
      <c r="Y2067" s="228" t="s">
        <v>2155</v>
      </c>
      <c r="Z2067" s="22" t="str">
        <f t="shared" si="512"/>
        <v/>
      </c>
      <c r="AA2067" s="22" t="str">
        <f t="shared" si="513"/>
        <v/>
      </c>
      <c r="AB2067" s="1">
        <f t="shared" si="514"/>
        <v>2023</v>
      </c>
      <c r="AC2067" t="str">
        <f t="shared" si="515"/>
        <v>ITM_USER_KRESET</v>
      </c>
      <c r="AD2067" s="125" t="str">
        <f>IF(ISNA(VLOOKUP(AA2067,'XEQM Shortlist'!J:J,1,0)),"//","")</f>
        <v/>
      </c>
      <c r="AE2067"/>
      <c r="AF2067" s="88" t="str">
        <f t="shared" si="516"/>
        <v/>
      </c>
      <c r="AG2067" t="b">
        <f t="shared" si="517"/>
        <v>1</v>
      </c>
    </row>
    <row r="2068" spans="1:33">
      <c r="A2068" s="45">
        <f t="shared" si="511"/>
        <v>2068</v>
      </c>
      <c r="B2068" s="44">
        <f t="shared" si="518"/>
        <v>2024</v>
      </c>
      <c r="C2068" s="80" t="s">
        <v>3638</v>
      </c>
      <c r="D2068" s="80" t="s">
        <v>7</v>
      </c>
      <c r="E2068" s="81" t="s">
        <v>2672</v>
      </c>
      <c r="F2068" s="81" t="s">
        <v>2672</v>
      </c>
      <c r="G2068" s="82">
        <v>0</v>
      </c>
      <c r="H2068" s="82">
        <v>0</v>
      </c>
      <c r="I2068" s="264" t="s">
        <v>1</v>
      </c>
      <c r="J2068" s="81" t="s">
        <v>1348</v>
      </c>
      <c r="K2068" s="83" t="s">
        <v>3656</v>
      </c>
      <c r="L2068" s="84" t="s">
        <v>4614</v>
      </c>
      <c r="M2068" s="84" t="s">
        <v>4672</v>
      </c>
      <c r="N2068" s="52" t="s">
        <v>2599</v>
      </c>
      <c r="O2068" s="80" t="s">
        <v>2660</v>
      </c>
      <c r="P2068" s="261" t="s">
        <v>2669</v>
      </c>
      <c r="Q2068" s="13"/>
      <c r="R2068"/>
      <c r="S2068" t="str">
        <f t="shared" si="509"/>
        <v/>
      </c>
      <c r="T2068" s="41" t="str">
        <f>IF(ISNA(VLOOKUP(P2068,'NEW XEQM.c'!E:F,2,0)),"--","PRESENT")</f>
        <v>PRESENT</v>
      </c>
      <c r="U2068"/>
      <c r="V2068">
        <f t="shared" si="510"/>
        <v>641</v>
      </c>
      <c r="W2068" s="75" t="s">
        <v>2601</v>
      </c>
      <c r="X2068" s="54"/>
      <c r="Y2068" s="54" t="s">
        <v>3833</v>
      </c>
      <c r="Z2068" s="22" t="str">
        <f t="shared" si="512"/>
        <v/>
      </c>
      <c r="AA2068" s="22" t="str">
        <f t="shared" si="513"/>
        <v>P_INT</v>
      </c>
      <c r="AB2068" s="1">
        <f t="shared" si="514"/>
        <v>2024</v>
      </c>
      <c r="AC2068" t="str">
        <f t="shared" si="515"/>
        <v>ITM_INTG</v>
      </c>
      <c r="AD2068" s="125" t="str">
        <f>IF(ISNA(VLOOKUP(AA2068,'XEQM Shortlist'!J:J,1,0)),"//","")</f>
        <v/>
      </c>
      <c r="AF2068" s="88" t="str">
        <f t="shared" si="516"/>
        <v/>
      </c>
      <c r="AG2068" t="b">
        <f t="shared" si="517"/>
        <v>0</v>
      </c>
    </row>
    <row r="2069" spans="1:33">
      <c r="A2069" s="45">
        <f t="shared" si="511"/>
        <v>2069</v>
      </c>
      <c r="B2069" s="44">
        <f t="shared" si="518"/>
        <v>2025</v>
      </c>
      <c r="C2069" s="80" t="s">
        <v>3639</v>
      </c>
      <c r="D2069" s="80" t="s">
        <v>7</v>
      </c>
      <c r="E2069" s="81" t="s">
        <v>2673</v>
      </c>
      <c r="F2069" s="81" t="s">
        <v>2673</v>
      </c>
      <c r="G2069" s="82">
        <v>0</v>
      </c>
      <c r="H2069" s="82">
        <v>0</v>
      </c>
      <c r="I2069" s="264" t="s">
        <v>1</v>
      </c>
      <c r="J2069" s="81" t="s">
        <v>1348</v>
      </c>
      <c r="K2069" s="83" t="s">
        <v>3656</v>
      </c>
      <c r="L2069" s="84" t="s">
        <v>4614</v>
      </c>
      <c r="M2069" s="84" t="s">
        <v>4672</v>
      </c>
      <c r="N2069" s="52" t="s">
        <v>2599</v>
      </c>
      <c r="O2069" s="80" t="s">
        <v>2660</v>
      </c>
      <c r="P2069" s="261" t="s">
        <v>2670</v>
      </c>
      <c r="Q2069" s="13"/>
      <c r="R2069"/>
      <c r="S2069" t="str">
        <f t="shared" si="509"/>
        <v/>
      </c>
      <c r="T2069" s="41" t="str">
        <f>IF(ISNA(VLOOKUP(P2069,'NEW XEQM.c'!E:F,2,0)),"--","PRESENT")</f>
        <v>PRESENT</v>
      </c>
      <c r="U2069"/>
      <c r="V2069">
        <f t="shared" si="510"/>
        <v>642</v>
      </c>
      <c r="W2069" s="75" t="s">
        <v>2601</v>
      </c>
      <c r="X2069" s="54" t="s">
        <v>2155</v>
      </c>
      <c r="Y2069" s="54" t="s">
        <v>3834</v>
      </c>
      <c r="Z2069" s="22" t="str">
        <f t="shared" si="512"/>
        <v/>
      </c>
      <c r="AA2069" s="22" t="str">
        <f t="shared" si="513"/>
        <v>P_DIFF</v>
      </c>
      <c r="AB2069" s="1">
        <f t="shared" si="514"/>
        <v>2025</v>
      </c>
      <c r="AC2069" t="str">
        <f t="shared" si="515"/>
        <v>ITM_DIFF</v>
      </c>
      <c r="AD2069" s="125" t="str">
        <f>IF(ISNA(VLOOKUP(AA2069,'XEQM Shortlist'!J:J,1,0)),"//","")</f>
        <v/>
      </c>
      <c r="AF2069" s="88" t="str">
        <f t="shared" si="516"/>
        <v/>
      </c>
      <c r="AG2069" t="b">
        <f t="shared" si="517"/>
        <v>0</v>
      </c>
    </row>
    <row r="2070" spans="1:33">
      <c r="A2070" s="45">
        <f t="shared" si="511"/>
        <v>2070</v>
      </c>
      <c r="B2070" s="44">
        <f t="shared" si="518"/>
        <v>2026</v>
      </c>
      <c r="C2070" s="80" t="s">
        <v>3640</v>
      </c>
      <c r="D2070" s="80" t="s">
        <v>7</v>
      </c>
      <c r="E2070" s="81" t="s">
        <v>2671</v>
      </c>
      <c r="F2070" s="81" t="s">
        <v>2671</v>
      </c>
      <c r="G2070" s="82">
        <v>0</v>
      </c>
      <c r="H2070" s="82">
        <v>0</v>
      </c>
      <c r="I2070" s="264" t="s">
        <v>1</v>
      </c>
      <c r="J2070" s="81" t="s">
        <v>1348</v>
      </c>
      <c r="K2070" s="83" t="s">
        <v>3656</v>
      </c>
      <c r="L2070" s="84" t="s">
        <v>4614</v>
      </c>
      <c r="M2070" s="84" t="s">
        <v>4672</v>
      </c>
      <c r="N2070" s="52" t="s">
        <v>2599</v>
      </c>
      <c r="O2070" s="80" t="s">
        <v>2660</v>
      </c>
      <c r="P2070" s="261" t="s">
        <v>3299</v>
      </c>
      <c r="Q2070" s="13"/>
      <c r="R2070"/>
      <c r="S2070" t="str">
        <f t="shared" si="509"/>
        <v/>
      </c>
      <c r="T2070" s="41" t="str">
        <f>IF(ISNA(VLOOKUP(P2070,'NEW XEQM.c'!E:F,2,0)),"--","PRESENT")</f>
        <v>PRESENT</v>
      </c>
      <c r="U2070"/>
      <c r="V2070">
        <f t="shared" si="510"/>
        <v>643</v>
      </c>
      <c r="W2070" s="75" t="s">
        <v>2601</v>
      </c>
      <c r="X2070" s="54"/>
      <c r="Y2070" s="54" t="s">
        <v>3835</v>
      </c>
      <c r="Z2070" s="22" t="str">
        <f t="shared" si="512"/>
        <v/>
      </c>
      <c r="AA2070" s="22" t="str">
        <f t="shared" si="513"/>
        <v>P_RMS</v>
      </c>
      <c r="AB2070" s="1">
        <f t="shared" si="514"/>
        <v>2026</v>
      </c>
      <c r="AC2070" t="str">
        <f t="shared" si="515"/>
        <v>ITM_RMS</v>
      </c>
      <c r="AD2070" s="125" t="str">
        <f>IF(ISNA(VLOOKUP(AA2070,'XEQM Shortlist'!J:J,1,0)),"//","")</f>
        <v/>
      </c>
      <c r="AF2070" s="88" t="str">
        <f t="shared" si="516"/>
        <v/>
      </c>
      <c r="AG2070" t="b">
        <f t="shared" si="517"/>
        <v>0</v>
      </c>
    </row>
    <row r="2071" spans="1:33">
      <c r="A2071" s="45">
        <f t="shared" si="511"/>
        <v>2071</v>
      </c>
      <c r="B2071" s="44">
        <f t="shared" si="518"/>
        <v>2027</v>
      </c>
      <c r="C2071" s="80" t="s">
        <v>3641</v>
      </c>
      <c r="D2071" s="80" t="s">
        <v>7</v>
      </c>
      <c r="E2071" s="81" t="s">
        <v>3948</v>
      </c>
      <c r="F2071" s="81" t="s">
        <v>3948</v>
      </c>
      <c r="G2071" s="82">
        <v>0</v>
      </c>
      <c r="H2071" s="82">
        <v>0</v>
      </c>
      <c r="I2071" s="264" t="s">
        <v>1</v>
      </c>
      <c r="J2071" s="81" t="s">
        <v>1348</v>
      </c>
      <c r="K2071" s="83" t="s">
        <v>3656</v>
      </c>
      <c r="L2071" s="84" t="s">
        <v>4614</v>
      </c>
      <c r="M2071" s="84" t="s">
        <v>4672</v>
      </c>
      <c r="N2071" s="52" t="s">
        <v>2599</v>
      </c>
      <c r="O2071" s="80" t="s">
        <v>2660</v>
      </c>
      <c r="P2071" s="261" t="s">
        <v>2678</v>
      </c>
      <c r="Q2071" s="13"/>
      <c r="R2071"/>
      <c r="S2071" t="str">
        <f t="shared" si="509"/>
        <v/>
      </c>
      <c r="T2071" s="41" t="str">
        <f>IF(ISNA(VLOOKUP(P2071,'NEW XEQM.c'!E:F,2,0)),"--","PRESENT")</f>
        <v>PRESENT</v>
      </c>
      <c r="U2071"/>
      <c r="V2071">
        <f t="shared" si="510"/>
        <v>644</v>
      </c>
      <c r="W2071" s="75" t="s">
        <v>2601</v>
      </c>
      <c r="X2071" s="54"/>
      <c r="Y2071" s="54" t="s">
        <v>3836</v>
      </c>
      <c r="Z2071" s="22" t="str">
        <f t="shared" si="512"/>
        <v/>
      </c>
      <c r="AA2071" s="22" t="str">
        <f t="shared" si="513"/>
        <v>P_SHADE</v>
      </c>
      <c r="AB2071" s="1">
        <f t="shared" si="514"/>
        <v>2027</v>
      </c>
      <c r="AC2071" t="str">
        <f t="shared" si="515"/>
        <v>ITM_SHADE</v>
      </c>
      <c r="AD2071" s="125" t="str">
        <f>IF(ISNA(VLOOKUP(AA2071,'XEQM Shortlist'!J:J,1,0)),"//","")</f>
        <v/>
      </c>
      <c r="AF2071" s="88" t="str">
        <f t="shared" si="516"/>
        <v/>
      </c>
      <c r="AG2071" t="b">
        <f t="shared" si="517"/>
        <v>0</v>
      </c>
    </row>
    <row r="2072" spans="1:33">
      <c r="A2072" s="45">
        <f t="shared" si="511"/>
        <v>2072</v>
      </c>
      <c r="B2072" s="44">
        <f t="shared" si="518"/>
        <v>2028</v>
      </c>
      <c r="C2072" s="80" t="s">
        <v>3642</v>
      </c>
      <c r="D2072" s="80" t="s">
        <v>7</v>
      </c>
      <c r="E2072" s="81" t="s">
        <v>2656</v>
      </c>
      <c r="F2072" s="81" t="s">
        <v>2656</v>
      </c>
      <c r="G2072" s="82">
        <v>0</v>
      </c>
      <c r="H2072" s="82">
        <v>0</v>
      </c>
      <c r="I2072" s="264" t="s">
        <v>16</v>
      </c>
      <c r="J2072" s="81" t="s">
        <v>1348</v>
      </c>
      <c r="K2072" s="83" t="s">
        <v>3656</v>
      </c>
      <c r="L2072" s="84" t="s">
        <v>4614</v>
      </c>
      <c r="M2072" s="84" t="s">
        <v>4672</v>
      </c>
      <c r="N2072" s="52" t="s">
        <v>2599</v>
      </c>
      <c r="O2072" s="80"/>
      <c r="P2072" s="261" t="s">
        <v>2657</v>
      </c>
      <c r="Q2072" s="13"/>
      <c r="R2072"/>
      <c r="S2072" t="str">
        <f t="shared" si="509"/>
        <v/>
      </c>
      <c r="T2072" s="41" t="str">
        <f>IF(ISNA(VLOOKUP(P2072,'NEW XEQM.c'!E:F,2,0)),"--","PRESENT")</f>
        <v>--</v>
      </c>
      <c r="U2072"/>
      <c r="V2072">
        <f t="shared" si="510"/>
        <v>644</v>
      </c>
      <c r="W2072" s="75" t="s">
        <v>2155</v>
      </c>
      <c r="X2072" s="54" t="s">
        <v>2155</v>
      </c>
      <c r="Y2072" s="54" t="s">
        <v>2155</v>
      </c>
      <c r="Z2072" s="22" t="str">
        <f t="shared" si="512"/>
        <v/>
      </c>
      <c r="AA2072" s="22" t="str">
        <f t="shared" si="513"/>
        <v/>
      </c>
      <c r="AB2072" s="1">
        <f t="shared" si="514"/>
        <v>2028</v>
      </c>
      <c r="AC2072" t="str">
        <f t="shared" si="515"/>
        <v>MNU_PLOT</v>
      </c>
      <c r="AD2072" s="125" t="str">
        <f>IF(ISNA(VLOOKUP(AA2072,'XEQM Shortlist'!J:J,1,0)),"//","")</f>
        <v/>
      </c>
      <c r="AF2072" s="88" t="str">
        <f t="shared" si="516"/>
        <v/>
      </c>
      <c r="AG2072" t="b">
        <f t="shared" si="517"/>
        <v>1</v>
      </c>
    </row>
    <row r="2073" spans="1:33">
      <c r="A2073" s="45">
        <f t="shared" si="511"/>
        <v>2073</v>
      </c>
      <c r="B2073" s="44">
        <f t="shared" si="518"/>
        <v>2029</v>
      </c>
      <c r="C2073" s="80" t="s">
        <v>5416</v>
      </c>
      <c r="D2073" s="80" t="s">
        <v>3946</v>
      </c>
      <c r="E2073" s="81" t="s">
        <v>3651</v>
      </c>
      <c r="F2073" s="81" t="s">
        <v>3651</v>
      </c>
      <c r="G2073" s="82">
        <v>0</v>
      </c>
      <c r="H2073" s="82">
        <v>0</v>
      </c>
      <c r="I2073" s="265" t="s">
        <v>1</v>
      </c>
      <c r="J2073" s="81" t="s">
        <v>1348</v>
      </c>
      <c r="K2073" s="83" t="s">
        <v>3656</v>
      </c>
      <c r="L2073" s="84" t="s">
        <v>4614</v>
      </c>
      <c r="M2073" s="84" t="s">
        <v>4672</v>
      </c>
      <c r="N2073" s="52" t="s">
        <v>5547</v>
      </c>
      <c r="O2073" s="80"/>
      <c r="P2073" s="261" t="s">
        <v>3652</v>
      </c>
      <c r="Q2073" s="13"/>
      <c r="R2073"/>
      <c r="S2073" t="str">
        <f t="shared" si="509"/>
        <v/>
      </c>
      <c r="T2073" s="41" t="str">
        <f>IF(ISNA(VLOOKUP(P2073,'NEW XEQM.c'!E:F,2,0)),"--","PRESENT")</f>
        <v>--</v>
      </c>
      <c r="U2073"/>
      <c r="V2073">
        <f t="shared" si="510"/>
        <v>644</v>
      </c>
      <c r="W2073" s="75"/>
      <c r="X2073" s="54"/>
      <c r="Y2073" s="54"/>
      <c r="Z2073" s="22" t="str">
        <f t="shared" si="512"/>
        <v/>
      </c>
      <c r="AA2073" s="22" t="str">
        <f t="shared" si="513"/>
        <v/>
      </c>
      <c r="AB2073" s="1">
        <f t="shared" si="514"/>
        <v>2029</v>
      </c>
      <c r="AC2073" t="str">
        <f t="shared" si="515"/>
        <v>CHR_num</v>
      </c>
      <c r="AD2073" s="125" t="str">
        <f>IF(ISNA(VLOOKUP(AA2073,'XEQM Shortlist'!J:J,1,0)),"//","")</f>
        <v/>
      </c>
      <c r="AF2073" s="88" t="str">
        <f t="shared" si="516"/>
        <v/>
      </c>
      <c r="AG2073" t="b">
        <f t="shared" si="517"/>
        <v>1</v>
      </c>
    </row>
    <row r="2074" spans="1:33">
      <c r="A2074" s="45">
        <f t="shared" si="511"/>
        <v>2074</v>
      </c>
      <c r="B2074" s="44">
        <f t="shared" si="518"/>
        <v>2030</v>
      </c>
      <c r="C2074" s="80" t="s">
        <v>3642</v>
      </c>
      <c r="D2074" s="80" t="s">
        <v>7</v>
      </c>
      <c r="E2074" s="167" t="s">
        <v>506</v>
      </c>
      <c r="F2074" s="81" t="s">
        <v>3649</v>
      </c>
      <c r="G2074" s="82">
        <v>0</v>
      </c>
      <c r="H2074" s="82">
        <v>0</v>
      </c>
      <c r="I2074" s="264" t="s">
        <v>1</v>
      </c>
      <c r="J2074" s="81" t="s">
        <v>1348</v>
      </c>
      <c r="K2074" s="83" t="s">
        <v>3656</v>
      </c>
      <c r="L2074" s="84" t="s">
        <v>4614</v>
      </c>
      <c r="M2074" s="52" t="s">
        <v>4670</v>
      </c>
      <c r="N2074" s="52" t="s">
        <v>2599</v>
      </c>
      <c r="O2074" s="80"/>
      <c r="P2074" s="261" t="s">
        <v>3653</v>
      </c>
      <c r="Q2074" s="13"/>
      <c r="R2074"/>
      <c r="S2074" t="str">
        <f t="shared" si="509"/>
        <v>NOT EQUAL</v>
      </c>
      <c r="T2074" s="41" t="str">
        <f>IF(ISNA(VLOOKUP(P2074,'NEW XEQM.c'!E:F,2,0)),"--","PRESENT")</f>
        <v>--</v>
      </c>
      <c r="U2074"/>
      <c r="V2074">
        <f t="shared" si="510"/>
        <v>644</v>
      </c>
      <c r="W2074" s="75"/>
      <c r="X2074" s="54"/>
      <c r="Y2074" s="54"/>
      <c r="Z2074" s="22" t="str">
        <f t="shared" si="512"/>
        <v/>
      </c>
      <c r="AA2074" s="22" t="str">
        <f t="shared" si="513"/>
        <v/>
      </c>
      <c r="AB2074" s="1">
        <f t="shared" si="514"/>
        <v>2030</v>
      </c>
      <c r="AC2074" t="str">
        <f t="shared" si="515"/>
        <v>CHR_numL</v>
      </c>
      <c r="AD2074" s="125" t="str">
        <f>IF(ISNA(VLOOKUP(AA2074,'XEQM Shortlist'!J:J,1,0)),"//","")</f>
        <v/>
      </c>
      <c r="AF2074" s="88" t="str">
        <f t="shared" si="516"/>
        <v/>
      </c>
      <c r="AG2074" t="b">
        <f t="shared" si="517"/>
        <v>1</v>
      </c>
    </row>
    <row r="2075" spans="1:33">
      <c r="A2075" s="45">
        <f t="shared" si="511"/>
        <v>2075</v>
      </c>
      <c r="B2075" s="44">
        <f t="shared" si="518"/>
        <v>2031</v>
      </c>
      <c r="C2075" s="80" t="s">
        <v>3642</v>
      </c>
      <c r="D2075" s="80" t="s">
        <v>7</v>
      </c>
      <c r="E2075" s="167" t="s">
        <v>506</v>
      </c>
      <c r="F2075" s="81" t="s">
        <v>3650</v>
      </c>
      <c r="G2075" s="82">
        <v>0</v>
      </c>
      <c r="H2075" s="82">
        <v>0</v>
      </c>
      <c r="I2075" s="264" t="s">
        <v>1</v>
      </c>
      <c r="J2075" s="81" t="s">
        <v>1348</v>
      </c>
      <c r="K2075" s="83" t="s">
        <v>3656</v>
      </c>
      <c r="L2075" s="84" t="s">
        <v>4614</v>
      </c>
      <c r="M2075" s="52" t="s">
        <v>4670</v>
      </c>
      <c r="N2075" s="52" t="s">
        <v>2599</v>
      </c>
      <c r="O2075" s="80"/>
      <c r="P2075" s="261" t="s">
        <v>3654</v>
      </c>
      <c r="Q2075" s="13"/>
      <c r="R2075"/>
      <c r="S2075" t="str">
        <f t="shared" si="509"/>
        <v>NOT EQUAL</v>
      </c>
      <c r="T2075" s="41" t="str">
        <f>IF(ISNA(VLOOKUP(P2075,'NEW XEQM.c'!E:F,2,0)),"--","PRESENT")</f>
        <v>--</v>
      </c>
      <c r="U2075"/>
      <c r="V2075">
        <f t="shared" si="510"/>
        <v>644</v>
      </c>
      <c r="W2075" s="75"/>
      <c r="X2075" s="54"/>
      <c r="Y2075" s="54"/>
      <c r="Z2075" s="22" t="str">
        <f t="shared" si="512"/>
        <v/>
      </c>
      <c r="AA2075" s="22" t="str">
        <f t="shared" si="513"/>
        <v/>
      </c>
      <c r="AB2075" s="1">
        <f t="shared" si="514"/>
        <v>2031</v>
      </c>
      <c r="AC2075" t="str">
        <f t="shared" si="515"/>
        <v>CHR_numU</v>
      </c>
      <c r="AD2075" s="125" t="str">
        <f>IF(ISNA(VLOOKUP(AA2075,'XEQM Shortlist'!J:J,1,0)),"//","")</f>
        <v/>
      </c>
      <c r="AF2075" s="88" t="str">
        <f t="shared" si="516"/>
        <v/>
      </c>
      <c r="AG2075" t="b">
        <f t="shared" si="517"/>
        <v>1</v>
      </c>
    </row>
    <row r="2076" spans="1:33">
      <c r="A2076" s="45">
        <f t="shared" si="511"/>
        <v>2076</v>
      </c>
      <c r="B2076" s="44">
        <f t="shared" si="518"/>
        <v>2032</v>
      </c>
      <c r="C2076" s="80" t="s">
        <v>3643</v>
      </c>
      <c r="D2076" s="80" t="s">
        <v>3648</v>
      </c>
      <c r="E2076" s="167" t="s">
        <v>506</v>
      </c>
      <c r="F2076" s="81" t="s">
        <v>700</v>
      </c>
      <c r="G2076" s="82">
        <v>0</v>
      </c>
      <c r="H2076" s="82">
        <v>0</v>
      </c>
      <c r="I2076" s="264" t="s">
        <v>1</v>
      </c>
      <c r="J2076" s="81" t="s">
        <v>1348</v>
      </c>
      <c r="K2076" s="83" t="s">
        <v>3656</v>
      </c>
      <c r="L2076" s="84" t="s">
        <v>4614</v>
      </c>
      <c r="M2076" s="84" t="s">
        <v>4672</v>
      </c>
      <c r="N2076" s="52" t="s">
        <v>2599</v>
      </c>
      <c r="O2076" s="80"/>
      <c r="P2076" s="261" t="s">
        <v>3648</v>
      </c>
      <c r="Q2076" s="13"/>
      <c r="R2076"/>
      <c r="S2076" t="str">
        <f t="shared" si="509"/>
        <v>NOT EQUAL</v>
      </c>
      <c r="T2076" s="41" t="str">
        <f>IF(ISNA(VLOOKUP(P2076,'NEW XEQM.c'!E:F,2,0)),"--","PRESENT")</f>
        <v>--</v>
      </c>
      <c r="U2076"/>
      <c r="V2076">
        <f t="shared" si="510"/>
        <v>644</v>
      </c>
      <c r="W2076" s="75"/>
      <c r="X2076" s="54"/>
      <c r="Y2076" s="54"/>
      <c r="Z2076" s="22" t="str">
        <f t="shared" si="512"/>
        <v/>
      </c>
      <c r="AA2076" s="22" t="str">
        <f t="shared" si="513"/>
        <v/>
      </c>
      <c r="AB2076" s="1">
        <f t="shared" si="514"/>
        <v>2032</v>
      </c>
      <c r="AC2076" t="str">
        <f t="shared" si="515"/>
        <v>ITM_EEXCHR</v>
      </c>
      <c r="AD2076" s="125" t="str">
        <f>IF(ISNA(VLOOKUP(AA2076,'XEQM Shortlist'!J:J,1,0)),"//","")</f>
        <v/>
      </c>
      <c r="AF2076" s="88" t="str">
        <f t="shared" si="516"/>
        <v/>
      </c>
      <c r="AG2076" t="b">
        <f t="shared" si="517"/>
        <v>1</v>
      </c>
    </row>
    <row r="2077" spans="1:33">
      <c r="A2077" s="45">
        <f t="shared" si="511"/>
        <v>2077</v>
      </c>
      <c r="B2077" s="44">
        <f t="shared" si="518"/>
        <v>2033</v>
      </c>
      <c r="C2077" s="80" t="s">
        <v>3830</v>
      </c>
      <c r="D2077" s="80" t="s">
        <v>7</v>
      </c>
      <c r="E2077" s="53" t="s">
        <v>3831</v>
      </c>
      <c r="F2077" s="53" t="s">
        <v>3831</v>
      </c>
      <c r="G2077" s="142">
        <v>0</v>
      </c>
      <c r="H2077" s="142">
        <v>0</v>
      </c>
      <c r="I2077" s="178" t="s">
        <v>3</v>
      </c>
      <c r="J2077" s="53" t="s">
        <v>1348</v>
      </c>
      <c r="K2077" s="54" t="s">
        <v>3817</v>
      </c>
      <c r="L2077" s="52" t="s">
        <v>4614</v>
      </c>
      <c r="M2077" s="52" t="s">
        <v>4672</v>
      </c>
      <c r="N2077" s="52" t="s">
        <v>2599</v>
      </c>
      <c r="O2077" s="52"/>
      <c r="P2077" s="254" t="s">
        <v>3832</v>
      </c>
      <c r="Q2077" s="13"/>
      <c r="R2077"/>
      <c r="S2077" t="str">
        <f t="shared" si="509"/>
        <v/>
      </c>
      <c r="T2077" s="41" t="str">
        <f>IF(ISNA(VLOOKUP(P2077,'NEW XEQM.c'!E:F,2,0)),"--","PRESENT")</f>
        <v>PRESENT</v>
      </c>
      <c r="U2077"/>
      <c r="V2077">
        <f t="shared" si="510"/>
        <v>645</v>
      </c>
      <c r="W2077" s="75" t="s">
        <v>2556</v>
      </c>
      <c r="X2077" s="54" t="s">
        <v>2500</v>
      </c>
      <c r="Y2077" s="54" t="s">
        <v>2155</v>
      </c>
      <c r="Z2077" s="22" t="str">
        <f t="shared" si="512"/>
        <v>"CLGRF"</v>
      </c>
      <c r="AA2077" s="22" t="str">
        <f t="shared" si="513"/>
        <v>CLGRF</v>
      </c>
      <c r="AB2077" s="1">
        <f t="shared" si="514"/>
        <v>2033</v>
      </c>
      <c r="AC2077" t="str">
        <f t="shared" si="515"/>
        <v>ITM_CLGRF</v>
      </c>
      <c r="AD2077" s="125" t="str">
        <f>IF(ISNA(VLOOKUP(AA2077,'XEQM Shortlist'!J:J,1,0)),"//","")</f>
        <v/>
      </c>
      <c r="AF2077" s="88" t="str">
        <f t="shared" si="516"/>
        <v>CLGRF</v>
      </c>
      <c r="AG2077" t="b">
        <f t="shared" si="517"/>
        <v>1</v>
      </c>
    </row>
    <row r="2078" spans="1:33">
      <c r="A2078" s="45">
        <f t="shared" si="511"/>
        <v>2078</v>
      </c>
      <c r="B2078" s="44">
        <f t="shared" si="518"/>
        <v>2034</v>
      </c>
      <c r="C2078" s="80" t="s">
        <v>3949</v>
      </c>
      <c r="D2078" s="80" t="s">
        <v>3950</v>
      </c>
      <c r="E2078" s="247" t="s">
        <v>3952</v>
      </c>
      <c r="F2078" s="81" t="s">
        <v>3952</v>
      </c>
      <c r="G2078" s="82">
        <v>0</v>
      </c>
      <c r="H2078" s="82">
        <v>0</v>
      </c>
      <c r="I2078" s="264" t="s">
        <v>1</v>
      </c>
      <c r="J2078" s="81" t="s">
        <v>1348</v>
      </c>
      <c r="K2078" s="83" t="s">
        <v>3656</v>
      </c>
      <c r="L2078" s="84" t="s">
        <v>4614</v>
      </c>
      <c r="M2078" s="84" t="s">
        <v>4672</v>
      </c>
      <c r="N2078" s="52" t="s">
        <v>2599</v>
      </c>
      <c r="O2078" s="80" t="s">
        <v>2660</v>
      </c>
      <c r="P2078" s="261" t="s">
        <v>3954</v>
      </c>
      <c r="Q2078" s="13"/>
      <c r="R2078"/>
      <c r="S2078" t="str">
        <f t="shared" si="509"/>
        <v/>
      </c>
      <c r="T2078" s="41" t="str">
        <f>IF(ISNA(VLOOKUP(P2078,'NEW XEQM.c'!E:F,2,0)),"--","PRESENT")</f>
        <v>--</v>
      </c>
      <c r="U2078"/>
      <c r="V2078">
        <f t="shared" si="510"/>
        <v>645</v>
      </c>
      <c r="W2078" s="75" t="s">
        <v>2601</v>
      </c>
      <c r="X2078" s="54"/>
      <c r="Y2078" s="54"/>
      <c r="Z2078" s="22" t="str">
        <f t="shared" si="512"/>
        <v/>
      </c>
      <c r="AA2078" s="22" t="str">
        <f t="shared" si="513"/>
        <v/>
      </c>
      <c r="AB2078" s="1">
        <f t="shared" si="514"/>
        <v>2034</v>
      </c>
      <c r="AC2078" t="str">
        <f t="shared" si="515"/>
        <v>ITM_PZOOMX</v>
      </c>
      <c r="AD2078" s="125" t="str">
        <f>IF(ISNA(VLOOKUP(AA2078,'XEQM Shortlist'!J:J,1,0)),"//","")</f>
        <v/>
      </c>
      <c r="AF2078" s="88" t="str">
        <f t="shared" si="516"/>
        <v/>
      </c>
      <c r="AG2078" t="b">
        <f t="shared" si="517"/>
        <v>1</v>
      </c>
    </row>
    <row r="2079" spans="1:33">
      <c r="A2079" s="45">
        <f t="shared" si="511"/>
        <v>2079</v>
      </c>
      <c r="B2079" s="44">
        <f t="shared" si="518"/>
        <v>2035</v>
      </c>
      <c r="C2079" s="80" t="s">
        <v>3949</v>
      </c>
      <c r="D2079" s="80" t="s">
        <v>3951</v>
      </c>
      <c r="E2079" s="247" t="s">
        <v>3953</v>
      </c>
      <c r="F2079" s="81" t="s">
        <v>3953</v>
      </c>
      <c r="G2079" s="82">
        <v>0</v>
      </c>
      <c r="H2079" s="82">
        <v>0</v>
      </c>
      <c r="I2079" s="264" t="s">
        <v>1</v>
      </c>
      <c r="J2079" s="81" t="s">
        <v>1348</v>
      </c>
      <c r="K2079" s="83" t="s">
        <v>3656</v>
      </c>
      <c r="L2079" s="84" t="s">
        <v>4614</v>
      </c>
      <c r="M2079" s="84" t="s">
        <v>4672</v>
      </c>
      <c r="N2079" s="52" t="s">
        <v>2599</v>
      </c>
      <c r="O2079" s="80" t="s">
        <v>2660</v>
      </c>
      <c r="P2079" s="261" t="s">
        <v>3955</v>
      </c>
      <c r="Q2079" s="13"/>
      <c r="R2079"/>
      <c r="S2079" t="str">
        <f t="shared" si="509"/>
        <v/>
      </c>
      <c r="T2079" s="41" t="str">
        <f>IF(ISNA(VLOOKUP(P2079,'NEW XEQM.c'!E:F,2,0)),"--","PRESENT")</f>
        <v>--</v>
      </c>
      <c r="U2079"/>
      <c r="V2079">
        <f t="shared" si="510"/>
        <v>645</v>
      </c>
      <c r="W2079" s="75" t="s">
        <v>2601</v>
      </c>
      <c r="X2079" s="54"/>
      <c r="Y2079" s="54"/>
      <c r="Z2079" s="22" t="str">
        <f t="shared" si="512"/>
        <v/>
      </c>
      <c r="AA2079" s="22" t="str">
        <f t="shared" si="513"/>
        <v/>
      </c>
      <c r="AB2079" s="1">
        <f t="shared" si="514"/>
        <v>2035</v>
      </c>
      <c r="AC2079" t="str">
        <f t="shared" si="515"/>
        <v>ITM_PZOOMY</v>
      </c>
      <c r="AD2079" s="125" t="str">
        <f>IF(ISNA(VLOOKUP(AA2079,'XEQM Shortlist'!J:J,1,0)),"//","")</f>
        <v/>
      </c>
      <c r="AF2079" s="88" t="str">
        <f t="shared" si="516"/>
        <v/>
      </c>
      <c r="AG2079" t="b">
        <f t="shared" si="517"/>
        <v>1</v>
      </c>
    </row>
    <row r="2080" spans="1:33">
      <c r="A2080" s="45">
        <f t="shared" si="511"/>
        <v>2080</v>
      </c>
      <c r="B2080" s="44">
        <f t="shared" si="518"/>
        <v>2036</v>
      </c>
      <c r="C2080" s="80" t="s">
        <v>3642</v>
      </c>
      <c r="D2080" s="80" t="s">
        <v>7</v>
      </c>
      <c r="E2080" s="81" t="s">
        <v>5090</v>
      </c>
      <c r="F2080" s="81" t="s">
        <v>5090</v>
      </c>
      <c r="G2080" s="82">
        <v>0</v>
      </c>
      <c r="H2080" s="82">
        <v>0</v>
      </c>
      <c r="I2080" s="264" t="s">
        <v>16</v>
      </c>
      <c r="J2080" s="81" t="s">
        <v>1348</v>
      </c>
      <c r="K2080" s="83" t="s">
        <v>3656</v>
      </c>
      <c r="L2080" s="84" t="s">
        <v>4614</v>
      </c>
      <c r="M2080" s="84" t="s">
        <v>4672</v>
      </c>
      <c r="N2080" s="52" t="s">
        <v>2599</v>
      </c>
      <c r="O2080" s="80"/>
      <c r="P2080" s="261" t="s">
        <v>5091</v>
      </c>
      <c r="Q2080" s="13"/>
      <c r="R2080"/>
      <c r="S2080" t="str">
        <f t="shared" si="509"/>
        <v/>
      </c>
      <c r="T2080" s="41" t="str">
        <f>IF(ISNA(VLOOKUP(P2080,'NEW XEQM.c'!E:F,2,0)),"--","PRESENT")</f>
        <v>--</v>
      </c>
      <c r="U2080"/>
      <c r="V2080">
        <f t="shared" si="510"/>
        <v>645</v>
      </c>
      <c r="W2080" s="75" t="s">
        <v>2155</v>
      </c>
      <c r="X2080" s="54" t="s">
        <v>2155</v>
      </c>
      <c r="Y2080" s="54" t="s">
        <v>2155</v>
      </c>
      <c r="Z2080" s="22" t="str">
        <f t="shared" si="512"/>
        <v/>
      </c>
      <c r="AA2080" s="22" t="str">
        <f t="shared" si="513"/>
        <v/>
      </c>
      <c r="AB2080" s="1">
        <f t="shared" si="514"/>
        <v>2036</v>
      </c>
      <c r="AC2080" t="str">
        <f t="shared" si="515"/>
        <v>MNU_TRG</v>
      </c>
      <c r="AD2080" s="125" t="str">
        <f>IF(ISNA(VLOOKUP(AA2080,'XEQM Shortlist'!J:J,1,0)),"//","")</f>
        <v/>
      </c>
      <c r="AF2080" s="88" t="str">
        <f t="shared" si="516"/>
        <v/>
      </c>
      <c r="AG2080" t="b">
        <f t="shared" si="517"/>
        <v>1</v>
      </c>
    </row>
    <row r="2081" spans="1:33">
      <c r="A2081" s="45">
        <f t="shared" si="511"/>
        <v>2081</v>
      </c>
      <c r="B2081" s="44">
        <f t="shared" si="518"/>
        <v>2037</v>
      </c>
      <c r="C2081" s="80" t="s">
        <v>3642</v>
      </c>
      <c r="D2081" s="80" t="s">
        <v>7</v>
      </c>
      <c r="E2081" s="81" t="s">
        <v>5092</v>
      </c>
      <c r="F2081" s="81" t="s">
        <v>5092</v>
      </c>
      <c r="G2081" s="82">
        <v>0</v>
      </c>
      <c r="H2081" s="82">
        <v>0</v>
      </c>
      <c r="I2081" s="264" t="s">
        <v>16</v>
      </c>
      <c r="J2081" s="81" t="s">
        <v>1348</v>
      </c>
      <c r="K2081" s="83" t="s">
        <v>3656</v>
      </c>
      <c r="L2081" s="84" t="s">
        <v>4614</v>
      </c>
      <c r="M2081" s="84" t="s">
        <v>4672</v>
      </c>
      <c r="N2081" s="52" t="s">
        <v>2599</v>
      </c>
      <c r="O2081" s="80"/>
      <c r="P2081" s="261" t="s">
        <v>5093</v>
      </c>
      <c r="Q2081" s="13"/>
      <c r="R2081"/>
      <c r="S2081" t="str">
        <f t="shared" si="509"/>
        <v/>
      </c>
      <c r="T2081" s="41" t="str">
        <f>IF(ISNA(VLOOKUP(P2081,'NEW XEQM.c'!E:F,2,0)),"--","PRESENT")</f>
        <v>--</v>
      </c>
      <c r="U2081"/>
      <c r="V2081">
        <f t="shared" si="510"/>
        <v>645</v>
      </c>
      <c r="W2081" s="75" t="s">
        <v>2155</v>
      </c>
      <c r="X2081" s="54" t="s">
        <v>2155</v>
      </c>
      <c r="Y2081" s="54" t="s">
        <v>2155</v>
      </c>
      <c r="Z2081" s="22" t="str">
        <f t="shared" si="512"/>
        <v/>
      </c>
      <c r="AA2081" s="22" t="str">
        <f t="shared" si="513"/>
        <v/>
      </c>
      <c r="AB2081" s="1">
        <f t="shared" si="514"/>
        <v>2037</v>
      </c>
      <c r="AC2081" t="str">
        <f t="shared" si="515"/>
        <v>MNU_SETUP</v>
      </c>
      <c r="AD2081" s="125" t="str">
        <f>IF(ISNA(VLOOKUP(AA2081,'XEQM Shortlist'!J:J,1,0)),"//","")</f>
        <v/>
      </c>
      <c r="AF2081" s="88" t="str">
        <f t="shared" si="516"/>
        <v/>
      </c>
      <c r="AG2081" t="b">
        <f t="shared" si="517"/>
        <v>1</v>
      </c>
    </row>
    <row r="2082" spans="1:33">
      <c r="A2082" s="45">
        <f t="shared" si="511"/>
        <v>2082</v>
      </c>
      <c r="B2082" s="44">
        <f t="shared" si="518"/>
        <v>2038</v>
      </c>
      <c r="C2082" s="80" t="s">
        <v>4764</v>
      </c>
      <c r="D2082" s="80" t="s">
        <v>7</v>
      </c>
      <c r="E2082" s="53" t="s">
        <v>4995</v>
      </c>
      <c r="F2082" s="53" t="s">
        <v>4995</v>
      </c>
      <c r="G2082" s="142">
        <v>0</v>
      </c>
      <c r="H2082" s="142">
        <v>0</v>
      </c>
      <c r="I2082" s="178" t="s">
        <v>3</v>
      </c>
      <c r="J2082" s="53" t="s">
        <v>1347</v>
      </c>
      <c r="K2082" s="54" t="s">
        <v>3817</v>
      </c>
      <c r="L2082" s="52" t="s">
        <v>4614</v>
      </c>
      <c r="M2082" s="84" t="s">
        <v>4672</v>
      </c>
      <c r="N2082" s="52" t="s">
        <v>2599</v>
      </c>
      <c r="O2082" s="52"/>
      <c r="P2082" s="254" t="s">
        <v>4763</v>
      </c>
      <c r="Q2082" s="13"/>
      <c r="R2082"/>
      <c r="S2082" t="str">
        <f t="shared" si="509"/>
        <v/>
      </c>
      <c r="T2082" s="41" t="str">
        <f>IF(ISNA(VLOOKUP(P2082,'NEW XEQM.c'!E:F,2,0)),"--","PRESENT")</f>
        <v>--</v>
      </c>
      <c r="U2082"/>
      <c r="V2082">
        <f t="shared" si="510"/>
        <v>646</v>
      </c>
      <c r="W2082" s="75" t="s">
        <v>2571</v>
      </c>
      <c r="X2082" s="54" t="s">
        <v>2500</v>
      </c>
      <c r="Y2082" s="54" t="s">
        <v>2155</v>
      </c>
      <c r="Z2082" s="22" t="str">
        <f t="shared" si="512"/>
        <v>"S.RESET"</v>
      </c>
      <c r="AA2082" s="22" t="str">
        <f t="shared" si="513"/>
        <v>S.RESET</v>
      </c>
      <c r="AB2082" s="1">
        <f t="shared" si="514"/>
        <v>2038</v>
      </c>
      <c r="AC2082" t="str">
        <f t="shared" si="515"/>
        <v>ITM_SAFERESET</v>
      </c>
      <c r="AD2082" s="125" t="str">
        <f>IF(ISNA(VLOOKUP(AA2082,'XEQM Shortlist'!J:J,1,0)),"//","")</f>
        <v>//</v>
      </c>
      <c r="AF2082" s="88" t="str">
        <f t="shared" si="516"/>
        <v>S.RESET</v>
      </c>
      <c r="AG2082" t="b">
        <f t="shared" si="517"/>
        <v>1</v>
      </c>
    </row>
    <row r="2083" spans="1:33">
      <c r="A2083" s="45">
        <f t="shared" si="511"/>
        <v>2083</v>
      </c>
      <c r="B2083" s="44">
        <f t="shared" si="518"/>
        <v>2039</v>
      </c>
      <c r="C2083" s="80" t="s">
        <v>3574</v>
      </c>
      <c r="D2083" s="80" t="s">
        <v>3950</v>
      </c>
      <c r="E2083" s="81" t="s">
        <v>4171</v>
      </c>
      <c r="F2083" s="81" t="s">
        <v>4171</v>
      </c>
      <c r="G2083" s="82">
        <v>0</v>
      </c>
      <c r="H2083" s="82">
        <v>0</v>
      </c>
      <c r="I2083" s="264" t="s">
        <v>3</v>
      </c>
      <c r="J2083" s="81" t="s">
        <v>1348</v>
      </c>
      <c r="K2083" s="83" t="s">
        <v>3656</v>
      </c>
      <c r="L2083" s="84" t="s">
        <v>4614</v>
      </c>
      <c r="M2083" s="52" t="s">
        <v>4670</v>
      </c>
      <c r="N2083" s="52" t="s">
        <v>2599</v>
      </c>
      <c r="O2083" s="80"/>
      <c r="P2083" s="261" t="s">
        <v>4172</v>
      </c>
      <c r="Q2083" s="13"/>
      <c r="R2083"/>
      <c r="S2083" t="str">
        <f t="shared" si="509"/>
        <v/>
      </c>
      <c r="T2083" s="41" t="str">
        <f>IF(ISNA(VLOOKUP(P2083,'NEW XEQM.c'!E:F,2,0)),"--","PRESENT")</f>
        <v>--</v>
      </c>
      <c r="U2083"/>
      <c r="V2083">
        <f t="shared" si="510"/>
        <v>646</v>
      </c>
      <c r="W2083" s="75" t="s">
        <v>2601</v>
      </c>
      <c r="X2083" s="54" t="s">
        <v>2494</v>
      </c>
      <c r="Y2083" s="54" t="s">
        <v>2155</v>
      </c>
      <c r="Z2083" s="22" t="str">
        <f t="shared" si="512"/>
        <v/>
      </c>
      <c r="AA2083" s="22" t="str">
        <f t="shared" si="513"/>
        <v/>
      </c>
      <c r="AB2083" s="1">
        <f t="shared" si="514"/>
        <v>2039</v>
      </c>
      <c r="AC2083" t="str">
        <f t="shared" si="515"/>
        <v>ITM_PRN</v>
      </c>
      <c r="AD2083" s="125" t="str">
        <f>IF(ISNA(VLOOKUP(AA2083,'XEQM Shortlist'!J:J,1,0)),"//","")</f>
        <v/>
      </c>
      <c r="AF2083" s="88" t="str">
        <f t="shared" si="516"/>
        <v/>
      </c>
      <c r="AG2083" t="b">
        <f t="shared" si="517"/>
        <v>1</v>
      </c>
    </row>
    <row r="2084" spans="1:33">
      <c r="A2084" s="45">
        <f t="shared" si="511"/>
        <v>2084</v>
      </c>
      <c r="B2084" s="44">
        <f t="shared" si="518"/>
        <v>2040</v>
      </c>
      <c r="C2084" s="80" t="s">
        <v>4760</v>
      </c>
      <c r="D2084" s="80" t="s">
        <v>7</v>
      </c>
      <c r="E2084" s="53" t="s">
        <v>4761</v>
      </c>
      <c r="F2084" s="53" t="s">
        <v>4761</v>
      </c>
      <c r="G2084" s="142">
        <v>0</v>
      </c>
      <c r="H2084" s="142">
        <v>0</v>
      </c>
      <c r="I2084" s="178" t="s">
        <v>3</v>
      </c>
      <c r="J2084" s="53" t="s">
        <v>1347</v>
      </c>
      <c r="K2084" s="54" t="s">
        <v>3817</v>
      </c>
      <c r="L2084" s="52" t="s">
        <v>4614</v>
      </c>
      <c r="M2084" s="52" t="s">
        <v>4670</v>
      </c>
      <c r="N2084" s="52" t="s">
        <v>2599</v>
      </c>
      <c r="O2084" s="52"/>
      <c r="P2084" s="254" t="s">
        <v>4762</v>
      </c>
      <c r="Q2084" s="13"/>
      <c r="R2084"/>
      <c r="S2084" t="str">
        <f t="shared" si="509"/>
        <v/>
      </c>
      <c r="T2084" s="41" t="str">
        <f>IF(ISNA(VLOOKUP(P2084,'NEW XEQM.c'!E:F,2,0)),"--","PRESENT")</f>
        <v>PRESENT</v>
      </c>
      <c r="U2084"/>
      <c r="V2084">
        <f t="shared" si="510"/>
        <v>647</v>
      </c>
      <c r="W2084" s="75" t="s">
        <v>2571</v>
      </c>
      <c r="X2084" s="54" t="s">
        <v>2500</v>
      </c>
      <c r="Y2084" s="54" t="s">
        <v>2155</v>
      </c>
      <c r="Z2084" s="22" t="str">
        <f t="shared" si="512"/>
        <v>"PLSTAT"</v>
      </c>
      <c r="AA2084" s="22" t="str">
        <f t="shared" si="513"/>
        <v>PLSTAT</v>
      </c>
      <c r="AB2084" s="1">
        <f t="shared" si="514"/>
        <v>2040</v>
      </c>
      <c r="AC2084" t="str">
        <f t="shared" si="515"/>
        <v>ITM_PLOT_STAT</v>
      </c>
      <c r="AD2084" s="125" t="str">
        <f>IF(ISNA(VLOOKUP(AA2084,'XEQM Shortlist'!J:J,1,0)),"//","")</f>
        <v>//</v>
      </c>
      <c r="AF2084" s="88" t="str">
        <f t="shared" si="516"/>
        <v>PLSTAT</v>
      </c>
      <c r="AG2084" t="b">
        <f t="shared" si="517"/>
        <v>1</v>
      </c>
    </row>
    <row r="2085" spans="1:33">
      <c r="A2085" s="45">
        <f t="shared" si="511"/>
        <v>2085</v>
      </c>
      <c r="B2085" s="44">
        <f t="shared" si="518"/>
        <v>2041</v>
      </c>
      <c r="C2085" s="80" t="s">
        <v>3591</v>
      </c>
      <c r="D2085" s="80" t="s">
        <v>4492</v>
      </c>
      <c r="E2085" s="247" t="s">
        <v>4493</v>
      </c>
      <c r="F2085" s="81" t="s">
        <v>4493</v>
      </c>
      <c r="G2085" s="82">
        <v>0</v>
      </c>
      <c r="H2085" s="82">
        <v>0</v>
      </c>
      <c r="I2085" s="248" t="s">
        <v>3</v>
      </c>
      <c r="J2085" s="81" t="s">
        <v>1348</v>
      </c>
      <c r="K2085" s="83" t="s">
        <v>3656</v>
      </c>
      <c r="L2085" s="84" t="s">
        <v>4614</v>
      </c>
      <c r="M2085" s="52" t="s">
        <v>4670</v>
      </c>
      <c r="N2085" s="52" t="s">
        <v>2599</v>
      </c>
      <c r="O2085" s="80"/>
      <c r="P2085" s="261" t="s">
        <v>4491</v>
      </c>
      <c r="Q2085" s="13"/>
      <c r="R2085"/>
      <c r="S2085" t="str">
        <f t="shared" si="509"/>
        <v/>
      </c>
      <c r="T2085" s="41" t="str">
        <f>IF(ISNA(VLOOKUP(P2085,'NEW XEQM.c'!E:F,2,0)),"--","PRESENT")</f>
        <v>PRESENT</v>
      </c>
      <c r="U2085"/>
      <c r="V2085">
        <f t="shared" si="510"/>
        <v>648</v>
      </c>
      <c r="W2085" s="75" t="s">
        <v>2593</v>
      </c>
      <c r="X2085" s="54" t="s">
        <v>2500</v>
      </c>
      <c r="Y2085" s="54"/>
      <c r="Z2085" s="22" t="str">
        <f t="shared" si="512"/>
        <v>"M" STD_RIGHT_ARROW "ZYX"</v>
      </c>
      <c r="AA2085" s="22" t="str">
        <f t="shared" si="513"/>
        <v>M&gt;ZYX</v>
      </c>
      <c r="AB2085" s="1">
        <f t="shared" si="514"/>
        <v>2041</v>
      </c>
      <c r="AC2085" t="str">
        <f t="shared" si="515"/>
        <v>ITM_3x1TOSTK</v>
      </c>
      <c r="AD2085" s="125" t="str">
        <f>IF(ISNA(VLOOKUP(AA2085,'XEQM Shortlist'!J:J,1,0)),"//","")</f>
        <v>//</v>
      </c>
      <c r="AF2085" s="88" t="str">
        <f t="shared" si="516"/>
        <v>M&gt;ZYX</v>
      </c>
      <c r="AG2085" t="b">
        <f t="shared" si="517"/>
        <v>1</v>
      </c>
    </row>
    <row r="2086" spans="1:33">
      <c r="A2086" s="45">
        <f t="shared" si="511"/>
        <v>2086</v>
      </c>
      <c r="B2086" s="44">
        <f t="shared" si="518"/>
        <v>2042</v>
      </c>
      <c r="C2086" s="48" t="s">
        <v>4350</v>
      </c>
      <c r="D2086" s="80" t="s">
        <v>7</v>
      </c>
      <c r="E2086" s="53" t="s">
        <v>4351</v>
      </c>
      <c r="F2086" s="53" t="s">
        <v>4351</v>
      </c>
      <c r="G2086" s="142">
        <v>0</v>
      </c>
      <c r="H2086" s="142">
        <v>0</v>
      </c>
      <c r="I2086" s="178" t="s">
        <v>3</v>
      </c>
      <c r="J2086" s="53" t="s">
        <v>1347</v>
      </c>
      <c r="K2086" s="54" t="s">
        <v>3817</v>
      </c>
      <c r="L2086" s="52" t="s">
        <v>4614</v>
      </c>
      <c r="M2086" s="52" t="s">
        <v>4670</v>
      </c>
      <c r="N2086" s="52" t="s">
        <v>2599</v>
      </c>
      <c r="O2086" s="52"/>
      <c r="P2086" s="254" t="s">
        <v>4352</v>
      </c>
      <c r="Q2086" s="13"/>
      <c r="R2086"/>
      <c r="S2086" t="str">
        <f t="shared" si="509"/>
        <v/>
      </c>
      <c r="T2086" s="41" t="str">
        <f>IF(ISNA(VLOOKUP(P2086,'NEW XEQM.c'!E:F,2,0)),"--","PRESENT")</f>
        <v>PRESENT</v>
      </c>
      <c r="U2086"/>
      <c r="V2086">
        <f t="shared" si="510"/>
        <v>649</v>
      </c>
      <c r="W2086" s="75" t="s">
        <v>2571</v>
      </c>
      <c r="X2086" s="54" t="s">
        <v>2500</v>
      </c>
      <c r="Y2086" s="54" t="s">
        <v>2155</v>
      </c>
      <c r="Z2086" s="22" t="str">
        <f t="shared" si="512"/>
        <v>"PLTRST"</v>
      </c>
      <c r="AA2086" s="22" t="str">
        <f t="shared" si="513"/>
        <v>PLTRST</v>
      </c>
      <c r="AB2086" s="1">
        <f t="shared" si="514"/>
        <v>2042</v>
      </c>
      <c r="AC2086" t="str">
        <f t="shared" si="515"/>
        <v>ITM_PLOTRST</v>
      </c>
      <c r="AD2086" s="125" t="str">
        <f>IF(ISNA(VLOOKUP(AA2086,'XEQM Shortlist'!J:J,1,0)),"//","")</f>
        <v/>
      </c>
      <c r="AF2086" s="88" t="str">
        <f t="shared" si="516"/>
        <v>PLTRST</v>
      </c>
      <c r="AG2086" t="b">
        <f t="shared" si="517"/>
        <v>1</v>
      </c>
    </row>
    <row r="2087" spans="1:33" s="164" customFormat="1">
      <c r="A2087" s="161">
        <f t="shared" ref="A2087:A2092" si="531">IF(B2087=INT(B2087),ROW(),"")</f>
        <v>2087</v>
      </c>
      <c r="B2087" s="44">
        <f t="shared" si="518"/>
        <v>2043</v>
      </c>
      <c r="C2087" s="162" t="s">
        <v>5303</v>
      </c>
      <c r="D2087" s="277" t="s">
        <v>48</v>
      </c>
      <c r="E2087" s="235" t="s">
        <v>5305</v>
      </c>
      <c r="F2087" s="235" t="s">
        <v>5305</v>
      </c>
      <c r="G2087" s="278">
        <v>0</v>
      </c>
      <c r="H2087" s="278">
        <v>0</v>
      </c>
      <c r="I2087" s="235" t="s">
        <v>3</v>
      </c>
      <c r="J2087" s="235" t="s">
        <v>1348</v>
      </c>
      <c r="K2087" s="83" t="s">
        <v>3656</v>
      </c>
      <c r="L2087" s="164" t="s">
        <v>4614</v>
      </c>
      <c r="M2087" s="164" t="s">
        <v>4672</v>
      </c>
      <c r="N2087" s="164" t="s">
        <v>2599</v>
      </c>
      <c r="P2087" s="165" t="s">
        <v>5312</v>
      </c>
      <c r="Q2087" s="13"/>
      <c r="S2087" s="164" t="str">
        <f t="shared" ref="S2087:S2092" si="532">IF(E2087=F2087,"","NOT EQUAL")</f>
        <v/>
      </c>
      <c r="T2087" s="164" t="str">
        <f>IF(ISNA(VLOOKUP(P2087,'NEW XEQM.c'!E:F,2,0)),"--","PRESENT")</f>
        <v>--</v>
      </c>
      <c r="V2087" s="164">
        <f t="shared" ref="V2087:V2092" si="533">IF(AA2087&lt;&gt;"",V2086+1,V2086)</f>
        <v>650</v>
      </c>
      <c r="W2087" s="161" t="s">
        <v>2571</v>
      </c>
      <c r="X2087" s="166" t="s">
        <v>2500</v>
      </c>
      <c r="Y2087" s="166" t="s">
        <v>2155</v>
      </c>
      <c r="Z2087" s="279" t="str">
        <f t="shared" ref="Z2087:Z2092" si="534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79" t="str">
        <f t="shared" ref="AA2087:AA2092" si="535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0">
        <f t="shared" ref="AB2087:AB2092" si="536">B2087</f>
        <v>2043</v>
      </c>
      <c r="AC2087" s="164" t="str">
        <f t="shared" ref="AC2087:AC2092" si="537">P2087</f>
        <v>ITM_SYSTEM2</v>
      </c>
      <c r="AD2087" s="166" t="str">
        <f>IF(ISNA(VLOOKUP(AA2087,'XEQM Shortlist'!J:J,1,0)),"//","")</f>
        <v>//</v>
      </c>
      <c r="AF2087" s="161" t="str">
        <f t="shared" ref="AF2087:AF2092" si="538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539">AA2087=AF2087</f>
        <v>1</v>
      </c>
    </row>
    <row r="2088" spans="1:33" s="164" customFormat="1">
      <c r="A2088" s="161">
        <f t="shared" si="531"/>
        <v>2088</v>
      </c>
      <c r="B2088" s="44">
        <f t="shared" si="518"/>
        <v>2044</v>
      </c>
      <c r="C2088" s="162" t="s">
        <v>5304</v>
      </c>
      <c r="D2088" s="277" t="s">
        <v>48</v>
      </c>
      <c r="E2088" s="235" t="s">
        <v>5306</v>
      </c>
      <c r="F2088" s="235" t="s">
        <v>5306</v>
      </c>
      <c r="G2088" s="278">
        <v>0</v>
      </c>
      <c r="H2088" s="278">
        <v>0</v>
      </c>
      <c r="I2088" s="235" t="s">
        <v>3</v>
      </c>
      <c r="J2088" s="235" t="s">
        <v>1348</v>
      </c>
      <c r="K2088" s="83" t="s">
        <v>3656</v>
      </c>
      <c r="L2088" s="164" t="s">
        <v>4614</v>
      </c>
      <c r="M2088" s="164" t="s">
        <v>4672</v>
      </c>
      <c r="N2088" s="164" t="s">
        <v>2599</v>
      </c>
      <c r="P2088" s="165" t="s">
        <v>5313</v>
      </c>
      <c r="Q2088" s="13"/>
      <c r="S2088" s="164" t="str">
        <f t="shared" si="532"/>
        <v/>
      </c>
      <c r="T2088" s="164" t="str">
        <f>IF(ISNA(VLOOKUP(P2088,'NEW XEQM.c'!E:F,2,0)),"--","PRESENT")</f>
        <v>--</v>
      </c>
      <c r="V2088" s="164">
        <f t="shared" si="533"/>
        <v>651</v>
      </c>
      <c r="W2088" s="161" t="s">
        <v>2571</v>
      </c>
      <c r="X2088" s="166" t="s">
        <v>2500</v>
      </c>
      <c r="Y2088" s="166" t="s">
        <v>2155</v>
      </c>
      <c r="Z2088" s="279" t="str">
        <f t="shared" si="534"/>
        <v>"ACTUSB"</v>
      </c>
      <c r="AA2088" s="279" t="str">
        <f t="shared" si="535"/>
        <v>ACTUSB</v>
      </c>
      <c r="AB2088" s="280">
        <f t="shared" si="536"/>
        <v>2044</v>
      </c>
      <c r="AC2088" s="164" t="str">
        <f t="shared" si="537"/>
        <v>ITM_ACTUSB</v>
      </c>
      <c r="AD2088" s="166" t="str">
        <f>IF(ISNA(VLOOKUP(AA2088,'XEQM Shortlist'!J:J,1,0)),"//","")</f>
        <v>//</v>
      </c>
      <c r="AF2088" s="161" t="str">
        <f t="shared" si="538"/>
        <v>ACTUSB</v>
      </c>
      <c r="AG2088" s="164" t="b">
        <f t="shared" si="539"/>
        <v>1</v>
      </c>
    </row>
    <row r="2089" spans="1:33" s="17" customFormat="1">
      <c r="A2089" s="45">
        <f t="shared" si="531"/>
        <v>2089</v>
      </c>
      <c r="B2089" s="44">
        <f t="shared" si="518"/>
        <v>2045</v>
      </c>
      <c r="C2089" s="289" t="s">
        <v>3642</v>
      </c>
      <c r="D2089" s="289" t="s">
        <v>7</v>
      </c>
      <c r="E2089" s="290" t="s">
        <v>5315</v>
      </c>
      <c r="F2089" s="290" t="s">
        <v>5315</v>
      </c>
      <c r="G2089" s="291">
        <v>0</v>
      </c>
      <c r="H2089" s="291">
        <v>0</v>
      </c>
      <c r="I2089" s="248" t="s">
        <v>16</v>
      </c>
      <c r="J2089" s="134" t="s">
        <v>1348</v>
      </c>
      <c r="K2089" s="12" t="s">
        <v>3656</v>
      </c>
      <c r="L2089" s="292" t="s">
        <v>4614</v>
      </c>
      <c r="M2089" s="292" t="s">
        <v>4672</v>
      </c>
      <c r="N2089" s="292" t="s">
        <v>2599</v>
      </c>
      <c r="O2089" s="292"/>
      <c r="P2089" s="254" t="s">
        <v>5317</v>
      </c>
      <c r="Q2089" s="13"/>
      <c r="R2089"/>
      <c r="S2089" t="str">
        <f t="shared" si="532"/>
        <v/>
      </c>
      <c r="T2089" s="41" t="str">
        <f>IF(ISNA(VLOOKUP(P2089,'NEW XEQM.c'!E:F,2,0)),"--","PRESENT")</f>
        <v>--</v>
      </c>
      <c r="U2089"/>
      <c r="V2089">
        <f t="shared" si="533"/>
        <v>651</v>
      </c>
      <c r="W2089" s="88" t="s">
        <v>2155</v>
      </c>
      <c r="X2089" s="92" t="s">
        <v>2155</v>
      </c>
      <c r="Y2089" s="92" t="s">
        <v>2155</v>
      </c>
      <c r="Z2089" s="22" t="str">
        <f t="shared" si="534"/>
        <v/>
      </c>
      <c r="AA2089" s="22" t="str">
        <f t="shared" si="535"/>
        <v/>
      </c>
      <c r="AB2089" s="1">
        <f t="shared" si="536"/>
        <v>2045</v>
      </c>
      <c r="AC2089" t="str">
        <f t="shared" si="537"/>
        <v>MNU_CONVS</v>
      </c>
      <c r="AD2089" s="125" t="str">
        <f>IF(ISNA(VLOOKUP(AA2089,'XEQM Shortlist'!J:J,1,0)),"//","")</f>
        <v/>
      </c>
      <c r="AE2089"/>
      <c r="AF2089" s="88" t="str">
        <f t="shared" si="538"/>
        <v/>
      </c>
      <c r="AG2089" t="b">
        <f t="shared" si="539"/>
        <v>1</v>
      </c>
    </row>
    <row r="2090" spans="1:33" s="17" customFormat="1">
      <c r="A2090" s="45">
        <f t="shared" si="531"/>
        <v>2090</v>
      </c>
      <c r="B2090" s="44">
        <f t="shared" si="518"/>
        <v>2046</v>
      </c>
      <c r="C2090" s="289" t="s">
        <v>3642</v>
      </c>
      <c r="D2090" s="289" t="s">
        <v>7</v>
      </c>
      <c r="E2090" s="290" t="s">
        <v>5316</v>
      </c>
      <c r="F2090" s="290" t="s">
        <v>5316</v>
      </c>
      <c r="G2090" s="291">
        <v>0</v>
      </c>
      <c r="H2090" s="291">
        <v>0</v>
      </c>
      <c r="I2090" s="248" t="s">
        <v>16</v>
      </c>
      <c r="J2090" s="134" t="s">
        <v>1348</v>
      </c>
      <c r="K2090" s="12" t="s">
        <v>3656</v>
      </c>
      <c r="L2090" s="292" t="s">
        <v>4614</v>
      </c>
      <c r="M2090" s="292" t="s">
        <v>4672</v>
      </c>
      <c r="N2090" s="292" t="s">
        <v>2599</v>
      </c>
      <c r="O2090" s="292"/>
      <c r="P2090" s="254" t="s">
        <v>5318</v>
      </c>
      <c r="Q2090" s="13"/>
      <c r="R2090"/>
      <c r="S2090" t="str">
        <f t="shared" si="532"/>
        <v/>
      </c>
      <c r="T2090" s="41" t="str">
        <f>IF(ISNA(VLOOKUP(P2090,'NEW XEQM.c'!E:F,2,0)),"--","PRESENT")</f>
        <v>--</v>
      </c>
      <c r="U2090"/>
      <c r="V2090">
        <f t="shared" si="533"/>
        <v>651</v>
      </c>
      <c r="W2090" s="88" t="s">
        <v>2155</v>
      </c>
      <c r="X2090" s="92" t="s">
        <v>2155</v>
      </c>
      <c r="Y2090" s="92" t="s">
        <v>2155</v>
      </c>
      <c r="Z2090" s="22" t="str">
        <f t="shared" si="534"/>
        <v/>
      </c>
      <c r="AA2090" s="22" t="str">
        <f t="shared" si="535"/>
        <v/>
      </c>
      <c r="AB2090" s="1">
        <f t="shared" si="536"/>
        <v>2046</v>
      </c>
      <c r="AC2090" t="str">
        <f t="shared" si="537"/>
        <v>MNU_CONVANG</v>
      </c>
      <c r="AD2090" s="125" t="str">
        <f>IF(ISNA(VLOOKUP(AA2090,'XEQM Shortlist'!J:J,1,0)),"//","")</f>
        <v/>
      </c>
      <c r="AE2090"/>
      <c r="AF2090" s="88" t="str">
        <f t="shared" si="538"/>
        <v/>
      </c>
      <c r="AG2090" t="b">
        <f t="shared" si="539"/>
        <v>1</v>
      </c>
    </row>
    <row r="2091" spans="1:33" s="17" customFormat="1">
      <c r="A2091" s="45">
        <f t="shared" si="531"/>
        <v>2091</v>
      </c>
      <c r="B2091" s="44">
        <f t="shared" si="518"/>
        <v>2047</v>
      </c>
      <c r="C2091" s="80" t="s">
        <v>5416</v>
      </c>
      <c r="D2091" s="80" t="s">
        <v>5536</v>
      </c>
      <c r="E2091" s="81" t="s">
        <v>5540</v>
      </c>
      <c r="F2091" s="81" t="s">
        <v>5540</v>
      </c>
      <c r="G2091" s="82">
        <v>0</v>
      </c>
      <c r="H2091" s="82">
        <v>0</v>
      </c>
      <c r="I2091" s="264" t="s">
        <v>3</v>
      </c>
      <c r="J2091" s="81" t="s">
        <v>1348</v>
      </c>
      <c r="K2091" s="83" t="s">
        <v>3656</v>
      </c>
      <c r="L2091" s="84" t="s">
        <v>4614</v>
      </c>
      <c r="M2091" s="84" t="s">
        <v>4670</v>
      </c>
      <c r="N2091" s="52" t="s">
        <v>5547</v>
      </c>
      <c r="O2091" s="80"/>
      <c r="P2091" s="254" t="s">
        <v>5536</v>
      </c>
      <c r="Q2091" s="13"/>
      <c r="R2091"/>
      <c r="S2091" t="str">
        <f t="shared" si="532"/>
        <v/>
      </c>
      <c r="T2091" s="41" t="str">
        <f>IF(ISNA(VLOOKUP(P2091,'NEW XEQM.c'!E:F,2,0)),"--","PRESENT")</f>
        <v>PRESENT</v>
      </c>
      <c r="U2091"/>
      <c r="V2091">
        <f t="shared" si="533"/>
        <v>651</v>
      </c>
      <c r="W2091" s="88" t="s">
        <v>2155</v>
      </c>
      <c r="X2091" s="92" t="s">
        <v>2155</v>
      </c>
      <c r="Y2091" s="92" t="s">
        <v>2155</v>
      </c>
      <c r="Z2091" s="22" t="str">
        <f t="shared" si="534"/>
        <v/>
      </c>
      <c r="AA2091" s="22" t="str">
        <f t="shared" si="535"/>
        <v/>
      </c>
      <c r="AB2091" s="1">
        <f t="shared" si="536"/>
        <v>2047</v>
      </c>
      <c r="AC2091" t="str">
        <f t="shared" si="537"/>
        <v>ITM_CPXRES1</v>
      </c>
      <c r="AD2091" s="125" t="str">
        <f>IF(ISNA(VLOOKUP(AA2091,'XEQM Shortlist'!J:J,1,0)),"//","")</f>
        <v/>
      </c>
      <c r="AE2091"/>
      <c r="AF2091" s="88" t="str">
        <f t="shared" si="538"/>
        <v/>
      </c>
      <c r="AG2091" t="b">
        <f t="shared" si="539"/>
        <v>1</v>
      </c>
    </row>
    <row r="2092" spans="1:33" s="17" customFormat="1">
      <c r="A2092" s="45">
        <f t="shared" si="531"/>
        <v>2092</v>
      </c>
      <c r="B2092" s="44">
        <f t="shared" si="518"/>
        <v>2048</v>
      </c>
      <c r="C2092" s="80" t="s">
        <v>5416</v>
      </c>
      <c r="D2092" s="80" t="s">
        <v>5537</v>
      </c>
      <c r="E2092" s="81" t="s">
        <v>5541</v>
      </c>
      <c r="F2092" s="81" t="s">
        <v>5541</v>
      </c>
      <c r="G2092" s="82">
        <v>0</v>
      </c>
      <c r="H2092" s="82">
        <v>0</v>
      </c>
      <c r="I2092" s="264" t="s">
        <v>3</v>
      </c>
      <c r="J2092" s="81" t="s">
        <v>1348</v>
      </c>
      <c r="K2092" s="83" t="s">
        <v>3656</v>
      </c>
      <c r="L2092" s="84" t="s">
        <v>4614</v>
      </c>
      <c r="M2092" s="84" t="s">
        <v>4670</v>
      </c>
      <c r="N2092" s="52" t="s">
        <v>5547</v>
      </c>
      <c r="O2092" s="80"/>
      <c r="P2092" s="254" t="s">
        <v>5537</v>
      </c>
      <c r="Q2092" s="13"/>
      <c r="R2092"/>
      <c r="S2092" t="str">
        <f t="shared" si="532"/>
        <v/>
      </c>
      <c r="T2092" s="41" t="str">
        <f>IF(ISNA(VLOOKUP(P2092,'NEW XEQM.c'!E:F,2,0)),"--","PRESENT")</f>
        <v>PRESENT</v>
      </c>
      <c r="U2092"/>
      <c r="V2092">
        <f t="shared" si="533"/>
        <v>651</v>
      </c>
      <c r="W2092" s="88" t="s">
        <v>2155</v>
      </c>
      <c r="X2092" s="92" t="s">
        <v>2155</v>
      </c>
      <c r="Y2092" s="92" t="s">
        <v>2155</v>
      </c>
      <c r="Z2092" s="22" t="str">
        <f t="shared" si="534"/>
        <v/>
      </c>
      <c r="AA2092" s="22" t="str">
        <f t="shared" si="535"/>
        <v/>
      </c>
      <c r="AB2092" s="1">
        <f t="shared" si="536"/>
        <v>2048</v>
      </c>
      <c r="AC2092" t="str">
        <f t="shared" si="537"/>
        <v>ITM_SPCRES1</v>
      </c>
      <c r="AD2092" s="125" t="str">
        <f>IF(ISNA(VLOOKUP(AA2092,'XEQM Shortlist'!J:J,1,0)),"//","")</f>
        <v/>
      </c>
      <c r="AE2092"/>
      <c r="AF2092" s="88" t="str">
        <f t="shared" si="538"/>
        <v/>
      </c>
      <c r="AG2092" t="b">
        <f t="shared" si="539"/>
        <v>1</v>
      </c>
    </row>
    <row r="2093" spans="1:33">
      <c r="A2093" s="2">
        <f t="shared" si="511"/>
        <v>2093</v>
      </c>
      <c r="B2093" s="44">
        <f t="shared" si="518"/>
        <v>2049</v>
      </c>
      <c r="C2093" s="80" t="s">
        <v>5416</v>
      </c>
      <c r="D2093" s="80" t="s">
        <v>5538</v>
      </c>
      <c r="E2093" s="81" t="s">
        <v>5544</v>
      </c>
      <c r="F2093" s="81" t="s">
        <v>5544</v>
      </c>
      <c r="G2093" s="82">
        <v>0</v>
      </c>
      <c r="H2093" s="82">
        <v>0</v>
      </c>
      <c r="I2093" s="264" t="s">
        <v>3</v>
      </c>
      <c r="J2093" s="81" t="s">
        <v>1348</v>
      </c>
      <c r="K2093" s="83" t="s">
        <v>3656</v>
      </c>
      <c r="L2093" s="84" t="s">
        <v>4614</v>
      </c>
      <c r="M2093" s="84" t="s">
        <v>4670</v>
      </c>
      <c r="N2093" s="52" t="s">
        <v>5547</v>
      </c>
      <c r="O2093" s="80"/>
      <c r="P2093" s="254" t="s">
        <v>5538</v>
      </c>
      <c r="Q2093" s="13"/>
      <c r="R2093"/>
      <c r="S2093" t="str">
        <f t="shared" si="509"/>
        <v/>
      </c>
      <c r="T2093" t="str">
        <f>IF(ISNA(VLOOKUP(P2093,'NEW XEQM.c'!E:F,2,0)),"--","PRESENT")</f>
        <v>PRESENT</v>
      </c>
      <c r="U2093"/>
      <c r="V2093">
        <f t="shared" si="510"/>
        <v>651</v>
      </c>
      <c r="W2093" s="2" t="s">
        <v>2155</v>
      </c>
      <c r="X2093" s="96" t="s">
        <v>2155</v>
      </c>
      <c r="Y2093" s="96" t="s">
        <v>2155</v>
      </c>
      <c r="Z2093" s="22" t="str">
        <f t="shared" si="512"/>
        <v/>
      </c>
      <c r="AA2093" s="22" t="str">
        <f t="shared" si="513"/>
        <v/>
      </c>
      <c r="AB2093" s="1">
        <f t="shared" si="514"/>
        <v>2049</v>
      </c>
      <c r="AC2093" t="str">
        <f t="shared" si="515"/>
        <v>ITM_CPXRES0</v>
      </c>
      <c r="AD2093" s="96" t="str">
        <f>IF(ISNA(VLOOKUP(AA2093,'XEQM Shortlist'!J:J,1,0)),"//","")</f>
        <v/>
      </c>
      <c r="AF2093" s="2" t="str">
        <f t="shared" si="516"/>
        <v/>
      </c>
      <c r="AG2093" t="b">
        <f t="shared" si="517"/>
        <v>1</v>
      </c>
    </row>
    <row r="2094" spans="1:33">
      <c r="A2094" s="2">
        <f t="shared" si="511"/>
        <v>2094</v>
      </c>
      <c r="B2094" s="44">
        <f t="shared" si="518"/>
        <v>2050</v>
      </c>
      <c r="C2094" s="80" t="s">
        <v>5416</v>
      </c>
      <c r="D2094" s="80" t="s">
        <v>5539</v>
      </c>
      <c r="E2094" s="81" t="s">
        <v>5545</v>
      </c>
      <c r="F2094" s="81" t="s">
        <v>5545</v>
      </c>
      <c r="G2094" s="82">
        <v>0</v>
      </c>
      <c r="H2094" s="82">
        <v>0</v>
      </c>
      <c r="I2094" s="264" t="s">
        <v>3</v>
      </c>
      <c r="J2094" s="81" t="s">
        <v>1348</v>
      </c>
      <c r="K2094" s="83" t="s">
        <v>3656</v>
      </c>
      <c r="L2094" s="84" t="s">
        <v>4614</v>
      </c>
      <c r="M2094" s="84" t="s">
        <v>4670</v>
      </c>
      <c r="N2094" s="52" t="s">
        <v>5547</v>
      </c>
      <c r="O2094" s="80"/>
      <c r="P2094" s="254" t="s">
        <v>5539</v>
      </c>
      <c r="Q2094" s="13"/>
      <c r="R2094"/>
      <c r="S2094" t="str">
        <f t="shared" si="509"/>
        <v/>
      </c>
      <c r="T2094" t="str">
        <f>IF(ISNA(VLOOKUP(P2094,'NEW XEQM.c'!E:F,2,0)),"--","PRESENT")</f>
        <v>PRESENT</v>
      </c>
      <c r="U2094"/>
      <c r="V2094">
        <f t="shared" si="510"/>
        <v>651</v>
      </c>
      <c r="W2094" s="2" t="s">
        <v>2155</v>
      </c>
      <c r="X2094" s="96" t="s">
        <v>2155</v>
      </c>
      <c r="Y2094" s="96" t="s">
        <v>2155</v>
      </c>
      <c r="Z2094" s="22" t="str">
        <f t="shared" si="512"/>
        <v/>
      </c>
      <c r="AA2094" s="22" t="str">
        <f t="shared" si="513"/>
        <v/>
      </c>
      <c r="AB2094" s="1">
        <f t="shared" si="514"/>
        <v>2050</v>
      </c>
      <c r="AC2094" t="str">
        <f t="shared" si="515"/>
        <v>ITM_SPCRES0</v>
      </c>
      <c r="AD2094" s="96" t="str">
        <f>IF(ISNA(VLOOKUP(AA2094,'XEQM Shortlist'!J:J,1,0)),"//","")</f>
        <v/>
      </c>
      <c r="AF2094" s="2" t="str">
        <f t="shared" si="516"/>
        <v/>
      </c>
      <c r="AG2094" t="b">
        <f t="shared" si="517"/>
        <v>1</v>
      </c>
    </row>
    <row r="2095" spans="1:33">
      <c r="A2095" s="2">
        <f t="shared" si="511"/>
        <v>2095</v>
      </c>
      <c r="B2095" s="44">
        <f t="shared" si="518"/>
        <v>2051</v>
      </c>
      <c r="C2095" s="94" t="s">
        <v>3642</v>
      </c>
      <c r="D2095" s="94" t="s">
        <v>7</v>
      </c>
      <c r="E2095" s="178" t="str">
        <f t="shared" ref="E2095:E2100" si="540">CHAR(34)&amp;IF(B2095&lt;10,"000",IF(B2095&lt;100,"00",IF(B2095&lt;1000,"0","")))&amp;$B2095&amp;CHAR(34)</f>
        <v>"2051"</v>
      </c>
      <c r="F2095" s="178" t="str">
        <f t="shared" ref="F2095:F2100" si="541">E2095</f>
        <v>"2051"</v>
      </c>
      <c r="G2095" s="179">
        <v>0</v>
      </c>
      <c r="H2095" s="179">
        <v>0</v>
      </c>
      <c r="I2095" s="178" t="s">
        <v>28</v>
      </c>
      <c r="J2095" s="178" t="s">
        <v>1347</v>
      </c>
      <c r="K2095" s="96" t="s">
        <v>3656</v>
      </c>
      <c r="L2095" t="s">
        <v>4614</v>
      </c>
      <c r="M2095" t="s">
        <v>4672</v>
      </c>
      <c r="N2095" t="s">
        <v>2155</v>
      </c>
      <c r="P2095" s="254" t="str">
        <f t="shared" ref="P2095:P2100" si="542">"ITM_"&amp;IF(B2095&lt;10,"000",IF(B2095&lt;100,"00",IF(B2095&lt;1000,"0","")))&amp;$B2095</f>
        <v>ITM_2051</v>
      </c>
      <c r="Q2095" s="13"/>
      <c r="R2095"/>
      <c r="S2095" t="str">
        <f t="shared" ref="S2095:S2103" si="543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44">IF(AA2095&lt;&gt;"",V2094+1,V2094)</f>
        <v>651</v>
      </c>
      <c r="W2095" s="2" t="s">
        <v>2155</v>
      </c>
      <c r="X2095" s="96" t="s">
        <v>2155</v>
      </c>
      <c r="Y2095" s="96" t="s">
        <v>2155</v>
      </c>
      <c r="Z2095" s="22" t="str">
        <f t="shared" si="512"/>
        <v/>
      </c>
      <c r="AA2095" s="22" t="str">
        <f t="shared" si="513"/>
        <v/>
      </c>
      <c r="AB2095" s="1">
        <f t="shared" si="514"/>
        <v>2051</v>
      </c>
      <c r="AC2095" t="str">
        <f t="shared" si="515"/>
        <v>ITM_2051</v>
      </c>
      <c r="AD2095" s="96" t="str">
        <f>IF(ISNA(VLOOKUP(AA2095,'XEQM Shortlist'!J:J,1,0)),"//","")</f>
        <v/>
      </c>
      <c r="AF2095" s="2" t="str">
        <f t="shared" si="516"/>
        <v/>
      </c>
      <c r="AG2095" t="b">
        <f t="shared" si="517"/>
        <v>1</v>
      </c>
    </row>
    <row r="2096" spans="1:33">
      <c r="A2096" s="2">
        <f t="shared" si="511"/>
        <v>2096</v>
      </c>
      <c r="B2096" s="44">
        <f t="shared" si="518"/>
        <v>2052</v>
      </c>
      <c r="C2096" s="94" t="s">
        <v>3642</v>
      </c>
      <c r="D2096" s="94" t="s">
        <v>7</v>
      </c>
      <c r="E2096" s="178" t="str">
        <f t="shared" si="540"/>
        <v>"2052"</v>
      </c>
      <c r="F2096" s="178" t="str">
        <f t="shared" si="541"/>
        <v>"2052"</v>
      </c>
      <c r="G2096" s="179">
        <v>0</v>
      </c>
      <c r="H2096" s="179">
        <v>0</v>
      </c>
      <c r="I2096" s="178" t="s">
        <v>28</v>
      </c>
      <c r="J2096" s="178" t="s">
        <v>1347</v>
      </c>
      <c r="K2096" s="96" t="s">
        <v>3656</v>
      </c>
      <c r="L2096" t="s">
        <v>4614</v>
      </c>
      <c r="M2096" t="s">
        <v>4672</v>
      </c>
      <c r="N2096" t="s">
        <v>2155</v>
      </c>
      <c r="P2096" s="254" t="str">
        <f t="shared" si="542"/>
        <v>ITM_2052</v>
      </c>
      <c r="Q2096" s="13"/>
      <c r="R2096"/>
      <c r="S2096" t="str">
        <f t="shared" si="543"/>
        <v/>
      </c>
      <c r="T2096" t="str">
        <f>IF(ISNA(VLOOKUP(P2096,'NEW XEQM.c'!E:F,2,0)),"--","PRESENT")</f>
        <v>--</v>
      </c>
      <c r="U2096"/>
      <c r="V2096">
        <f t="shared" si="544"/>
        <v>651</v>
      </c>
      <c r="W2096" s="2" t="s">
        <v>2155</v>
      </c>
      <c r="X2096" s="96" t="s">
        <v>2155</v>
      </c>
      <c r="Y2096" s="96" t="s">
        <v>2155</v>
      </c>
      <c r="Z2096" s="22" t="str">
        <f t="shared" si="512"/>
        <v/>
      </c>
      <c r="AA2096" s="22" t="str">
        <f t="shared" si="513"/>
        <v/>
      </c>
      <c r="AB2096" s="1">
        <f t="shared" si="514"/>
        <v>2052</v>
      </c>
      <c r="AC2096" t="str">
        <f t="shared" si="515"/>
        <v>ITM_2052</v>
      </c>
      <c r="AD2096" s="96" t="str">
        <f>IF(ISNA(VLOOKUP(AA2096,'XEQM Shortlist'!J:J,1,0)),"//","")</f>
        <v/>
      </c>
      <c r="AF2096" s="2" t="str">
        <f t="shared" si="516"/>
        <v/>
      </c>
      <c r="AG2096" t="b">
        <f t="shared" si="517"/>
        <v>1</v>
      </c>
    </row>
    <row r="2097" spans="1:33">
      <c r="A2097" s="2">
        <f t="shared" si="511"/>
        <v>2097</v>
      </c>
      <c r="B2097" s="44">
        <f t="shared" si="518"/>
        <v>2053</v>
      </c>
      <c r="C2097" s="94" t="s">
        <v>3642</v>
      </c>
      <c r="D2097" s="94" t="s">
        <v>7</v>
      </c>
      <c r="E2097" s="178" t="str">
        <f t="shared" si="540"/>
        <v>"2053"</v>
      </c>
      <c r="F2097" s="178" t="str">
        <f t="shared" si="541"/>
        <v>"2053"</v>
      </c>
      <c r="G2097" s="179">
        <v>0</v>
      </c>
      <c r="H2097" s="179">
        <v>0</v>
      </c>
      <c r="I2097" s="178" t="s">
        <v>28</v>
      </c>
      <c r="J2097" s="178" t="s">
        <v>1347</v>
      </c>
      <c r="K2097" s="96" t="s">
        <v>3656</v>
      </c>
      <c r="L2097" t="s">
        <v>4614</v>
      </c>
      <c r="M2097" t="s">
        <v>4672</v>
      </c>
      <c r="N2097" t="s">
        <v>2155</v>
      </c>
      <c r="P2097" s="254" t="str">
        <f t="shared" si="542"/>
        <v>ITM_2053</v>
      </c>
      <c r="Q2097" s="13"/>
      <c r="R2097"/>
      <c r="S2097" t="str">
        <f t="shared" si="543"/>
        <v/>
      </c>
      <c r="T2097" t="str">
        <f>IF(ISNA(VLOOKUP(P2097,'NEW XEQM.c'!E:F,2,0)),"--","PRESENT")</f>
        <v>--</v>
      </c>
      <c r="U2097"/>
      <c r="V2097">
        <f t="shared" si="544"/>
        <v>651</v>
      </c>
      <c r="W2097" s="2" t="s">
        <v>2155</v>
      </c>
      <c r="X2097" s="96" t="s">
        <v>2155</v>
      </c>
      <c r="Y2097" s="96" t="s">
        <v>2155</v>
      </c>
      <c r="Z2097" s="22" t="str">
        <f t="shared" si="512"/>
        <v/>
      </c>
      <c r="AA2097" s="22" t="str">
        <f t="shared" si="513"/>
        <v/>
      </c>
      <c r="AB2097" s="1">
        <f t="shared" si="514"/>
        <v>2053</v>
      </c>
      <c r="AC2097" t="str">
        <f t="shared" si="515"/>
        <v>ITM_2053</v>
      </c>
      <c r="AD2097" s="96" t="str">
        <f>IF(ISNA(VLOOKUP(AA2097,'XEQM Shortlist'!J:J,1,0)),"//","")</f>
        <v/>
      </c>
      <c r="AF2097" s="2" t="str">
        <f t="shared" si="516"/>
        <v/>
      </c>
      <c r="AG2097" t="b">
        <f t="shared" si="517"/>
        <v>1</v>
      </c>
    </row>
    <row r="2098" spans="1:33">
      <c r="A2098" s="2">
        <f t="shared" si="511"/>
        <v>2098</v>
      </c>
      <c r="B2098" s="44">
        <f t="shared" si="518"/>
        <v>2054</v>
      </c>
      <c r="C2098" s="94" t="s">
        <v>3642</v>
      </c>
      <c r="D2098" s="94" t="s">
        <v>7</v>
      </c>
      <c r="E2098" s="178" t="str">
        <f t="shared" si="540"/>
        <v>"2054"</v>
      </c>
      <c r="F2098" s="178" t="str">
        <f t="shared" si="541"/>
        <v>"2054"</v>
      </c>
      <c r="G2098" s="272">
        <v>0</v>
      </c>
      <c r="H2098" s="272">
        <v>0</v>
      </c>
      <c r="I2098" s="178" t="s">
        <v>28</v>
      </c>
      <c r="J2098" s="178" t="s">
        <v>1347</v>
      </c>
      <c r="K2098" s="96" t="s">
        <v>3656</v>
      </c>
      <c r="L2098" t="s">
        <v>4614</v>
      </c>
      <c r="M2098" t="s">
        <v>4672</v>
      </c>
      <c r="N2098" t="s">
        <v>2155</v>
      </c>
      <c r="P2098" s="254" t="str">
        <f t="shared" si="542"/>
        <v>ITM_2054</v>
      </c>
      <c r="Q2098" s="13"/>
      <c r="R2098"/>
      <c r="S2098" t="str">
        <f t="shared" si="543"/>
        <v/>
      </c>
      <c r="T2098" t="str">
        <f>IF(ISNA(VLOOKUP(P2098,'NEW XEQM.c'!E:F,2,0)),"--","PRESENT")</f>
        <v>--</v>
      </c>
      <c r="U2098"/>
      <c r="V2098">
        <f t="shared" si="544"/>
        <v>651</v>
      </c>
      <c r="W2098" s="2" t="s">
        <v>2155</v>
      </c>
      <c r="X2098" s="96" t="s">
        <v>2155</v>
      </c>
      <c r="Y2098" s="96" t="s">
        <v>2155</v>
      </c>
      <c r="Z2098" s="22" t="str">
        <f t="shared" si="512"/>
        <v/>
      </c>
      <c r="AA2098" s="22" t="str">
        <f t="shared" si="513"/>
        <v/>
      </c>
      <c r="AB2098" s="1">
        <f t="shared" si="514"/>
        <v>2054</v>
      </c>
      <c r="AC2098" t="str">
        <f t="shared" si="515"/>
        <v>ITM_2054</v>
      </c>
      <c r="AD2098" s="96" t="str">
        <f>IF(ISNA(VLOOKUP(AA2098,'XEQM Shortlist'!J:J,1,0)),"//","")</f>
        <v/>
      </c>
      <c r="AF2098" s="2" t="str">
        <f t="shared" si="516"/>
        <v/>
      </c>
      <c r="AG2098" t="b">
        <f t="shared" si="517"/>
        <v>1</v>
      </c>
    </row>
    <row r="2099" spans="1:33">
      <c r="A2099" s="2">
        <f t="shared" si="511"/>
        <v>2099</v>
      </c>
      <c r="B2099" s="44">
        <f t="shared" si="518"/>
        <v>2055</v>
      </c>
      <c r="C2099" s="94" t="s">
        <v>3642</v>
      </c>
      <c r="D2099" s="94" t="s">
        <v>7</v>
      </c>
      <c r="E2099" s="178" t="str">
        <f t="shared" si="540"/>
        <v>"2055"</v>
      </c>
      <c r="F2099" s="178" t="str">
        <f t="shared" si="541"/>
        <v>"2055"</v>
      </c>
      <c r="G2099" s="272">
        <v>0</v>
      </c>
      <c r="H2099" s="272">
        <v>0</v>
      </c>
      <c r="I2099" s="178" t="s">
        <v>28</v>
      </c>
      <c r="J2099" s="178" t="s">
        <v>1347</v>
      </c>
      <c r="K2099" s="96" t="s">
        <v>3656</v>
      </c>
      <c r="L2099" t="s">
        <v>4614</v>
      </c>
      <c r="M2099" t="s">
        <v>4672</v>
      </c>
      <c r="N2099" t="s">
        <v>2155</v>
      </c>
      <c r="P2099" s="254" t="str">
        <f t="shared" si="542"/>
        <v>ITM_2055</v>
      </c>
      <c r="Q2099" s="13"/>
      <c r="R2099"/>
      <c r="S2099" t="str">
        <f t="shared" si="543"/>
        <v/>
      </c>
      <c r="T2099" t="str">
        <f>IF(ISNA(VLOOKUP(P2099,'NEW XEQM.c'!E:F,2,0)),"--","PRESENT")</f>
        <v>--</v>
      </c>
      <c r="U2099"/>
      <c r="V2099">
        <f t="shared" si="544"/>
        <v>651</v>
      </c>
      <c r="W2099" s="2" t="s">
        <v>2155</v>
      </c>
      <c r="X2099" s="96" t="s">
        <v>2155</v>
      </c>
      <c r="Y2099" s="96" t="s">
        <v>2155</v>
      </c>
      <c r="Z2099" s="22" t="str">
        <f t="shared" si="512"/>
        <v/>
      </c>
      <c r="AA2099" s="22" t="str">
        <f t="shared" si="513"/>
        <v/>
      </c>
      <c r="AB2099" s="1">
        <f t="shared" si="514"/>
        <v>2055</v>
      </c>
      <c r="AC2099" t="str">
        <f t="shared" si="515"/>
        <v>ITM_2055</v>
      </c>
      <c r="AD2099" s="96" t="str">
        <f>IF(ISNA(VLOOKUP(AA2099,'XEQM Shortlist'!J:J,1,0)),"//","")</f>
        <v/>
      </c>
      <c r="AF2099" s="2" t="str">
        <f t="shared" si="516"/>
        <v/>
      </c>
      <c r="AG2099" t="b">
        <f t="shared" si="517"/>
        <v>1</v>
      </c>
    </row>
    <row r="2100" spans="1:33">
      <c r="A2100" s="2">
        <f t="shared" si="511"/>
        <v>2100</v>
      </c>
      <c r="B2100" s="44">
        <f t="shared" si="518"/>
        <v>2056</v>
      </c>
      <c r="C2100" s="94" t="s">
        <v>3642</v>
      </c>
      <c r="D2100" s="94" t="s">
        <v>7</v>
      </c>
      <c r="E2100" s="178" t="str">
        <f t="shared" si="540"/>
        <v>"2056"</v>
      </c>
      <c r="F2100" s="178" t="str">
        <f t="shared" si="541"/>
        <v>"2056"</v>
      </c>
      <c r="G2100" s="272">
        <v>0</v>
      </c>
      <c r="H2100" s="272">
        <v>0</v>
      </c>
      <c r="I2100" s="178" t="s">
        <v>28</v>
      </c>
      <c r="J2100" s="178" t="s">
        <v>1347</v>
      </c>
      <c r="K2100" s="96" t="s">
        <v>3656</v>
      </c>
      <c r="L2100" t="s">
        <v>4614</v>
      </c>
      <c r="M2100" t="s">
        <v>4672</v>
      </c>
      <c r="N2100" t="s">
        <v>2155</v>
      </c>
      <c r="P2100" s="254" t="str">
        <f t="shared" si="542"/>
        <v>ITM_2056</v>
      </c>
      <c r="Q2100" s="13"/>
      <c r="R2100"/>
      <c r="S2100" t="str">
        <f t="shared" si="543"/>
        <v/>
      </c>
      <c r="T2100" t="str">
        <f>IF(ISNA(VLOOKUP(P2100,'NEW XEQM.c'!E:F,2,0)),"--","PRESENT")</f>
        <v>--</v>
      </c>
      <c r="U2100"/>
      <c r="V2100">
        <f t="shared" si="544"/>
        <v>651</v>
      </c>
      <c r="W2100" s="2" t="s">
        <v>2155</v>
      </c>
      <c r="X2100" s="96" t="s">
        <v>2155</v>
      </c>
      <c r="Y2100" s="96" t="s">
        <v>2155</v>
      </c>
      <c r="Z2100" s="22" t="str">
        <f t="shared" si="512"/>
        <v/>
      </c>
      <c r="AA2100" s="22" t="str">
        <f t="shared" si="513"/>
        <v/>
      </c>
      <c r="AB2100" s="1">
        <f t="shared" si="514"/>
        <v>2056</v>
      </c>
      <c r="AC2100" t="str">
        <f t="shared" si="515"/>
        <v>ITM_2056</v>
      </c>
      <c r="AD2100" s="96" t="str">
        <f>IF(ISNA(VLOOKUP(AA2100,'XEQM Shortlist'!J:J,1,0)),"//","")</f>
        <v/>
      </c>
      <c r="AF2100" s="2" t="str">
        <f t="shared" si="516"/>
        <v/>
      </c>
      <c r="AG2100" t="b">
        <f t="shared" si="517"/>
        <v>1</v>
      </c>
    </row>
    <row r="2101" spans="1:33">
      <c r="A2101" s="2">
        <f t="shared" ref="A2101:A2103" si="545">IF(B2101=INT(B2101),ROW(),"")</f>
        <v>2101</v>
      </c>
      <c r="B2101" s="44">
        <f t="shared" si="518"/>
        <v>2057</v>
      </c>
      <c r="C2101" s="299" t="s">
        <v>5681</v>
      </c>
      <c r="D2101" s="299" t="s">
        <v>5672</v>
      </c>
      <c r="E2101" s="300" t="s">
        <v>5673</v>
      </c>
      <c r="F2101" s="300" t="s">
        <v>5673</v>
      </c>
      <c r="G2101" s="82">
        <v>0</v>
      </c>
      <c r="H2101" s="82">
        <v>0</v>
      </c>
      <c r="I2101" s="264" t="s">
        <v>3</v>
      </c>
      <c r="J2101" s="81" t="s">
        <v>1348</v>
      </c>
      <c r="K2101" s="83" t="s">
        <v>3656</v>
      </c>
      <c r="L2101" s="84" t="s">
        <v>4614</v>
      </c>
      <c r="M2101" s="84" t="s">
        <v>4670</v>
      </c>
      <c r="N2101" t="s">
        <v>2155</v>
      </c>
      <c r="O2101" s="80"/>
      <c r="P2101" s="254" t="s">
        <v>5678</v>
      </c>
      <c r="Q2101" s="13"/>
      <c r="R2101"/>
      <c r="S2101" t="str">
        <f t="shared" si="543"/>
        <v/>
      </c>
      <c r="T2101" t="str">
        <f>IF(ISNA(VLOOKUP(P2101,'NEW XEQM.c'!E:F,2,0)),"--","PRESENT")</f>
        <v>PRESENT</v>
      </c>
      <c r="U2101"/>
      <c r="V2101">
        <f t="shared" si="544"/>
        <v>651</v>
      </c>
      <c r="W2101" s="2" t="s">
        <v>2155</v>
      </c>
      <c r="X2101" s="96" t="s">
        <v>2155</v>
      </c>
      <c r="Y2101" s="96" t="s">
        <v>2155</v>
      </c>
      <c r="Z2101" s="22" t="str">
        <f t="shared" ref="Z2101:Z2103" si="546">IF( OR(X2101="CNST", I2101="CAT_REGS"),IF(E2101=CHAR(34)&amp;CHAR(34),F2101,E2101),
IF(X2101="YES",UPPER(IF(E2101=CHAR(34)&amp;CHAR(34),F2101,E2101)),
IF(   AND(X2101&lt;&gt;"NO",I2101="CAT_FNCT",D2101&lt;&gt;"multiply", D2101&lt;&gt;"divide"),IF(J2101="SLS_ENABLED",   UPPER(IF(E2101=CHAR(34)&amp;CHAR(34),F2101,E2101)),""),"")))</f>
        <v/>
      </c>
      <c r="AA2101" s="22" t="str">
        <f t="shared" ref="AA2101:AA2103" si="547">IF(LEN(Y2101)&gt;0,Y2101,SUBSTITUTE(SUBSTITUTE(SUBSTITUTE(SUBSTITUTE(SUBSTITUTE(SUBSTITUTE(SUBSTITUTE(SUBSTITUTE(SUBSTITUTE(SUBSTITUTE(SUBSTITUTE( (SUBSTITUTE( SUBSTITUTE( SUBSTITUTE( SUBSTITUTE(Z2101,"STD_SIGMA","SUM"),"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1" s="1">
        <f t="shared" ref="AB2101:AB2103" si="548">B2101</f>
        <v>2057</v>
      </c>
      <c r="AC2101" t="str">
        <f t="shared" ref="AC2101:AC2103" si="549">P2101</f>
        <v>ITM_FGLNOFF</v>
      </c>
      <c r="AD2101" s="96" t="str">
        <f>IF(ISNA(VLOOKUP(AA2101,'XEQM Shortlist'!J:J,1,0)),"//","")</f>
        <v/>
      </c>
      <c r="AF2101" s="2" t="str">
        <f t="shared" ref="AF2101:AF2103" si="550">IF(LEN(AA2101)=0,"",SUBSTITUTE(SUBSTITUTE(SUBSTITUTE(SUBSTITUTE(SUBSTITUTE(SUBSTITUTE(SUBSTITUTE(SUBSTITUTE(SUBSTITUTE(SUBSTITUTE(SUBSTITUTE(SUBSTITUTE(SUBSTITUTE(SUBSTITUTE(SUBSTITUTE(SUBSTITUTE(SUBSTITUTE( (SUBSTITUTE( SUBSTITUTE( SUBSTITUTE( SUBSTITUTE(Z2101,"STD_SIGMA","SUM"),"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1" t="b">
        <f t="shared" ref="AG2101:AG2103" si="551">AA2101=AF2101</f>
        <v>1</v>
      </c>
    </row>
    <row r="2102" spans="1:33">
      <c r="A2102" s="2">
        <f t="shared" si="545"/>
        <v>2102</v>
      </c>
      <c r="B2102" s="44">
        <f t="shared" si="518"/>
        <v>2058</v>
      </c>
      <c r="C2102" s="299" t="s">
        <v>5681</v>
      </c>
      <c r="D2102" s="299" t="s">
        <v>5674</v>
      </c>
      <c r="E2102" s="300" t="s">
        <v>5675</v>
      </c>
      <c r="F2102" s="300" t="s">
        <v>5675</v>
      </c>
      <c r="G2102" s="82">
        <v>0</v>
      </c>
      <c r="H2102" s="82">
        <v>0</v>
      </c>
      <c r="I2102" s="264" t="s">
        <v>3</v>
      </c>
      <c r="J2102" s="81" t="s">
        <v>1348</v>
      </c>
      <c r="K2102" s="83" t="s">
        <v>3656</v>
      </c>
      <c r="L2102" s="84" t="s">
        <v>4614</v>
      </c>
      <c r="M2102" s="84" t="s">
        <v>4670</v>
      </c>
      <c r="N2102" t="s">
        <v>2155</v>
      </c>
      <c r="O2102" s="80"/>
      <c r="P2102" s="254" t="s">
        <v>5679</v>
      </c>
      <c r="Q2102" s="13"/>
      <c r="R2102"/>
      <c r="S2102" t="str">
        <f t="shared" si="543"/>
        <v/>
      </c>
      <c r="T2102" t="str">
        <f>IF(ISNA(VLOOKUP(P2102,'NEW XEQM.c'!E:F,2,0)),"--","PRESENT")</f>
        <v>PRESENT</v>
      </c>
      <c r="U2102"/>
      <c r="V2102">
        <f t="shared" si="544"/>
        <v>651</v>
      </c>
      <c r="W2102" s="2" t="s">
        <v>2155</v>
      </c>
      <c r="X2102" s="96" t="s">
        <v>2155</v>
      </c>
      <c r="Y2102" s="96" t="s">
        <v>2155</v>
      </c>
      <c r="Z2102" s="22" t="str">
        <f t="shared" si="546"/>
        <v/>
      </c>
      <c r="AA2102" s="22" t="str">
        <f t="shared" si="547"/>
        <v/>
      </c>
      <c r="AB2102" s="1">
        <f t="shared" si="548"/>
        <v>2058</v>
      </c>
      <c r="AC2102" t="str">
        <f t="shared" si="549"/>
        <v>ITM_FGLNLIM</v>
      </c>
      <c r="AD2102" s="96" t="str">
        <f>IF(ISNA(VLOOKUP(AA2102,'XEQM Shortlist'!J:J,1,0)),"//","")</f>
        <v/>
      </c>
      <c r="AF2102" s="2" t="str">
        <f t="shared" si="550"/>
        <v/>
      </c>
      <c r="AG2102" t="b">
        <f t="shared" si="551"/>
        <v>1</v>
      </c>
    </row>
    <row r="2103" spans="1:33">
      <c r="A2103" s="2">
        <f t="shared" si="545"/>
        <v>2103</v>
      </c>
      <c r="B2103" s="44">
        <f t="shared" si="518"/>
        <v>2059</v>
      </c>
      <c r="C2103" s="299" t="s">
        <v>5681</v>
      </c>
      <c r="D2103" s="299" t="s">
        <v>5676</v>
      </c>
      <c r="E2103" s="300" t="s">
        <v>5677</v>
      </c>
      <c r="F2103" s="300" t="s">
        <v>5677</v>
      </c>
      <c r="G2103" s="82">
        <v>0</v>
      </c>
      <c r="H2103" s="82">
        <v>0</v>
      </c>
      <c r="I2103" s="264" t="s">
        <v>3</v>
      </c>
      <c r="J2103" s="81" t="s">
        <v>1348</v>
      </c>
      <c r="K2103" s="83" t="s">
        <v>3656</v>
      </c>
      <c r="L2103" s="84" t="s">
        <v>4614</v>
      </c>
      <c r="M2103" s="84" t="s">
        <v>4670</v>
      </c>
      <c r="N2103" t="s">
        <v>2155</v>
      </c>
      <c r="O2103" s="80"/>
      <c r="P2103" s="254" t="s">
        <v>5680</v>
      </c>
      <c r="Q2103" s="13"/>
      <c r="R2103"/>
      <c r="S2103" t="str">
        <f t="shared" si="543"/>
        <v/>
      </c>
      <c r="T2103" t="str">
        <f>IF(ISNA(VLOOKUP(P2103,'NEW XEQM.c'!E:F,2,0)),"--","PRESENT")</f>
        <v>PRESENT</v>
      </c>
      <c r="U2103"/>
      <c r="V2103">
        <f t="shared" si="544"/>
        <v>651</v>
      </c>
      <c r="W2103" s="2" t="s">
        <v>2155</v>
      </c>
      <c r="X2103" s="96" t="s">
        <v>2155</v>
      </c>
      <c r="Y2103" s="96" t="s">
        <v>2155</v>
      </c>
      <c r="Z2103" s="22" t="str">
        <f t="shared" si="546"/>
        <v/>
      </c>
      <c r="AA2103" s="22" t="str">
        <f t="shared" si="547"/>
        <v/>
      </c>
      <c r="AB2103" s="1">
        <f t="shared" si="548"/>
        <v>2059</v>
      </c>
      <c r="AC2103" t="str">
        <f t="shared" si="549"/>
        <v>ITM_FGLNFUL</v>
      </c>
      <c r="AD2103" s="96" t="str">
        <f>IF(ISNA(VLOOKUP(AA2103,'XEQM Shortlist'!J:J,1,0)),"//","")</f>
        <v/>
      </c>
      <c r="AF2103" s="2" t="str">
        <f t="shared" si="550"/>
        <v/>
      </c>
      <c r="AG2103" t="b">
        <f t="shared" si="551"/>
        <v>1</v>
      </c>
    </row>
    <row r="2104" spans="1:33" s="41" customFormat="1">
      <c r="A2104" s="45">
        <f t="shared" si="511"/>
        <v>2104</v>
      </c>
      <c r="B2104" s="44">
        <f t="shared" si="518"/>
        <v>2060</v>
      </c>
      <c r="C2104" s="80" t="s">
        <v>5416</v>
      </c>
      <c r="D2104" s="80" t="s">
        <v>4502</v>
      </c>
      <c r="E2104" s="81" t="s">
        <v>4503</v>
      </c>
      <c r="F2104" s="81" t="s">
        <v>4503</v>
      </c>
      <c r="G2104" s="82">
        <v>0</v>
      </c>
      <c r="H2104" s="82">
        <v>0</v>
      </c>
      <c r="I2104" s="264" t="s">
        <v>3</v>
      </c>
      <c r="J2104" s="81" t="s">
        <v>1348</v>
      </c>
      <c r="K2104" s="83" t="s">
        <v>3656</v>
      </c>
      <c r="L2104" s="84" t="s">
        <v>4614</v>
      </c>
      <c r="M2104" s="84" t="s">
        <v>4672</v>
      </c>
      <c r="N2104" s="52" t="s">
        <v>5547</v>
      </c>
      <c r="O2104" s="84"/>
      <c r="P2104" s="261" t="s">
        <v>4504</v>
      </c>
      <c r="Q2104" s="13"/>
      <c r="R2104"/>
      <c r="S2104" t="str">
        <f t="shared" ref="S2104:S2129" si="552">IF(E2104=F2104,"","NOT EQUAL")</f>
        <v/>
      </c>
      <c r="T2104" s="41" t="str">
        <f>IF(ISNA(VLOOKUP(P2104,'NEW XEQM.c'!E:F,2,0)),"--","PRESENT")</f>
        <v>PRESENT</v>
      </c>
      <c r="U2104"/>
      <c r="V2104">
        <f t="shared" ref="V2104:V2129" si="553">IF(AA2104&lt;&gt;"",V2103+1,V2103)</f>
        <v>651</v>
      </c>
      <c r="W2104" s="75" t="s">
        <v>2566</v>
      </c>
      <c r="X2104" s="54" t="s">
        <v>2155</v>
      </c>
      <c r="Y2104" s="54" t="s">
        <v>2155</v>
      </c>
      <c r="Z2104" s="22" t="str">
        <f t="shared" si="512"/>
        <v/>
      </c>
      <c r="AA2104" s="22" t="str">
        <f t="shared" si="513"/>
        <v/>
      </c>
      <c r="AB2104" s="1">
        <f t="shared" si="514"/>
        <v>2060</v>
      </c>
      <c r="AC2104" t="str">
        <f t="shared" si="515"/>
        <v>ITM_EXFRAC</v>
      </c>
      <c r="AD2104" s="125" t="str">
        <f>IF(ISNA(VLOOKUP(AA2104,'XEQM Shortlist'!J:J,1,0)),"//","")</f>
        <v/>
      </c>
      <c r="AE2104"/>
      <c r="AF2104" s="88" t="str">
        <f t="shared" si="516"/>
        <v/>
      </c>
      <c r="AG2104" t="b">
        <f t="shared" si="517"/>
        <v>1</v>
      </c>
    </row>
    <row r="2105" spans="1:33">
      <c r="A2105" s="45">
        <f t="shared" si="511"/>
        <v>2105</v>
      </c>
      <c r="B2105" s="44">
        <f t="shared" si="518"/>
        <v>2061</v>
      </c>
      <c r="C2105" s="48" t="s">
        <v>5078</v>
      </c>
      <c r="D2105" s="53" t="s">
        <v>5073</v>
      </c>
      <c r="E2105" s="53" t="s">
        <v>5063</v>
      </c>
      <c r="F2105" s="53" t="s">
        <v>5063</v>
      </c>
      <c r="G2105" s="142">
        <v>0</v>
      </c>
      <c r="H2105" s="142">
        <v>0</v>
      </c>
      <c r="I2105" s="178" t="s">
        <v>1</v>
      </c>
      <c r="J2105" s="53" t="s">
        <v>1347</v>
      </c>
      <c r="K2105" s="54" t="s">
        <v>3817</v>
      </c>
      <c r="L2105" s="52" t="s">
        <v>4614</v>
      </c>
      <c r="M2105" s="52" t="s">
        <v>4670</v>
      </c>
      <c r="N2105" s="52" t="s">
        <v>2599</v>
      </c>
      <c r="O2105" s="52"/>
      <c r="P2105" s="178" t="s">
        <v>5068</v>
      </c>
      <c r="Q2105" s="13"/>
      <c r="R2105"/>
      <c r="S2105" t="str">
        <f t="shared" si="552"/>
        <v/>
      </c>
      <c r="T2105" s="41" t="str">
        <f>IF(ISNA(VLOOKUP(P2105,'NEW XEQM.c'!E:F,2,0)),"--","PRESENT")</f>
        <v>PRESENT</v>
      </c>
      <c r="U2105"/>
      <c r="V2105">
        <f t="shared" si="553"/>
        <v>652</v>
      </c>
      <c r="W2105" s="75" t="s">
        <v>2571</v>
      </c>
      <c r="X2105" s="54" t="s">
        <v>2500</v>
      </c>
      <c r="Y2105" s="54" t="s">
        <v>2155</v>
      </c>
      <c r="Z2105" s="22" t="str">
        <f t="shared" si="512"/>
        <v>"F.1234"</v>
      </c>
      <c r="AA2105" s="22" t="str">
        <f t="shared" si="513"/>
        <v>F.1234</v>
      </c>
      <c r="AB2105" s="1">
        <f t="shared" si="514"/>
        <v>2061</v>
      </c>
      <c r="AC2105" t="str">
        <f t="shared" si="515"/>
        <v>ITM_F1234</v>
      </c>
      <c r="AD2105" s="125" t="str">
        <f>IF(ISNA(VLOOKUP(AA2105,'XEQM Shortlist'!J:J,1,0)),"//","")</f>
        <v>//</v>
      </c>
      <c r="AF2105" s="88" t="str">
        <f t="shared" si="516"/>
        <v>F.1234</v>
      </c>
      <c r="AG2105" t="b">
        <f t="shared" si="517"/>
        <v>1</v>
      </c>
    </row>
    <row r="2106" spans="1:33">
      <c r="A2106" s="45">
        <f t="shared" si="511"/>
        <v>2106</v>
      </c>
      <c r="B2106" s="44">
        <f t="shared" si="518"/>
        <v>2062</v>
      </c>
      <c r="C2106" s="48" t="s">
        <v>5078</v>
      </c>
      <c r="D2106" s="53" t="s">
        <v>5074</v>
      </c>
      <c r="E2106" s="53" t="s">
        <v>5064</v>
      </c>
      <c r="F2106" s="53" t="s">
        <v>5064</v>
      </c>
      <c r="G2106" s="142">
        <v>0</v>
      </c>
      <c r="H2106" s="142">
        <v>0</v>
      </c>
      <c r="I2106" s="178" t="s">
        <v>1</v>
      </c>
      <c r="J2106" s="53" t="s">
        <v>1347</v>
      </c>
      <c r="K2106" s="54" t="s">
        <v>3817</v>
      </c>
      <c r="L2106" s="52" t="s">
        <v>4614</v>
      </c>
      <c r="M2106" s="52" t="s">
        <v>4670</v>
      </c>
      <c r="N2106" s="52" t="s">
        <v>2599</v>
      </c>
      <c r="O2106" s="52"/>
      <c r="P2106" s="178" t="s">
        <v>5069</v>
      </c>
      <c r="Q2106" s="13"/>
      <c r="R2106"/>
      <c r="S2106" t="str">
        <f t="shared" si="552"/>
        <v/>
      </c>
      <c r="T2106" s="41" t="str">
        <f>IF(ISNA(VLOOKUP(P2106,'NEW XEQM.c'!E:F,2,0)),"--","PRESENT")</f>
        <v>PRESENT</v>
      </c>
      <c r="U2106"/>
      <c r="V2106">
        <f t="shared" si="553"/>
        <v>653</v>
      </c>
      <c r="W2106" s="75" t="s">
        <v>2571</v>
      </c>
      <c r="X2106" s="54" t="s">
        <v>2500</v>
      </c>
      <c r="Y2106" s="54" t="s">
        <v>2155</v>
      </c>
      <c r="Z2106" s="22" t="str">
        <f t="shared" si="512"/>
        <v>"M.1234"</v>
      </c>
      <c r="AA2106" s="22" t="str">
        <f t="shared" si="513"/>
        <v>M.1234</v>
      </c>
      <c r="AB2106" s="1">
        <f t="shared" si="514"/>
        <v>2062</v>
      </c>
      <c r="AC2106" t="str">
        <f t="shared" si="515"/>
        <v>ITM_M1234</v>
      </c>
      <c r="AD2106" s="125" t="str">
        <f>IF(ISNA(VLOOKUP(AA2106,'XEQM Shortlist'!J:J,1,0)),"//","")</f>
        <v>//</v>
      </c>
      <c r="AF2106" s="88" t="str">
        <f t="shared" si="516"/>
        <v>M.1234</v>
      </c>
      <c r="AG2106" t="b">
        <f t="shared" si="517"/>
        <v>1</v>
      </c>
    </row>
    <row r="2107" spans="1:33">
      <c r="A2107" s="45">
        <f t="shared" si="511"/>
        <v>2107</v>
      </c>
      <c r="B2107" s="44">
        <f t="shared" si="518"/>
        <v>2063</v>
      </c>
      <c r="C2107" s="48" t="s">
        <v>5078</v>
      </c>
      <c r="D2107" s="53" t="s">
        <v>5075</v>
      </c>
      <c r="E2107" s="53" t="s">
        <v>5065</v>
      </c>
      <c r="F2107" s="53" t="s">
        <v>5065</v>
      </c>
      <c r="G2107" s="142">
        <v>0</v>
      </c>
      <c r="H2107" s="142">
        <v>0</v>
      </c>
      <c r="I2107" s="178" t="s">
        <v>1</v>
      </c>
      <c r="J2107" s="53" t="s">
        <v>1347</v>
      </c>
      <c r="K2107" s="54" t="s">
        <v>3817</v>
      </c>
      <c r="L2107" s="52" t="s">
        <v>4614</v>
      </c>
      <c r="M2107" s="52" t="s">
        <v>4670</v>
      </c>
      <c r="N2107" s="52" t="s">
        <v>2599</v>
      </c>
      <c r="O2107" s="52"/>
      <c r="P2107" s="178" t="s">
        <v>5070</v>
      </c>
      <c r="Q2107" s="13"/>
      <c r="R2107"/>
      <c r="S2107" t="str">
        <f t="shared" si="552"/>
        <v/>
      </c>
      <c r="T2107" s="41" t="str">
        <f>IF(ISNA(VLOOKUP(P2107,'NEW XEQM.c'!E:F,2,0)),"--","PRESENT")</f>
        <v>PRESENT</v>
      </c>
      <c r="U2107"/>
      <c r="V2107">
        <f t="shared" si="553"/>
        <v>654</v>
      </c>
      <c r="W2107" s="75" t="s">
        <v>2571</v>
      </c>
      <c r="X2107" s="54" t="s">
        <v>2500</v>
      </c>
      <c r="Y2107" s="54" t="s">
        <v>2155</v>
      </c>
      <c r="Z2107" s="22" t="str">
        <f t="shared" si="512"/>
        <v>"F.14"</v>
      </c>
      <c r="AA2107" s="22" t="str">
        <f t="shared" si="513"/>
        <v>F.14</v>
      </c>
      <c r="AB2107" s="1">
        <f t="shared" si="514"/>
        <v>2063</v>
      </c>
      <c r="AC2107" t="str">
        <f t="shared" si="515"/>
        <v>ITM_F14</v>
      </c>
      <c r="AD2107" s="125" t="str">
        <f>IF(ISNA(VLOOKUP(AA2107,'XEQM Shortlist'!J:J,1,0)),"//","")</f>
        <v>//</v>
      </c>
      <c r="AF2107" s="88" t="str">
        <f t="shared" si="516"/>
        <v>F.14</v>
      </c>
      <c r="AG2107" t="b">
        <f t="shared" si="517"/>
        <v>1</v>
      </c>
    </row>
    <row r="2108" spans="1:33">
      <c r="A2108" s="45">
        <f t="shared" si="511"/>
        <v>2108</v>
      </c>
      <c r="B2108" s="44">
        <f t="shared" si="518"/>
        <v>2064</v>
      </c>
      <c r="C2108" s="48" t="s">
        <v>5078</v>
      </c>
      <c r="D2108" s="53" t="s">
        <v>5076</v>
      </c>
      <c r="E2108" s="53" t="s">
        <v>5066</v>
      </c>
      <c r="F2108" s="53" t="s">
        <v>5066</v>
      </c>
      <c r="G2108" s="142">
        <v>0</v>
      </c>
      <c r="H2108" s="142">
        <v>0</v>
      </c>
      <c r="I2108" s="178" t="s">
        <v>1</v>
      </c>
      <c r="J2108" s="53" t="s">
        <v>1347</v>
      </c>
      <c r="K2108" s="54" t="s">
        <v>3817</v>
      </c>
      <c r="L2108" s="52" t="s">
        <v>4614</v>
      </c>
      <c r="M2108" s="52" t="s">
        <v>4670</v>
      </c>
      <c r="N2108" s="52" t="s">
        <v>2599</v>
      </c>
      <c r="O2108" s="52"/>
      <c r="P2108" s="178" t="s">
        <v>5071</v>
      </c>
      <c r="Q2108" s="13"/>
      <c r="R2108"/>
      <c r="S2108" t="str">
        <f t="shared" si="552"/>
        <v/>
      </c>
      <c r="T2108" s="41" t="str">
        <f>IF(ISNA(VLOOKUP(P2108,'NEW XEQM.c'!E:F,2,0)),"--","PRESENT")</f>
        <v>PRESENT</v>
      </c>
      <c r="U2108"/>
      <c r="V2108">
        <f t="shared" si="553"/>
        <v>655</v>
      </c>
      <c r="W2108" s="75" t="s">
        <v>2571</v>
      </c>
      <c r="X2108" s="54" t="s">
        <v>2500</v>
      </c>
      <c r="Y2108" s="54" t="s">
        <v>2155</v>
      </c>
      <c r="Z2108" s="22" t="str">
        <f t="shared" si="512"/>
        <v>"M.14"</v>
      </c>
      <c r="AA2108" s="22" t="str">
        <f t="shared" si="513"/>
        <v>M.14</v>
      </c>
      <c r="AB2108" s="1">
        <f t="shared" si="514"/>
        <v>2064</v>
      </c>
      <c r="AC2108" t="str">
        <f t="shared" si="515"/>
        <v>ITM_M14</v>
      </c>
      <c r="AD2108" s="125" t="str">
        <f>IF(ISNA(VLOOKUP(AA2108,'XEQM Shortlist'!J:J,1,0)),"//","")</f>
        <v>//</v>
      </c>
      <c r="AF2108" s="88" t="str">
        <f t="shared" si="516"/>
        <v>M.14</v>
      </c>
      <c r="AG2108" t="b">
        <f t="shared" si="517"/>
        <v>1</v>
      </c>
    </row>
    <row r="2109" spans="1:33">
      <c r="A2109" s="45">
        <f t="shared" ref="A2109:A2126" si="554">IF(B2109=INT(B2109),ROW(),"")</f>
        <v>2109</v>
      </c>
      <c r="B2109" s="44">
        <f t="shared" si="518"/>
        <v>2065</v>
      </c>
      <c r="C2109" s="48" t="s">
        <v>5078</v>
      </c>
      <c r="D2109" s="53" t="s">
        <v>5077</v>
      </c>
      <c r="E2109" s="53" t="s">
        <v>5067</v>
      </c>
      <c r="F2109" s="53" t="s">
        <v>5067</v>
      </c>
      <c r="G2109" s="142">
        <v>0</v>
      </c>
      <c r="H2109" s="142">
        <v>0</v>
      </c>
      <c r="I2109" s="178" t="s">
        <v>1</v>
      </c>
      <c r="J2109" s="53" t="s">
        <v>1347</v>
      </c>
      <c r="K2109" s="54" t="s">
        <v>3817</v>
      </c>
      <c r="L2109" s="52" t="s">
        <v>4614</v>
      </c>
      <c r="M2109" s="52" t="s">
        <v>4670</v>
      </c>
      <c r="N2109" s="52" t="s">
        <v>2599</v>
      </c>
      <c r="O2109" s="52"/>
      <c r="P2109" s="178" t="s">
        <v>5072</v>
      </c>
      <c r="Q2109" s="13"/>
      <c r="R2109"/>
      <c r="S2109" t="str">
        <f t="shared" si="552"/>
        <v/>
      </c>
      <c r="T2109" s="41" t="str">
        <f>IF(ISNA(VLOOKUP(P2109,'NEW XEQM.c'!E:F,2,0)),"--","PRESENT")</f>
        <v>PRESENT</v>
      </c>
      <c r="U2109"/>
      <c r="V2109">
        <f t="shared" si="553"/>
        <v>656</v>
      </c>
      <c r="W2109" s="75" t="s">
        <v>2571</v>
      </c>
      <c r="X2109" s="54" t="s">
        <v>2500</v>
      </c>
      <c r="Y2109" s="54" t="s">
        <v>2155</v>
      </c>
      <c r="Z2109" s="22" t="str">
        <f t="shared" ref="Z2109:Z2129" si="555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56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57">B2109</f>
        <v>2065</v>
      </c>
      <c r="AC2109" t="str">
        <f t="shared" ref="AC2109:AC2129" si="558">P2109</f>
        <v>ITM_F124</v>
      </c>
      <c r="AD2109" s="125" t="str">
        <f>IF(ISNA(VLOOKUP(AA2109,'XEQM Shortlist'!J:J,1,0)),"//","")</f>
        <v>//</v>
      </c>
      <c r="AF2109" s="88" t="str">
        <f t="shared" ref="AF2109:AF2129" si="559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60">AA2109=AF2109</f>
        <v>1</v>
      </c>
    </row>
    <row r="2110" spans="1:33">
      <c r="A2110" s="45">
        <f t="shared" si="554"/>
        <v>2110</v>
      </c>
      <c r="B2110" s="44">
        <f t="shared" si="518"/>
        <v>2066</v>
      </c>
      <c r="C2110" s="48" t="s">
        <v>3642</v>
      </c>
      <c r="D2110" s="53" t="s">
        <v>7</v>
      </c>
      <c r="E2110" s="53" t="s">
        <v>506</v>
      </c>
      <c r="F2110" s="53" t="s">
        <v>5247</v>
      </c>
      <c r="G2110" s="142">
        <v>0</v>
      </c>
      <c r="H2110" s="142">
        <v>0</v>
      </c>
      <c r="I2110" s="178" t="s">
        <v>1</v>
      </c>
      <c r="J2110" s="53" t="s">
        <v>1348</v>
      </c>
      <c r="K2110" s="54" t="s">
        <v>3656</v>
      </c>
      <c r="L2110" s="52" t="s">
        <v>4614</v>
      </c>
      <c r="M2110" s="52" t="s">
        <v>4672</v>
      </c>
      <c r="N2110" s="52" t="s">
        <v>2599</v>
      </c>
      <c r="O2110" s="52"/>
      <c r="P2110" s="178" t="s">
        <v>5249</v>
      </c>
      <c r="Q2110" s="13"/>
      <c r="R2110"/>
      <c r="S2110" t="str">
        <f t="shared" si="552"/>
        <v>NOT EQUAL</v>
      </c>
      <c r="T2110" s="41" t="str">
        <f>IF(ISNA(VLOOKUP(P2110,'NEW XEQM.c'!E:F,2,0)),"--","PRESENT")</f>
        <v>--</v>
      </c>
      <c r="U2110"/>
      <c r="V2110">
        <f t="shared" si="553"/>
        <v>656</v>
      </c>
      <c r="W2110" s="75" t="s">
        <v>2155</v>
      </c>
      <c r="X2110" s="54" t="s">
        <v>2155</v>
      </c>
      <c r="Y2110" s="54" t="s">
        <v>2155</v>
      </c>
      <c r="Z2110" s="22" t="str">
        <f t="shared" si="555"/>
        <v/>
      </c>
      <c r="AA2110" s="22" t="str">
        <f t="shared" si="556"/>
        <v/>
      </c>
      <c r="AB2110" s="1">
        <f t="shared" si="557"/>
        <v>2066</v>
      </c>
      <c r="AC2110" t="str">
        <f t="shared" si="558"/>
        <v>MNU_TAMLBLALPHA</v>
      </c>
      <c r="AD2110" s="125" t="str">
        <f>IF(ISNA(VLOOKUP(AA2110,'XEQM Shortlist'!J:J,1,0)),"//","")</f>
        <v/>
      </c>
      <c r="AF2110" s="88" t="str">
        <f t="shared" si="559"/>
        <v/>
      </c>
      <c r="AG2110" t="b">
        <f t="shared" si="560"/>
        <v>1</v>
      </c>
    </row>
    <row r="2111" spans="1:33">
      <c r="A2111" s="45">
        <f t="shared" si="554"/>
        <v>2111</v>
      </c>
      <c r="B2111" s="44">
        <f t="shared" si="518"/>
        <v>2067</v>
      </c>
      <c r="C2111" s="48" t="s">
        <v>3642</v>
      </c>
      <c r="D2111" s="53" t="s">
        <v>7</v>
      </c>
      <c r="E2111" s="53" t="s">
        <v>506</v>
      </c>
      <c r="F2111" s="53" t="s">
        <v>5248</v>
      </c>
      <c r="G2111" s="142">
        <v>0</v>
      </c>
      <c r="H2111" s="142">
        <v>0</v>
      </c>
      <c r="I2111" s="178" t="s">
        <v>1</v>
      </c>
      <c r="J2111" s="53" t="s">
        <v>1348</v>
      </c>
      <c r="K2111" s="54" t="s">
        <v>3656</v>
      </c>
      <c r="L2111" s="52" t="s">
        <v>4614</v>
      </c>
      <c r="M2111" s="52" t="s">
        <v>4672</v>
      </c>
      <c r="N2111" s="52" t="s">
        <v>2599</v>
      </c>
      <c r="O2111" s="52"/>
      <c r="P2111" s="178" t="s">
        <v>5250</v>
      </c>
      <c r="Q2111" s="13"/>
      <c r="R2111"/>
      <c r="S2111" t="str">
        <f t="shared" si="552"/>
        <v>NOT EQUAL</v>
      </c>
      <c r="T2111" s="41" t="str">
        <f>IF(ISNA(VLOOKUP(P2111,'NEW XEQM.c'!E:F,2,0)),"--","PRESENT")</f>
        <v>--</v>
      </c>
      <c r="U2111"/>
      <c r="V2111">
        <f t="shared" si="553"/>
        <v>656</v>
      </c>
      <c r="W2111" s="75" t="s">
        <v>2155</v>
      </c>
      <c r="X2111" s="54" t="s">
        <v>2155</v>
      </c>
      <c r="Y2111" s="54" t="s">
        <v>2155</v>
      </c>
      <c r="Z2111" s="22" t="str">
        <f t="shared" si="555"/>
        <v/>
      </c>
      <c r="AA2111" s="22" t="str">
        <f t="shared" si="556"/>
        <v/>
      </c>
      <c r="AB2111" s="1">
        <f t="shared" si="557"/>
        <v>2067</v>
      </c>
      <c r="AC2111" t="str">
        <f t="shared" si="558"/>
        <v>MNU_TAMSRALPHA</v>
      </c>
      <c r="AD2111" s="125" t="str">
        <f>IF(ISNA(VLOOKUP(AA2111,'XEQM Shortlist'!J:J,1,0)),"//","")</f>
        <v/>
      </c>
      <c r="AF2111" s="88" t="str">
        <f t="shared" si="559"/>
        <v/>
      </c>
      <c r="AG2111" t="b">
        <f t="shared" si="560"/>
        <v>1</v>
      </c>
    </row>
    <row r="2112" spans="1:33">
      <c r="A2112" s="45">
        <f t="shared" ref="A2112" si="561">IF(B2112=INT(B2112),ROW(),"")</f>
        <v>2112</v>
      </c>
      <c r="B2112" s="44">
        <f t="shared" si="518"/>
        <v>2068</v>
      </c>
      <c r="C2112" s="48" t="s">
        <v>3642</v>
      </c>
      <c r="D2112" s="53" t="s">
        <v>7</v>
      </c>
      <c r="E2112" s="53" t="s">
        <v>506</v>
      </c>
      <c r="F2112" s="53" t="s">
        <v>5417</v>
      </c>
      <c r="G2112" s="142">
        <v>0</v>
      </c>
      <c r="H2112" s="142">
        <v>0</v>
      </c>
      <c r="I2112" s="178" t="s">
        <v>1</v>
      </c>
      <c r="J2112" s="53" t="s">
        <v>1348</v>
      </c>
      <c r="K2112" s="54" t="s">
        <v>3656</v>
      </c>
      <c r="L2112" s="52" t="s">
        <v>4614</v>
      </c>
      <c r="M2112" s="52" t="s">
        <v>4672</v>
      </c>
      <c r="N2112" s="52" t="s">
        <v>2599</v>
      </c>
      <c r="O2112" s="52"/>
      <c r="P2112" s="178" t="s">
        <v>5411</v>
      </c>
      <c r="Q2112" s="13"/>
      <c r="R2112"/>
      <c r="S2112" t="str">
        <f t="shared" ref="S2112" si="562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63">IF(AA2112&lt;&gt;"",V2111+1,V2111)</f>
        <v>656</v>
      </c>
      <c r="W2112" s="75" t="s">
        <v>2155</v>
      </c>
      <c r="X2112" s="54" t="s">
        <v>2155</v>
      </c>
      <c r="Y2112" s="54" t="s">
        <v>2155</v>
      </c>
      <c r="Z2112" s="22" t="str">
        <f t="shared" ref="Z2112" si="564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65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66">B2112</f>
        <v>2068</v>
      </c>
      <c r="AC2112" t="str">
        <f t="shared" ref="AC2112" si="567">P2112</f>
        <v>MNU_TAMNONREG</v>
      </c>
      <c r="AD2112" s="125" t="str">
        <f>IF(ISNA(VLOOKUP(AA2112,'XEQM Shortlist'!J:J,1,0)),"//","")</f>
        <v/>
      </c>
      <c r="AF2112" s="88" t="str">
        <f t="shared" ref="AF2112" si="568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69">AA2112=AF2112</f>
        <v>1</v>
      </c>
    </row>
    <row r="2113" spans="1:33" s="41" customFormat="1">
      <c r="A2113" s="45">
        <f t="shared" si="554"/>
        <v>2113</v>
      </c>
      <c r="B2113" s="44">
        <f t="shared" si="518"/>
        <v>2069</v>
      </c>
      <c r="C2113" s="80" t="s">
        <v>3643</v>
      </c>
      <c r="D2113" s="80" t="s">
        <v>4765</v>
      </c>
      <c r="E2113" s="81" t="s">
        <v>180</v>
      </c>
      <c r="F2113" s="81" t="s">
        <v>180</v>
      </c>
      <c r="G2113" s="82">
        <v>0</v>
      </c>
      <c r="H2113" s="82">
        <v>0</v>
      </c>
      <c r="I2113" s="264" t="s">
        <v>1</v>
      </c>
      <c r="J2113" s="81" t="s">
        <v>1348</v>
      </c>
      <c r="K2113" s="83" t="s">
        <v>3656</v>
      </c>
      <c r="L2113" s="84" t="s">
        <v>4614</v>
      </c>
      <c r="M2113" s="84" t="s">
        <v>4672</v>
      </c>
      <c r="N2113" s="52" t="s">
        <v>2599</v>
      </c>
      <c r="O2113" s="84"/>
      <c r="P2113" s="261" t="s">
        <v>4639</v>
      </c>
      <c r="Q2113" s="13"/>
      <c r="R2113"/>
      <c r="S2113" t="str">
        <f t="shared" si="552"/>
        <v/>
      </c>
      <c r="T2113" s="41" t="str">
        <f>IF(ISNA(VLOOKUP(P2113,'NEW XEQM.c'!E:F,2,0)),"--","PRESENT")</f>
        <v>--</v>
      </c>
      <c r="U2113"/>
      <c r="V2113">
        <f t="shared" si="553"/>
        <v>656</v>
      </c>
      <c r="W2113" s="75" t="s">
        <v>2566</v>
      </c>
      <c r="X2113" s="54" t="s">
        <v>2155</v>
      </c>
      <c r="Y2113" s="54" t="s">
        <v>2155</v>
      </c>
      <c r="Z2113" s="22" t="str">
        <f t="shared" si="555"/>
        <v/>
      </c>
      <c r="AA2113" s="22" t="str">
        <f t="shared" si="556"/>
        <v/>
      </c>
      <c r="AB2113" s="1">
        <f t="shared" si="557"/>
        <v>2069</v>
      </c>
      <c r="AC2113" t="str">
        <f t="shared" si="558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59"/>
        <v/>
      </c>
      <c r="AG2113" t="b">
        <f t="shared" si="560"/>
        <v>1</v>
      </c>
    </row>
    <row r="2114" spans="1:33" s="41" customFormat="1">
      <c r="A2114" s="45">
        <f t="shared" si="554"/>
        <v>2114</v>
      </c>
      <c r="B2114" s="44">
        <f t="shared" si="518"/>
        <v>2070</v>
      </c>
      <c r="C2114" s="80" t="s">
        <v>3643</v>
      </c>
      <c r="D2114" s="80" t="s">
        <v>4644</v>
      </c>
      <c r="E2114" s="81" t="s">
        <v>173</v>
      </c>
      <c r="F2114" s="81" t="s">
        <v>173</v>
      </c>
      <c r="G2114" s="82">
        <v>0</v>
      </c>
      <c r="H2114" s="82">
        <v>0</v>
      </c>
      <c r="I2114" s="264" t="s">
        <v>1</v>
      </c>
      <c r="J2114" s="81" t="s">
        <v>1348</v>
      </c>
      <c r="K2114" s="83" t="s">
        <v>3656</v>
      </c>
      <c r="L2114" s="84" t="s">
        <v>4614</v>
      </c>
      <c r="M2114" s="84" t="s">
        <v>4672</v>
      </c>
      <c r="N2114" s="52" t="s">
        <v>2599</v>
      </c>
      <c r="O2114" s="84"/>
      <c r="P2114" s="261" t="s">
        <v>4644</v>
      </c>
      <c r="Q2114" s="13"/>
      <c r="R2114"/>
      <c r="S2114" t="str">
        <f t="shared" si="552"/>
        <v/>
      </c>
      <c r="T2114" s="41" t="str">
        <f>IF(ISNA(VLOOKUP(P2114,'NEW XEQM.c'!E:F,2,0)),"--","PRESENT")</f>
        <v>--</v>
      </c>
      <c r="U2114"/>
      <c r="V2114">
        <f t="shared" si="553"/>
        <v>656</v>
      </c>
      <c r="W2114" s="75" t="s">
        <v>2566</v>
      </c>
      <c r="X2114" s="54" t="s">
        <v>2155</v>
      </c>
      <c r="Y2114" s="54" t="s">
        <v>2155</v>
      </c>
      <c r="Z2114" s="22" t="str">
        <f t="shared" si="555"/>
        <v/>
      </c>
      <c r="AA2114" s="22" t="str">
        <f t="shared" si="556"/>
        <v/>
      </c>
      <c r="AB2114" s="1">
        <f t="shared" si="557"/>
        <v>2070</v>
      </c>
      <c r="AC2114" t="str">
        <f t="shared" si="558"/>
        <v>ITM_LN_SIGN</v>
      </c>
      <c r="AD2114" s="125" t="str">
        <f>IF(ISNA(VLOOKUP(AA2114,'XEQM Shortlist'!J:J,1,0)),"//","")</f>
        <v/>
      </c>
      <c r="AE2114"/>
      <c r="AF2114" s="88" t="str">
        <f t="shared" si="559"/>
        <v/>
      </c>
      <c r="AG2114" t="b">
        <f t="shared" si="560"/>
        <v>1</v>
      </c>
    </row>
    <row r="2115" spans="1:33" s="41" customFormat="1">
      <c r="A2115" s="45">
        <f t="shared" si="554"/>
        <v>2115</v>
      </c>
      <c r="B2115" s="44">
        <f t="shared" si="518"/>
        <v>2071</v>
      </c>
      <c r="C2115" s="80" t="s">
        <v>3643</v>
      </c>
      <c r="D2115" s="80" t="s">
        <v>4640</v>
      </c>
      <c r="E2115" s="81" t="s">
        <v>1217</v>
      </c>
      <c r="F2115" s="81" t="s">
        <v>1217</v>
      </c>
      <c r="G2115" s="82">
        <v>0</v>
      </c>
      <c r="H2115" s="82">
        <v>0</v>
      </c>
      <c r="I2115" s="264" t="s">
        <v>1</v>
      </c>
      <c r="J2115" s="81" t="s">
        <v>1348</v>
      </c>
      <c r="K2115" s="83" t="s">
        <v>3656</v>
      </c>
      <c r="L2115" s="84" t="s">
        <v>4614</v>
      </c>
      <c r="M2115" s="84" t="s">
        <v>4672</v>
      </c>
      <c r="N2115" s="52" t="s">
        <v>2599</v>
      </c>
      <c r="O2115" s="84"/>
      <c r="P2115" s="261" t="s">
        <v>4640</v>
      </c>
      <c r="Q2115" s="13"/>
      <c r="R2115"/>
      <c r="S2115" t="str">
        <f t="shared" si="552"/>
        <v/>
      </c>
      <c r="T2115" s="41" t="str">
        <f>IF(ISNA(VLOOKUP(P2115,'NEW XEQM.c'!E:F,2,0)),"--","PRESENT")</f>
        <v>--</v>
      </c>
      <c r="U2115"/>
      <c r="V2115">
        <f t="shared" si="553"/>
        <v>656</v>
      </c>
      <c r="W2115" s="75" t="s">
        <v>2566</v>
      </c>
      <c r="X2115" s="54" t="s">
        <v>2155</v>
      </c>
      <c r="Y2115" s="54" t="s">
        <v>2155</v>
      </c>
      <c r="Z2115" s="22" t="str">
        <f t="shared" si="555"/>
        <v/>
      </c>
      <c r="AA2115" s="22" t="str">
        <f t="shared" si="556"/>
        <v/>
      </c>
      <c r="AB2115" s="1">
        <f t="shared" si="557"/>
        <v>2071</v>
      </c>
      <c r="AC2115" t="str">
        <f t="shared" si="558"/>
        <v>ITM_SIN_SIGN</v>
      </c>
      <c r="AD2115" s="125" t="str">
        <f>IF(ISNA(VLOOKUP(AA2115,'XEQM Shortlist'!J:J,1,0)),"//","")</f>
        <v/>
      </c>
      <c r="AE2115"/>
      <c r="AF2115" s="88" t="str">
        <f t="shared" si="559"/>
        <v/>
      </c>
      <c r="AG2115" t="b">
        <f t="shared" si="560"/>
        <v>1</v>
      </c>
    </row>
    <row r="2116" spans="1:33" s="41" customFormat="1">
      <c r="A2116" s="45">
        <f t="shared" si="554"/>
        <v>2116</v>
      </c>
      <c r="B2116" s="44">
        <f t="shared" ref="B2116:B2179" si="570">IF(AND(MID(C2116,2,1)&lt;&gt;"/",MID(C2116,1,1)="/"),INT(B2115)+1,B2115+0.01)</f>
        <v>2072</v>
      </c>
      <c r="C2116" s="80" t="s">
        <v>3643</v>
      </c>
      <c r="D2116" s="80" t="s">
        <v>4641</v>
      </c>
      <c r="E2116" s="81" t="s">
        <v>1041</v>
      </c>
      <c r="F2116" s="81" t="s">
        <v>1041</v>
      </c>
      <c r="G2116" s="82">
        <v>0</v>
      </c>
      <c r="H2116" s="82">
        <v>0</v>
      </c>
      <c r="I2116" s="264" t="s">
        <v>1</v>
      </c>
      <c r="J2116" s="81" t="s">
        <v>1348</v>
      </c>
      <c r="K2116" s="83" t="s">
        <v>3656</v>
      </c>
      <c r="L2116" s="84" t="s">
        <v>4614</v>
      </c>
      <c r="M2116" s="84" t="s">
        <v>4672</v>
      </c>
      <c r="N2116" s="52" t="s">
        <v>2599</v>
      </c>
      <c r="O2116" s="84"/>
      <c r="P2116" s="261" t="s">
        <v>4641</v>
      </c>
      <c r="Q2116" s="13"/>
      <c r="R2116"/>
      <c r="S2116" t="str">
        <f t="shared" si="552"/>
        <v/>
      </c>
      <c r="T2116" s="41" t="str">
        <f>IF(ISNA(VLOOKUP(P2116,'NEW XEQM.c'!E:F,2,0)),"--","PRESENT")</f>
        <v>--</v>
      </c>
      <c r="U2116"/>
      <c r="V2116">
        <f t="shared" si="553"/>
        <v>656</v>
      </c>
      <c r="W2116" s="75" t="s">
        <v>2566</v>
      </c>
      <c r="X2116" s="54" t="s">
        <v>2155</v>
      </c>
      <c r="Y2116" s="54" t="s">
        <v>2155</v>
      </c>
      <c r="Z2116" s="22" t="str">
        <f t="shared" si="555"/>
        <v/>
      </c>
      <c r="AA2116" s="22" t="str">
        <f t="shared" si="556"/>
        <v/>
      </c>
      <c r="AB2116" s="1">
        <f t="shared" si="557"/>
        <v>2072</v>
      </c>
      <c r="AC2116" t="str">
        <f t="shared" si="558"/>
        <v>ITM_COS_SIGN</v>
      </c>
      <c r="AD2116" s="125" t="str">
        <f>IF(ISNA(VLOOKUP(AA2116,'XEQM Shortlist'!J:J,1,0)),"//","")</f>
        <v/>
      </c>
      <c r="AE2116"/>
      <c r="AF2116" s="88" t="str">
        <f t="shared" si="559"/>
        <v/>
      </c>
      <c r="AG2116" t="b">
        <f t="shared" si="560"/>
        <v>1</v>
      </c>
    </row>
    <row r="2117" spans="1:33" s="41" customFormat="1">
      <c r="A2117" s="45">
        <f t="shared" si="554"/>
        <v>2117</v>
      </c>
      <c r="B2117" s="44">
        <f t="shared" si="570"/>
        <v>2073</v>
      </c>
      <c r="C2117" s="80" t="s">
        <v>3643</v>
      </c>
      <c r="D2117" s="80" t="s">
        <v>4642</v>
      </c>
      <c r="E2117" s="81" t="s">
        <v>1236</v>
      </c>
      <c r="F2117" s="81" t="s">
        <v>1236</v>
      </c>
      <c r="G2117" s="82">
        <v>0</v>
      </c>
      <c r="H2117" s="82">
        <v>0</v>
      </c>
      <c r="I2117" s="264" t="s">
        <v>1</v>
      </c>
      <c r="J2117" s="81" t="s">
        <v>1348</v>
      </c>
      <c r="K2117" s="83" t="s">
        <v>3656</v>
      </c>
      <c r="L2117" s="84" t="s">
        <v>4614</v>
      </c>
      <c r="M2117" s="84" t="s">
        <v>4672</v>
      </c>
      <c r="N2117" s="52" t="s">
        <v>2599</v>
      </c>
      <c r="O2117" s="84"/>
      <c r="P2117" s="261" t="s">
        <v>4642</v>
      </c>
      <c r="Q2117" s="13"/>
      <c r="R2117"/>
      <c r="S2117" t="str">
        <f t="shared" si="552"/>
        <v/>
      </c>
      <c r="T2117" s="41" t="str">
        <f>IF(ISNA(VLOOKUP(P2117,'NEW XEQM.c'!E:F,2,0)),"--","PRESENT")</f>
        <v>--</v>
      </c>
      <c r="U2117"/>
      <c r="V2117">
        <f t="shared" si="553"/>
        <v>656</v>
      </c>
      <c r="W2117" s="75" t="s">
        <v>2566</v>
      </c>
      <c r="X2117" s="54" t="s">
        <v>2155</v>
      </c>
      <c r="Y2117" s="54" t="s">
        <v>2155</v>
      </c>
      <c r="Z2117" s="22" t="str">
        <f t="shared" si="555"/>
        <v/>
      </c>
      <c r="AA2117" s="22" t="str">
        <f t="shared" si="556"/>
        <v/>
      </c>
      <c r="AB2117" s="1">
        <f t="shared" si="557"/>
        <v>2073</v>
      </c>
      <c r="AC2117" t="str">
        <f t="shared" si="558"/>
        <v>ITM_TAN_SIGN</v>
      </c>
      <c r="AD2117" s="125" t="str">
        <f>IF(ISNA(VLOOKUP(AA2117,'XEQM Shortlist'!J:J,1,0)),"//","")</f>
        <v/>
      </c>
      <c r="AE2117"/>
      <c r="AF2117" s="88" t="str">
        <f t="shared" si="559"/>
        <v/>
      </c>
      <c r="AG2117" t="b">
        <f t="shared" si="560"/>
        <v>1</v>
      </c>
    </row>
    <row r="2118" spans="1:33">
      <c r="A2118" s="45">
        <f t="shared" si="554"/>
        <v>2118</v>
      </c>
      <c r="B2118" s="44">
        <f t="shared" si="570"/>
        <v>2074</v>
      </c>
      <c r="C2118" s="48" t="s">
        <v>5082</v>
      </c>
      <c r="D2118" s="48" t="s">
        <v>7</v>
      </c>
      <c r="E2118" s="72" t="s">
        <v>5109</v>
      </c>
      <c r="F2118" s="72" t="s">
        <v>5109</v>
      </c>
      <c r="G2118" s="142">
        <v>0</v>
      </c>
      <c r="H2118" s="142">
        <v>0</v>
      </c>
      <c r="I2118" s="178" t="s">
        <v>3</v>
      </c>
      <c r="J2118" s="53" t="s">
        <v>1347</v>
      </c>
      <c r="K2118" s="54" t="s">
        <v>3817</v>
      </c>
      <c r="L2118" s="52" t="s">
        <v>4614</v>
      </c>
      <c r="M2118" s="52" t="s">
        <v>4670</v>
      </c>
      <c r="N2118" s="52" t="s">
        <v>2599</v>
      </c>
      <c r="O2118" s="52"/>
      <c r="P2118" s="254" t="s">
        <v>5086</v>
      </c>
      <c r="Q2118" s="13"/>
      <c r="R2118"/>
      <c r="S2118" t="str">
        <f t="shared" si="552"/>
        <v/>
      </c>
      <c r="T2118" s="41" t="str">
        <f>IF(ISNA(VLOOKUP(P2118,'NEW XEQM.c'!E:F,2,0)),"--","PRESENT")</f>
        <v>--</v>
      </c>
      <c r="U2118"/>
      <c r="V2118">
        <f t="shared" si="553"/>
        <v>657</v>
      </c>
      <c r="W2118" s="75" t="s">
        <v>2558</v>
      </c>
      <c r="X2118" s="54" t="s">
        <v>2155</v>
      </c>
      <c r="Y2118" s="54" t="s">
        <v>2155</v>
      </c>
      <c r="Z2118" s="22" t="str">
        <f t="shared" si="555"/>
        <v>"X" STD_SUB_M STD_SUB_E STD_SUB_D STD_SUB_N</v>
      </c>
      <c r="AA2118" s="22" t="str">
        <f t="shared" si="556"/>
        <v>XMEDN</v>
      </c>
      <c r="AB2118" s="1">
        <f t="shared" si="557"/>
        <v>2074</v>
      </c>
      <c r="AC2118" t="str">
        <f t="shared" si="558"/>
        <v>ITM_MEDIAN</v>
      </c>
      <c r="AD2118" s="125" t="str">
        <f>IF(ISNA(VLOOKUP(AA2118,'XEQM Shortlist'!J:J,1,0)),"//","")</f>
        <v>//</v>
      </c>
      <c r="AF2118" s="88" t="str">
        <f t="shared" si="559"/>
        <v>XMEDN</v>
      </c>
      <c r="AG2118" t="b">
        <f t="shared" si="560"/>
        <v>1</v>
      </c>
    </row>
    <row r="2119" spans="1:33">
      <c r="A2119" s="45">
        <f t="shared" si="554"/>
        <v>2119</v>
      </c>
      <c r="B2119" s="44">
        <f t="shared" si="570"/>
        <v>2075</v>
      </c>
      <c r="C2119" s="48" t="s">
        <v>5096</v>
      </c>
      <c r="D2119" s="48" t="s">
        <v>7</v>
      </c>
      <c r="E2119" s="72" t="s">
        <v>5110</v>
      </c>
      <c r="F2119" s="72" t="s">
        <v>5110</v>
      </c>
      <c r="G2119" s="142">
        <v>0</v>
      </c>
      <c r="H2119" s="142">
        <v>0</v>
      </c>
      <c r="I2119" s="178" t="s">
        <v>3</v>
      </c>
      <c r="J2119" s="53" t="s">
        <v>1347</v>
      </c>
      <c r="K2119" s="54" t="s">
        <v>3817</v>
      </c>
      <c r="L2119" s="52" t="s">
        <v>4614</v>
      </c>
      <c r="M2119" s="52" t="s">
        <v>4670</v>
      </c>
      <c r="N2119" s="52" t="s">
        <v>2599</v>
      </c>
      <c r="O2119" s="52"/>
      <c r="P2119" s="254" t="s">
        <v>5094</v>
      </c>
      <c r="Q2119" s="13"/>
      <c r="R2119"/>
      <c r="S2119" t="str">
        <f t="shared" si="552"/>
        <v/>
      </c>
      <c r="T2119" s="41" t="str">
        <f>IF(ISNA(VLOOKUP(P2119,'NEW XEQM.c'!E:F,2,0)),"--","PRESENT")</f>
        <v>--</v>
      </c>
      <c r="U2119"/>
      <c r="V2119">
        <f t="shared" si="553"/>
        <v>658</v>
      </c>
      <c r="W2119" s="75" t="s">
        <v>2558</v>
      </c>
      <c r="X2119" s="54" t="s">
        <v>2155</v>
      </c>
      <c r="Y2119" s="54" t="s">
        <v>2155</v>
      </c>
      <c r="Z2119" s="22" t="str">
        <f t="shared" si="555"/>
        <v>"X" STD_SUB_Q STD_SUB_1</v>
      </c>
      <c r="AA2119" s="22" t="str">
        <f t="shared" si="556"/>
        <v>XQ1</v>
      </c>
      <c r="AB2119" s="1">
        <f t="shared" si="557"/>
        <v>2075</v>
      </c>
      <c r="AC2119" t="str">
        <f t="shared" si="558"/>
        <v>ITM_LOWER_QUARTILE</v>
      </c>
      <c r="AD2119" s="125" t="str">
        <f>IF(ISNA(VLOOKUP(AA2119,'XEQM Shortlist'!J:J,1,0)),"//","")</f>
        <v>//</v>
      </c>
      <c r="AF2119" s="88" t="str">
        <f t="shared" si="559"/>
        <v>XQ1</v>
      </c>
      <c r="AG2119" t="b">
        <f t="shared" si="560"/>
        <v>1</v>
      </c>
    </row>
    <row r="2120" spans="1:33">
      <c r="A2120" s="45">
        <f t="shared" si="554"/>
        <v>2120</v>
      </c>
      <c r="B2120" s="44">
        <f t="shared" si="570"/>
        <v>2076</v>
      </c>
      <c r="C2120" s="48" t="s">
        <v>5097</v>
      </c>
      <c r="D2120" s="48" t="s">
        <v>7</v>
      </c>
      <c r="E2120" s="72" t="s">
        <v>5111</v>
      </c>
      <c r="F2120" s="72" t="s">
        <v>5111</v>
      </c>
      <c r="G2120" s="142">
        <v>0</v>
      </c>
      <c r="H2120" s="142">
        <v>0</v>
      </c>
      <c r="I2120" s="178" t="s">
        <v>3</v>
      </c>
      <c r="J2120" s="53" t="s">
        <v>1347</v>
      </c>
      <c r="K2120" s="54" t="s">
        <v>3817</v>
      </c>
      <c r="L2120" s="52" t="s">
        <v>4614</v>
      </c>
      <c r="M2120" s="52" t="s">
        <v>4670</v>
      </c>
      <c r="N2120" s="52" t="s">
        <v>2599</v>
      </c>
      <c r="O2120" s="52"/>
      <c r="P2120" s="254" t="s">
        <v>5095</v>
      </c>
      <c r="Q2120" s="13"/>
      <c r="R2120"/>
      <c r="S2120" t="str">
        <f t="shared" si="552"/>
        <v/>
      </c>
      <c r="T2120" s="41" t="str">
        <f>IF(ISNA(VLOOKUP(P2120,'NEW XEQM.c'!E:F,2,0)),"--","PRESENT")</f>
        <v>--</v>
      </c>
      <c r="U2120"/>
      <c r="V2120">
        <f t="shared" si="553"/>
        <v>659</v>
      </c>
      <c r="W2120" s="75" t="s">
        <v>2558</v>
      </c>
      <c r="X2120" s="54" t="s">
        <v>2155</v>
      </c>
      <c r="Y2120" s="54" t="s">
        <v>2155</v>
      </c>
      <c r="Z2120" s="22" t="str">
        <f t="shared" si="555"/>
        <v>"X" STD_SUB_Q STD_SUB_3</v>
      </c>
      <c r="AA2120" s="22" t="str">
        <f t="shared" si="556"/>
        <v>XQ3</v>
      </c>
      <c r="AB2120" s="1">
        <f t="shared" si="557"/>
        <v>2076</v>
      </c>
      <c r="AC2120" t="str">
        <f t="shared" si="558"/>
        <v>ITM_UPPER_QUARTILE</v>
      </c>
      <c r="AD2120" s="125" t="str">
        <f>IF(ISNA(VLOOKUP(AA2120,'XEQM Shortlist'!J:J,1,0)),"//","")</f>
        <v>//</v>
      </c>
      <c r="AF2120" s="88" t="str">
        <f t="shared" si="559"/>
        <v>XQ3</v>
      </c>
      <c r="AG2120" t="b">
        <f t="shared" si="560"/>
        <v>1</v>
      </c>
    </row>
    <row r="2121" spans="1:33">
      <c r="A2121" s="45">
        <f t="shared" si="554"/>
        <v>2121</v>
      </c>
      <c r="B2121" s="44">
        <f t="shared" si="570"/>
        <v>2077</v>
      </c>
      <c r="C2121" s="48" t="s">
        <v>5083</v>
      </c>
      <c r="D2121" s="48" t="s">
        <v>7</v>
      </c>
      <c r="E2121" s="72" t="s">
        <v>5112</v>
      </c>
      <c r="F2121" s="72" t="s">
        <v>5112</v>
      </c>
      <c r="G2121" s="142">
        <v>0</v>
      </c>
      <c r="H2121" s="142">
        <v>0</v>
      </c>
      <c r="I2121" s="178" t="s">
        <v>3</v>
      </c>
      <c r="J2121" s="53" t="s">
        <v>1347</v>
      </c>
      <c r="K2121" s="54" t="s">
        <v>3817</v>
      </c>
      <c r="L2121" s="52" t="s">
        <v>4614</v>
      </c>
      <c r="M2121" s="52" t="s">
        <v>4670</v>
      </c>
      <c r="N2121" s="52" t="s">
        <v>2599</v>
      </c>
      <c r="O2121" s="52"/>
      <c r="P2121" s="254" t="s">
        <v>5087</v>
      </c>
      <c r="Q2121" s="13"/>
      <c r="R2121"/>
      <c r="S2121" t="str">
        <f t="shared" si="552"/>
        <v/>
      </c>
      <c r="T2121" s="41" t="str">
        <f>IF(ISNA(VLOOKUP(P2121,'NEW XEQM.c'!E:F,2,0)),"--","PRESENT")</f>
        <v>--</v>
      </c>
      <c r="U2121"/>
      <c r="V2121">
        <f t="shared" si="553"/>
        <v>660</v>
      </c>
      <c r="W2121" s="75" t="s">
        <v>2558</v>
      </c>
      <c r="X2121" s="54" t="s">
        <v>2155</v>
      </c>
      <c r="Y2121" s="54" t="s">
        <v>2155</v>
      </c>
      <c r="Z2121" s="22" t="str">
        <f t="shared" si="555"/>
        <v>"X" STD_SUB_M STD_SUB_A STD_SUB_D</v>
      </c>
      <c r="AA2121" s="22" t="str">
        <f t="shared" si="556"/>
        <v>XMAD</v>
      </c>
      <c r="AB2121" s="1">
        <f t="shared" si="557"/>
        <v>2077</v>
      </c>
      <c r="AC2121" t="str">
        <f t="shared" si="558"/>
        <v>ITM_MAD</v>
      </c>
      <c r="AD2121" s="125" t="str">
        <f>IF(ISNA(VLOOKUP(AA2121,'XEQM Shortlist'!J:J,1,0)),"//","")</f>
        <v>//</v>
      </c>
      <c r="AF2121" s="88" t="str">
        <f t="shared" si="559"/>
        <v>XMAD</v>
      </c>
      <c r="AG2121" t="b">
        <f t="shared" si="560"/>
        <v>1</v>
      </c>
    </row>
    <row r="2122" spans="1:33">
      <c r="A2122" s="45">
        <f t="shared" si="554"/>
        <v>2122</v>
      </c>
      <c r="B2122" s="44">
        <f t="shared" si="570"/>
        <v>2078</v>
      </c>
      <c r="C2122" s="48" t="s">
        <v>5084</v>
      </c>
      <c r="D2122" s="48" t="s">
        <v>7</v>
      </c>
      <c r="E2122" s="72" t="s">
        <v>5113</v>
      </c>
      <c r="F2122" s="72" t="s">
        <v>5113</v>
      </c>
      <c r="G2122" s="142">
        <v>0</v>
      </c>
      <c r="H2122" s="142">
        <v>0</v>
      </c>
      <c r="I2122" s="178" t="s">
        <v>3</v>
      </c>
      <c r="J2122" s="53" t="s">
        <v>1347</v>
      </c>
      <c r="K2122" s="54" t="s">
        <v>3817</v>
      </c>
      <c r="L2122" s="52" t="s">
        <v>4614</v>
      </c>
      <c r="M2122" s="52" t="s">
        <v>4670</v>
      </c>
      <c r="N2122" s="52" t="s">
        <v>2599</v>
      </c>
      <c r="O2122" s="52"/>
      <c r="P2122" s="254" t="s">
        <v>5088</v>
      </c>
      <c r="Q2122" s="13"/>
      <c r="R2122"/>
      <c r="S2122" t="str">
        <f t="shared" si="552"/>
        <v/>
      </c>
      <c r="T2122" s="41" t="str">
        <f>IF(ISNA(VLOOKUP(P2122,'NEW XEQM.c'!E:F,2,0)),"--","PRESENT")</f>
        <v>--</v>
      </c>
      <c r="U2122"/>
      <c r="V2122">
        <f t="shared" si="553"/>
        <v>661</v>
      </c>
      <c r="W2122" s="75" t="s">
        <v>2558</v>
      </c>
      <c r="X2122" s="54" t="s">
        <v>2155</v>
      </c>
      <c r="Y2122" s="54" t="s">
        <v>2155</v>
      </c>
      <c r="Z2122" s="22" t="str">
        <f t="shared" si="555"/>
        <v>"X" STD_SUB_I STD_SUB_Q STD_SUB_R</v>
      </c>
      <c r="AA2122" s="22" t="str">
        <f t="shared" si="556"/>
        <v>XIQR</v>
      </c>
      <c r="AB2122" s="1">
        <f t="shared" si="557"/>
        <v>2078</v>
      </c>
      <c r="AC2122" t="str">
        <f t="shared" si="558"/>
        <v>ITM_IQR</v>
      </c>
      <c r="AD2122" s="125" t="str">
        <f>IF(ISNA(VLOOKUP(AA2122,'XEQM Shortlist'!J:J,1,0)),"//","")</f>
        <v>//</v>
      </c>
      <c r="AF2122" s="88" t="str">
        <f t="shared" si="559"/>
        <v>XIQR</v>
      </c>
      <c r="AG2122" t="b">
        <f t="shared" si="560"/>
        <v>1</v>
      </c>
    </row>
    <row r="2123" spans="1:33">
      <c r="A2123" s="45">
        <f t="shared" si="554"/>
        <v>2123</v>
      </c>
      <c r="B2123" s="44">
        <f t="shared" si="570"/>
        <v>2079</v>
      </c>
      <c r="C2123" s="48" t="s">
        <v>5085</v>
      </c>
      <c r="D2123" s="48" t="s">
        <v>7</v>
      </c>
      <c r="E2123" s="72" t="s">
        <v>5262</v>
      </c>
      <c r="F2123" s="72" t="s">
        <v>5262</v>
      </c>
      <c r="G2123" s="142">
        <v>0</v>
      </c>
      <c r="H2123" s="142">
        <v>0</v>
      </c>
      <c r="I2123" s="178" t="s">
        <v>3</v>
      </c>
      <c r="J2123" s="53" t="s">
        <v>1347</v>
      </c>
      <c r="K2123" s="54" t="s">
        <v>3817</v>
      </c>
      <c r="L2123" s="52" t="s">
        <v>4614</v>
      </c>
      <c r="M2123" s="52" t="s">
        <v>4670</v>
      </c>
      <c r="N2123" s="52" t="s">
        <v>2599</v>
      </c>
      <c r="O2123" s="52"/>
      <c r="P2123" s="254" t="s">
        <v>5089</v>
      </c>
      <c r="Q2123" s="13"/>
      <c r="R2123"/>
      <c r="S2123" t="str">
        <f t="shared" si="552"/>
        <v/>
      </c>
      <c r="T2123" s="41" t="str">
        <f>IF(ISNA(VLOOKUP(P2123,'NEW XEQM.c'!E:F,2,0)),"--","PRESENT")</f>
        <v>--</v>
      </c>
      <c r="U2123"/>
      <c r="V2123">
        <f t="shared" si="553"/>
        <v>662</v>
      </c>
      <c r="W2123" s="75" t="s">
        <v>2558</v>
      </c>
      <c r="X2123" s="54" t="s">
        <v>2155</v>
      </c>
      <c r="Y2123" s="54" t="s">
        <v>2155</v>
      </c>
      <c r="Z2123" s="22" t="str">
        <f t="shared" si="555"/>
        <v>"X" RANGE_</v>
      </c>
      <c r="AA2123" s="22" t="str">
        <f t="shared" si="556"/>
        <v>XRANGE_</v>
      </c>
      <c r="AB2123" s="1">
        <f t="shared" si="557"/>
        <v>2079</v>
      </c>
      <c r="AC2123" t="str">
        <f t="shared" si="558"/>
        <v>ITM_SIGMARANGE</v>
      </c>
      <c r="AD2123" s="125" t="str">
        <f>IF(ISNA(VLOOKUP(AA2123,'XEQM Shortlist'!J:J,1,0)),"//","")</f>
        <v>//</v>
      </c>
      <c r="AF2123" s="88" t="str">
        <f t="shared" si="559"/>
        <v>XRANGE_</v>
      </c>
      <c r="AG2123" t="b">
        <f t="shared" si="560"/>
        <v>1</v>
      </c>
    </row>
    <row r="2124" spans="1:33">
      <c r="A2124" s="45">
        <f t="shared" si="554"/>
        <v>2124</v>
      </c>
      <c r="B2124" s="44">
        <f t="shared" si="570"/>
        <v>2080</v>
      </c>
      <c r="C2124" s="48" t="s">
        <v>3642</v>
      </c>
      <c r="D2124" s="48" t="s">
        <v>7</v>
      </c>
      <c r="E2124" s="51" t="s">
        <v>5098</v>
      </c>
      <c r="F2124" s="51" t="s">
        <v>5098</v>
      </c>
      <c r="G2124" s="60">
        <v>0</v>
      </c>
      <c r="H2124" s="60">
        <v>0</v>
      </c>
      <c r="I2124" s="178" t="s">
        <v>16</v>
      </c>
      <c r="J2124" s="53" t="s">
        <v>1348</v>
      </c>
      <c r="K2124" s="54" t="s">
        <v>3656</v>
      </c>
      <c r="L2124" s="52" t="s">
        <v>4614</v>
      </c>
      <c r="M2124" s="52" t="s">
        <v>4672</v>
      </c>
      <c r="N2124" s="52" t="s">
        <v>2599</v>
      </c>
      <c r="O2124" s="52"/>
      <c r="P2124" s="254" t="s">
        <v>5100</v>
      </c>
      <c r="Q2124" s="13"/>
      <c r="R2124"/>
      <c r="S2124" t="str">
        <f t="shared" si="552"/>
        <v/>
      </c>
      <c r="T2124" s="41" t="str">
        <f>IF(ISNA(VLOOKUP(P2124,'NEW XEQM.c'!E:F,2,0)),"--","PRESENT")</f>
        <v>--</v>
      </c>
      <c r="U2124"/>
      <c r="V2124">
        <f t="shared" si="553"/>
        <v>662</v>
      </c>
      <c r="W2124" s="75" t="s">
        <v>2558</v>
      </c>
      <c r="X2124" s="54" t="s">
        <v>2155</v>
      </c>
      <c r="Y2124" s="54" t="s">
        <v>2155</v>
      </c>
      <c r="Z2124" s="22" t="str">
        <f t="shared" si="555"/>
        <v/>
      </c>
      <c r="AA2124" s="22" t="str">
        <f t="shared" si="556"/>
        <v/>
      </c>
      <c r="AB2124" s="1">
        <f t="shared" si="557"/>
        <v>2080</v>
      </c>
      <c r="AC2124" t="str">
        <f t="shared" si="558"/>
        <v>MNU_REGR</v>
      </c>
      <c r="AD2124" s="125" t="str">
        <f>IF(ISNA(VLOOKUP(AA2124,'XEQM Shortlist'!J:J,1,0)),"//","")</f>
        <v/>
      </c>
      <c r="AF2124" s="88" t="str">
        <f t="shared" si="559"/>
        <v/>
      </c>
      <c r="AG2124" t="b">
        <f t="shared" si="560"/>
        <v>1</v>
      </c>
    </row>
    <row r="2125" spans="1:33">
      <c r="A2125" s="45">
        <f t="shared" si="554"/>
        <v>2125</v>
      </c>
      <c r="B2125" s="44">
        <f t="shared" si="570"/>
        <v>2081</v>
      </c>
      <c r="C2125" s="48" t="s">
        <v>3642</v>
      </c>
      <c r="D2125" s="48" t="s">
        <v>7</v>
      </c>
      <c r="E2125" s="51" t="s">
        <v>5099</v>
      </c>
      <c r="F2125" s="51" t="s">
        <v>5099</v>
      </c>
      <c r="G2125" s="60">
        <v>0</v>
      </c>
      <c r="H2125" s="60">
        <v>0</v>
      </c>
      <c r="I2125" s="178" t="s">
        <v>16</v>
      </c>
      <c r="J2125" s="53" t="s">
        <v>1348</v>
      </c>
      <c r="K2125" s="54" t="s">
        <v>3656</v>
      </c>
      <c r="L2125" s="52" t="s">
        <v>4614</v>
      </c>
      <c r="M2125" s="52" t="s">
        <v>4672</v>
      </c>
      <c r="N2125" s="52" t="s">
        <v>2599</v>
      </c>
      <c r="O2125" s="52"/>
      <c r="P2125" s="254" t="s">
        <v>5101</v>
      </c>
      <c r="Q2125" s="13"/>
      <c r="R2125"/>
      <c r="S2125" t="str">
        <f t="shared" si="552"/>
        <v/>
      </c>
      <c r="T2125" s="41" t="str">
        <f>IF(ISNA(VLOOKUP(P2125,'NEW XEQM.c'!E:F,2,0)),"--","PRESENT")</f>
        <v>--</v>
      </c>
      <c r="U2125"/>
      <c r="V2125">
        <f t="shared" si="553"/>
        <v>662</v>
      </c>
      <c r="W2125" s="75" t="s">
        <v>2558</v>
      </c>
      <c r="X2125" s="54" t="s">
        <v>2155</v>
      </c>
      <c r="Y2125" s="54" t="s">
        <v>2155</v>
      </c>
      <c r="Z2125" s="22" t="str">
        <f t="shared" si="555"/>
        <v/>
      </c>
      <c r="AA2125" s="22" t="str">
        <f t="shared" si="556"/>
        <v/>
      </c>
      <c r="AB2125" s="1">
        <f t="shared" si="557"/>
        <v>2081</v>
      </c>
      <c r="AC2125" t="str">
        <f t="shared" si="558"/>
        <v>MNU_MODEL</v>
      </c>
      <c r="AD2125" s="125" t="str">
        <f>IF(ISNA(VLOOKUP(AA2125,'XEQM Shortlist'!J:J,1,0)),"//","")</f>
        <v/>
      </c>
      <c r="AF2125" s="88" t="str">
        <f t="shared" si="559"/>
        <v/>
      </c>
      <c r="AG2125" t="b">
        <f t="shared" si="560"/>
        <v>1</v>
      </c>
    </row>
    <row r="2126" spans="1:33">
      <c r="A2126" s="45">
        <f t="shared" si="554"/>
        <v>2126</v>
      </c>
      <c r="B2126" s="44">
        <f t="shared" si="570"/>
        <v>2082</v>
      </c>
      <c r="C2126" s="48" t="s">
        <v>5115</v>
      </c>
      <c r="D2126" s="48" t="s">
        <v>7</v>
      </c>
      <c r="E2126" s="51" t="s">
        <v>5104</v>
      </c>
      <c r="F2126" s="51" t="s">
        <v>5104</v>
      </c>
      <c r="G2126" s="60">
        <v>0</v>
      </c>
      <c r="H2126" s="60">
        <v>0</v>
      </c>
      <c r="I2126" s="178" t="s">
        <v>3</v>
      </c>
      <c r="J2126" s="53" t="s">
        <v>1347</v>
      </c>
      <c r="K2126" s="54" t="s">
        <v>3817</v>
      </c>
      <c r="L2126" s="52" t="s">
        <v>4614</v>
      </c>
      <c r="M2126" s="52" t="s">
        <v>4670</v>
      </c>
      <c r="N2126" s="52" t="s">
        <v>2599</v>
      </c>
      <c r="O2126" s="52"/>
      <c r="P2126" s="254" t="s">
        <v>5105</v>
      </c>
      <c r="Q2126" s="13"/>
      <c r="R2126"/>
      <c r="S2126" t="str">
        <f t="shared" si="552"/>
        <v/>
      </c>
      <c r="T2126" s="41" t="str">
        <f>IF(ISNA(VLOOKUP(P2126,'NEW XEQM.c'!E:F,2,0)),"--","PRESENT")</f>
        <v>--</v>
      </c>
      <c r="U2126"/>
      <c r="V2126">
        <f t="shared" si="553"/>
        <v>663</v>
      </c>
      <c r="W2126" s="75" t="s">
        <v>2558</v>
      </c>
      <c r="X2126" s="54" t="s">
        <v>2155</v>
      </c>
      <c r="Y2126" s="54" t="s">
        <v>2155</v>
      </c>
      <c r="Z2126" s="22" t="str">
        <f t="shared" si="555"/>
        <v>"X%" STD_SUB_I STD_SUB_L STD_SUB_E</v>
      </c>
      <c r="AA2126" s="22" t="str">
        <f t="shared" si="556"/>
        <v>X%ILE</v>
      </c>
      <c r="AB2126" s="1">
        <f t="shared" si="557"/>
        <v>2082</v>
      </c>
      <c r="AC2126" t="str">
        <f t="shared" si="558"/>
        <v>ITM_PERCENTILE</v>
      </c>
      <c r="AD2126" s="125" t="str">
        <f>IF(ISNA(VLOOKUP(AA2126,'XEQM Shortlist'!J:J,1,0)),"//","")</f>
        <v>//</v>
      </c>
      <c r="AF2126" s="88" t="str">
        <f t="shared" si="559"/>
        <v>X%ILE</v>
      </c>
      <c r="AG2126" t="b">
        <f t="shared" si="560"/>
        <v>1</v>
      </c>
    </row>
    <row r="2127" spans="1:33">
      <c r="A2127" s="45">
        <f t="shared" ref="A2127:A2146" si="571">IF(B2127=INT(B2127),ROW(),"")</f>
        <v>2127</v>
      </c>
      <c r="B2127" s="44">
        <f t="shared" si="570"/>
        <v>2083</v>
      </c>
      <c r="C2127" s="48" t="s">
        <v>5117</v>
      </c>
      <c r="D2127" s="48" t="s">
        <v>7</v>
      </c>
      <c r="E2127" s="51" t="s">
        <v>5114</v>
      </c>
      <c r="F2127" s="51" t="s">
        <v>5114</v>
      </c>
      <c r="G2127" s="60">
        <v>0</v>
      </c>
      <c r="H2127" s="60">
        <v>0</v>
      </c>
      <c r="I2127" s="178" t="s">
        <v>3</v>
      </c>
      <c r="J2127" s="53" t="s">
        <v>1347</v>
      </c>
      <c r="K2127" s="54" t="s">
        <v>3817</v>
      </c>
      <c r="L2127" s="52" t="s">
        <v>4614</v>
      </c>
      <c r="M2127" s="52" t="s">
        <v>4670</v>
      </c>
      <c r="N2127" s="52" t="s">
        <v>2599</v>
      </c>
      <c r="O2127" s="52"/>
      <c r="P2127" s="254" t="s">
        <v>5116</v>
      </c>
      <c r="Q2127" s="13"/>
      <c r="R2127"/>
      <c r="S2127" t="str">
        <f t="shared" si="552"/>
        <v/>
      </c>
      <c r="T2127" s="41" t="str">
        <f>IF(ISNA(VLOOKUP(P2127,'NEW XEQM.c'!E:F,2,0)),"--","PRESENT")</f>
        <v>--</v>
      </c>
      <c r="U2127"/>
      <c r="V2127">
        <f t="shared" si="553"/>
        <v>664</v>
      </c>
      <c r="W2127" s="75" t="s">
        <v>2553</v>
      </c>
      <c r="X2127" s="54" t="s">
        <v>2155</v>
      </c>
      <c r="Y2127" s="54" t="s">
        <v>2155</v>
      </c>
      <c r="Z2127" s="22" t="str">
        <f t="shared" si="555"/>
        <v>"LINPOL"</v>
      </c>
      <c r="AA2127" s="22" t="str">
        <f t="shared" si="556"/>
        <v>LINPOL</v>
      </c>
      <c r="AB2127" s="1">
        <f t="shared" si="557"/>
        <v>2083</v>
      </c>
      <c r="AC2127" t="str">
        <f t="shared" si="558"/>
        <v>ITM_LINPOL</v>
      </c>
      <c r="AD2127" s="125" t="str">
        <f>IF(ISNA(VLOOKUP(AA2127,'XEQM Shortlist'!J:J,1,0)),"//","")</f>
        <v>//</v>
      </c>
      <c r="AF2127" s="88" t="str">
        <f t="shared" si="559"/>
        <v>LINPOL</v>
      </c>
      <c r="AG2127" t="b">
        <f t="shared" si="560"/>
        <v>1</v>
      </c>
    </row>
    <row r="2128" spans="1:33">
      <c r="A2128" s="45">
        <f t="shared" si="571"/>
        <v>2128</v>
      </c>
      <c r="B2128" s="44">
        <f t="shared" si="570"/>
        <v>2084</v>
      </c>
      <c r="C2128" s="110" t="s">
        <v>4222</v>
      </c>
      <c r="D2128" t="s">
        <v>25</v>
      </c>
      <c r="E2128" t="s">
        <v>5362</v>
      </c>
      <c r="F2128" t="s">
        <v>5337</v>
      </c>
      <c r="G2128" s="75">
        <v>0</v>
      </c>
      <c r="H2128" s="75">
        <v>0</v>
      </c>
      <c r="I2128" s="135" t="s">
        <v>3</v>
      </c>
      <c r="J2128" s="53" t="s">
        <v>1347</v>
      </c>
      <c r="K2128" s="54" t="s">
        <v>3817</v>
      </c>
      <c r="L2128" s="52" t="s">
        <v>4614</v>
      </c>
      <c r="M2128" s="52" t="s">
        <v>4670</v>
      </c>
      <c r="N2128" s="52" t="str">
        <f t="shared" ref="N2128:N2145" si="572">IF(AND(C2128=C2127,D2128=D2127),"CAT_DUPL","CAT_FNCT")</f>
        <v>CAT_FNCT</v>
      </c>
      <c r="O2128" s="52"/>
      <c r="P2128" t="s">
        <v>5319</v>
      </c>
      <c r="Q2128" s="13"/>
      <c r="R2128"/>
      <c r="S2128" t="str">
        <f t="shared" si="552"/>
        <v>NOT EQUAL</v>
      </c>
      <c r="T2128" s="41" t="str">
        <f>IF(ISNA(VLOOKUP(P2128,'NEW XEQM.c'!E:F,2,0)),"--","PRESENT")</f>
        <v>--</v>
      </c>
      <c r="U2128"/>
      <c r="V2128">
        <f t="shared" si="553"/>
        <v>664</v>
      </c>
      <c r="W2128" s="75" t="s">
        <v>2155</v>
      </c>
      <c r="X2128" s="54" t="s">
        <v>2155</v>
      </c>
      <c r="Y2128" s="54" t="s">
        <v>2155</v>
      </c>
      <c r="Z2128" s="22" t="str">
        <f t="shared" si="555"/>
        <v/>
      </c>
      <c r="AA2128" s="22" t="str">
        <f t="shared" si="556"/>
        <v/>
      </c>
      <c r="AB2128" s="1">
        <f t="shared" si="557"/>
        <v>2084</v>
      </c>
      <c r="AC2128" t="str">
        <f t="shared" si="558"/>
        <v>ITM_KNOTtoKMH</v>
      </c>
      <c r="AD2128" s="125" t="str">
        <f>IF(ISNA(VLOOKUP(AA2128,'XEQM Shortlist'!J:J,1,0)),"//","")</f>
        <v/>
      </c>
      <c r="AF2128" s="88" t="str">
        <f t="shared" si="559"/>
        <v/>
      </c>
      <c r="AG2128" t="b">
        <f t="shared" si="560"/>
        <v>1</v>
      </c>
    </row>
    <row r="2129" spans="1:33">
      <c r="A2129" s="45">
        <f t="shared" si="571"/>
        <v>2129</v>
      </c>
      <c r="B2129" s="44">
        <f t="shared" si="570"/>
        <v>2085</v>
      </c>
      <c r="C2129" s="110" t="s">
        <v>4222</v>
      </c>
      <c r="D2129" t="s">
        <v>153</v>
      </c>
      <c r="E2129" t="s">
        <v>5363</v>
      </c>
      <c r="F2129" t="s">
        <v>5338</v>
      </c>
      <c r="G2129" s="75">
        <v>0</v>
      </c>
      <c r="H2129" s="75">
        <v>0</v>
      </c>
      <c r="I2129" s="135" t="s">
        <v>3</v>
      </c>
      <c r="J2129" s="53" t="s">
        <v>1347</v>
      </c>
      <c r="K2129" s="54" t="s">
        <v>3817</v>
      </c>
      <c r="L2129" s="52" t="s">
        <v>4614</v>
      </c>
      <c r="M2129" s="52" t="s">
        <v>4670</v>
      </c>
      <c r="N2129" s="52" t="str">
        <f t="shared" si="572"/>
        <v>CAT_FNCT</v>
      </c>
      <c r="O2129" s="52"/>
      <c r="P2129" t="s">
        <v>5320</v>
      </c>
      <c r="Q2129" s="13"/>
      <c r="R2129"/>
      <c r="S2129" t="str">
        <f t="shared" si="552"/>
        <v>NOT EQUAL</v>
      </c>
      <c r="T2129" s="41" t="str">
        <f>IF(ISNA(VLOOKUP(P2129,'NEW XEQM.c'!E:F,2,0)),"--","PRESENT")</f>
        <v>--</v>
      </c>
      <c r="U2129"/>
      <c r="V2129">
        <f t="shared" si="553"/>
        <v>664</v>
      </c>
      <c r="W2129" s="75" t="s">
        <v>2155</v>
      </c>
      <c r="X2129" s="54" t="s">
        <v>2155</v>
      </c>
      <c r="Y2129" s="54" t="s">
        <v>2155</v>
      </c>
      <c r="Z2129" s="22" t="str">
        <f t="shared" si="555"/>
        <v/>
      </c>
      <c r="AA2129" s="22" t="str">
        <f t="shared" si="556"/>
        <v/>
      </c>
      <c r="AB2129" s="1">
        <f t="shared" si="557"/>
        <v>2085</v>
      </c>
      <c r="AC2129" t="str">
        <f t="shared" si="558"/>
        <v>ITM_KMHtoKNOT</v>
      </c>
      <c r="AD2129" s="125" t="str">
        <f>IF(ISNA(VLOOKUP(AA2129,'XEQM Shortlist'!J:J,1,0)),"//","")</f>
        <v/>
      </c>
      <c r="AF2129" s="88" t="str">
        <f t="shared" si="559"/>
        <v/>
      </c>
      <c r="AG2129" t="b">
        <f t="shared" si="560"/>
        <v>1</v>
      </c>
    </row>
    <row r="2130" spans="1:33">
      <c r="A2130" s="45">
        <f t="shared" si="571"/>
        <v>2130</v>
      </c>
      <c r="B2130" s="44">
        <f t="shared" si="570"/>
        <v>2086</v>
      </c>
      <c r="C2130" s="281" t="s">
        <v>5360</v>
      </c>
      <c r="D2130" t="s">
        <v>25</v>
      </c>
      <c r="E2130" t="s">
        <v>5418</v>
      </c>
      <c r="F2130" t="s">
        <v>5339</v>
      </c>
      <c r="G2130" s="75">
        <v>0</v>
      </c>
      <c r="H2130" s="75">
        <v>0</v>
      </c>
      <c r="I2130" s="135" t="s">
        <v>3</v>
      </c>
      <c r="J2130" s="53" t="s">
        <v>1347</v>
      </c>
      <c r="K2130" s="54" t="s">
        <v>3817</v>
      </c>
      <c r="L2130" s="52" t="s">
        <v>4614</v>
      </c>
      <c r="M2130" s="52" t="s">
        <v>4670</v>
      </c>
      <c r="N2130" s="52" t="str">
        <f t="shared" si="572"/>
        <v>CAT_FNCT</v>
      </c>
      <c r="O2130" s="52"/>
      <c r="P2130" t="s">
        <v>5321</v>
      </c>
      <c r="Q2130" s="13"/>
      <c r="R2130"/>
      <c r="S2130" t="str">
        <f t="shared" ref="S2130:S2146" si="573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74">IF(AA2130&lt;&gt;"",V2129+1,V2129)</f>
        <v>664</v>
      </c>
      <c r="W2130" s="75" t="s">
        <v>2155</v>
      </c>
      <c r="X2130" s="54" t="s">
        <v>2155</v>
      </c>
      <c r="Y2130" s="54" t="s">
        <v>2155</v>
      </c>
      <c r="Z2130" s="22" t="str">
        <f t="shared" ref="Z2130:Z2146" si="575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76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77">B2130</f>
        <v>2086</v>
      </c>
      <c r="AC2130" t="str">
        <f t="shared" ref="AC2130:AC2146" si="578">P2130</f>
        <v>ITM_KMHtoMPS</v>
      </c>
      <c r="AD2130" s="125" t="str">
        <f>IF(ISNA(VLOOKUP(AA2130,'XEQM Shortlist'!J:J,1,0)),"//","")</f>
        <v/>
      </c>
      <c r="AF2130" s="88" t="str">
        <f t="shared" ref="AF2130:AF2146" si="579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80">AA2130=AF2130</f>
        <v>1</v>
      </c>
    </row>
    <row r="2131" spans="1:33">
      <c r="A2131" s="45">
        <f t="shared" si="571"/>
        <v>2131</v>
      </c>
      <c r="B2131" s="44">
        <f t="shared" si="570"/>
        <v>2087</v>
      </c>
      <c r="C2131" s="281" t="s">
        <v>5360</v>
      </c>
      <c r="D2131" t="s">
        <v>153</v>
      </c>
      <c r="E2131" t="s">
        <v>5419</v>
      </c>
      <c r="F2131" t="s">
        <v>5340</v>
      </c>
      <c r="G2131" s="75">
        <v>0</v>
      </c>
      <c r="H2131" s="75">
        <v>0</v>
      </c>
      <c r="I2131" s="135" t="s">
        <v>3</v>
      </c>
      <c r="J2131" s="53" t="s">
        <v>1347</v>
      </c>
      <c r="K2131" s="54" t="s">
        <v>3817</v>
      </c>
      <c r="L2131" s="52" t="s">
        <v>4614</v>
      </c>
      <c r="M2131" s="52" t="s">
        <v>4670</v>
      </c>
      <c r="N2131" s="52" t="str">
        <f t="shared" si="572"/>
        <v>CAT_FNCT</v>
      </c>
      <c r="O2131" s="52"/>
      <c r="P2131" t="s">
        <v>5322</v>
      </c>
      <c r="Q2131" s="13"/>
      <c r="R2131"/>
      <c r="S2131" t="str">
        <f t="shared" si="573"/>
        <v>NOT EQUAL</v>
      </c>
      <c r="T2131" s="41" t="str">
        <f>IF(ISNA(VLOOKUP(P2131,'NEW XEQM.c'!E:F,2,0)),"--","PRESENT")</f>
        <v>--</v>
      </c>
      <c r="U2131"/>
      <c r="V2131">
        <f t="shared" si="574"/>
        <v>664</v>
      </c>
      <c r="W2131" s="75" t="s">
        <v>2155</v>
      </c>
      <c r="X2131" s="54" t="s">
        <v>2155</v>
      </c>
      <c r="Y2131" s="54" t="s">
        <v>2155</v>
      </c>
      <c r="Z2131" s="22" t="str">
        <f t="shared" si="575"/>
        <v/>
      </c>
      <c r="AA2131" s="22" t="str">
        <f t="shared" si="576"/>
        <v/>
      </c>
      <c r="AB2131" s="1">
        <f t="shared" si="577"/>
        <v>2087</v>
      </c>
      <c r="AC2131" t="str">
        <f t="shared" si="578"/>
        <v>ITM_MPStoKMH</v>
      </c>
      <c r="AD2131" s="125" t="str">
        <f>IF(ISNA(VLOOKUP(AA2131,'XEQM Shortlist'!J:J,1,0)),"//","")</f>
        <v/>
      </c>
      <c r="AF2131" s="88" t="str">
        <f t="shared" si="579"/>
        <v/>
      </c>
      <c r="AG2131" t="b">
        <f t="shared" si="580"/>
        <v>1</v>
      </c>
    </row>
    <row r="2132" spans="1:33">
      <c r="A2132" s="45">
        <f t="shared" si="571"/>
        <v>2132</v>
      </c>
      <c r="B2132" s="44">
        <f t="shared" si="570"/>
        <v>2088</v>
      </c>
      <c r="C2132" t="s">
        <v>5355</v>
      </c>
      <c r="D2132" t="s">
        <v>25</v>
      </c>
      <c r="E2132" t="s">
        <v>5425</v>
      </c>
      <c r="F2132" t="s">
        <v>5341</v>
      </c>
      <c r="G2132" s="75">
        <v>0</v>
      </c>
      <c r="H2132" s="75">
        <v>0</v>
      </c>
      <c r="I2132" s="135" t="s">
        <v>3</v>
      </c>
      <c r="J2132" s="53" t="s">
        <v>1347</v>
      </c>
      <c r="K2132" s="54" t="s">
        <v>3817</v>
      </c>
      <c r="L2132" s="52" t="s">
        <v>4614</v>
      </c>
      <c r="M2132" s="52" t="s">
        <v>4670</v>
      </c>
      <c r="N2132" s="52" t="str">
        <f t="shared" si="572"/>
        <v>CAT_FNCT</v>
      </c>
      <c r="O2132" s="52"/>
      <c r="P2132" t="s">
        <v>5323</v>
      </c>
      <c r="Q2132" s="13"/>
      <c r="R2132"/>
      <c r="S2132" t="str">
        <f t="shared" si="573"/>
        <v>NOT EQUAL</v>
      </c>
      <c r="T2132" s="41" t="str">
        <f>IF(ISNA(VLOOKUP(P2132,'NEW XEQM.c'!E:F,2,0)),"--","PRESENT")</f>
        <v>--</v>
      </c>
      <c r="U2132"/>
      <c r="V2132">
        <f t="shared" si="574"/>
        <v>664</v>
      </c>
      <c r="W2132" s="75" t="s">
        <v>2155</v>
      </c>
      <c r="X2132" s="54" t="s">
        <v>2155</v>
      </c>
      <c r="Y2132" s="54" t="s">
        <v>2155</v>
      </c>
      <c r="Z2132" s="22" t="str">
        <f t="shared" si="575"/>
        <v/>
      </c>
      <c r="AA2132" s="22" t="str">
        <f t="shared" si="576"/>
        <v/>
      </c>
      <c r="AB2132" s="1">
        <f t="shared" si="577"/>
        <v>2088</v>
      </c>
      <c r="AC2132" t="str">
        <f t="shared" si="578"/>
        <v>ITM_RPMtoDEGPS</v>
      </c>
      <c r="AD2132" s="125" t="str">
        <f>IF(ISNA(VLOOKUP(AA2132,'XEQM Shortlist'!J:J,1,0)),"//","")</f>
        <v/>
      </c>
      <c r="AF2132" s="88" t="str">
        <f t="shared" si="579"/>
        <v/>
      </c>
      <c r="AG2132" t="b">
        <f t="shared" si="580"/>
        <v>1</v>
      </c>
    </row>
    <row r="2133" spans="1:33">
      <c r="A2133" s="45">
        <f t="shared" si="571"/>
        <v>2133</v>
      </c>
      <c r="B2133" s="44">
        <f t="shared" si="570"/>
        <v>2089</v>
      </c>
      <c r="C2133" t="s">
        <v>5355</v>
      </c>
      <c r="D2133" t="s">
        <v>153</v>
      </c>
      <c r="E2133" t="s">
        <v>5427</v>
      </c>
      <c r="F2133" t="s">
        <v>5342</v>
      </c>
      <c r="G2133" s="75">
        <v>0</v>
      </c>
      <c r="H2133" s="75">
        <v>0</v>
      </c>
      <c r="I2133" s="135" t="s">
        <v>3</v>
      </c>
      <c r="J2133" s="53" t="s">
        <v>1347</v>
      </c>
      <c r="K2133" s="54" t="s">
        <v>3817</v>
      </c>
      <c r="L2133" s="52" t="s">
        <v>4614</v>
      </c>
      <c r="M2133" s="52" t="s">
        <v>4670</v>
      </c>
      <c r="N2133" s="52" t="str">
        <f t="shared" si="572"/>
        <v>CAT_FNCT</v>
      </c>
      <c r="O2133" s="52"/>
      <c r="P2133" t="s">
        <v>5324</v>
      </c>
      <c r="Q2133" s="13"/>
      <c r="R2133"/>
      <c r="S2133" t="str">
        <f t="shared" si="573"/>
        <v>NOT EQUAL</v>
      </c>
      <c r="T2133" s="41" t="str">
        <f>IF(ISNA(VLOOKUP(P2133,'NEW XEQM.c'!E:F,2,0)),"--","PRESENT")</f>
        <v>--</v>
      </c>
      <c r="U2133"/>
      <c r="V2133">
        <f t="shared" si="574"/>
        <v>664</v>
      </c>
      <c r="W2133" s="75" t="s">
        <v>2155</v>
      </c>
      <c r="X2133" s="54" t="s">
        <v>2155</v>
      </c>
      <c r="Y2133" s="54" t="s">
        <v>2155</v>
      </c>
      <c r="Z2133" s="22" t="str">
        <f t="shared" si="575"/>
        <v/>
      </c>
      <c r="AA2133" s="22" t="str">
        <f t="shared" si="576"/>
        <v/>
      </c>
      <c r="AB2133" s="1">
        <f t="shared" si="577"/>
        <v>2089</v>
      </c>
      <c r="AC2133" t="str">
        <f t="shared" si="578"/>
        <v>ITM_DEGPStoRPM</v>
      </c>
      <c r="AD2133" s="125" t="str">
        <f>IF(ISNA(VLOOKUP(AA2133,'XEQM Shortlist'!J:J,1,0)),"//","")</f>
        <v/>
      </c>
      <c r="AF2133" s="88" t="str">
        <f t="shared" si="579"/>
        <v/>
      </c>
      <c r="AG2133" t="b">
        <f t="shared" si="580"/>
        <v>1</v>
      </c>
    </row>
    <row r="2134" spans="1:33">
      <c r="A2134" s="45">
        <f t="shared" si="571"/>
        <v>2134</v>
      </c>
      <c r="B2134" s="44">
        <f t="shared" si="570"/>
        <v>2090</v>
      </c>
      <c r="C2134" s="110" t="s">
        <v>4219</v>
      </c>
      <c r="D2134" t="s">
        <v>25</v>
      </c>
      <c r="E2134" t="s">
        <v>5420</v>
      </c>
      <c r="F2134" t="s">
        <v>5343</v>
      </c>
      <c r="G2134" s="75">
        <v>0</v>
      </c>
      <c r="H2134" s="75">
        <v>0</v>
      </c>
      <c r="I2134" s="135" t="s">
        <v>3</v>
      </c>
      <c r="J2134" s="53" t="s">
        <v>1347</v>
      </c>
      <c r="K2134" s="54" t="s">
        <v>3817</v>
      </c>
      <c r="L2134" s="52" t="s">
        <v>4614</v>
      </c>
      <c r="M2134" s="52" t="s">
        <v>4670</v>
      </c>
      <c r="N2134" s="52" t="str">
        <f t="shared" si="572"/>
        <v>CAT_FNCT</v>
      </c>
      <c r="O2134" s="52"/>
      <c r="P2134" t="s">
        <v>5325</v>
      </c>
      <c r="Q2134" s="13"/>
      <c r="R2134"/>
      <c r="S2134" t="str">
        <f t="shared" si="573"/>
        <v>NOT EQUAL</v>
      </c>
      <c r="T2134" s="41" t="str">
        <f>IF(ISNA(VLOOKUP(P2134,'NEW XEQM.c'!E:F,2,0)),"--","PRESENT")</f>
        <v>--</v>
      </c>
      <c r="U2134"/>
      <c r="V2134">
        <f t="shared" si="574"/>
        <v>664</v>
      </c>
      <c r="W2134" s="75" t="s">
        <v>2155</v>
      </c>
      <c r="X2134" s="54" t="s">
        <v>2155</v>
      </c>
      <c r="Y2134" s="54" t="s">
        <v>2155</v>
      </c>
      <c r="Z2134" s="22" t="str">
        <f t="shared" si="575"/>
        <v/>
      </c>
      <c r="AA2134" s="22" t="str">
        <f t="shared" si="576"/>
        <v/>
      </c>
      <c r="AB2134" s="1">
        <f t="shared" si="577"/>
        <v>2090</v>
      </c>
      <c r="AC2134" t="str">
        <f t="shared" si="578"/>
        <v>ITM_MPHtoKMH</v>
      </c>
      <c r="AD2134" s="125" t="str">
        <f>IF(ISNA(VLOOKUP(AA2134,'XEQM Shortlist'!J:J,1,0)),"//","")</f>
        <v/>
      </c>
      <c r="AF2134" s="88" t="str">
        <f t="shared" si="579"/>
        <v/>
      </c>
      <c r="AG2134" t="b">
        <f t="shared" si="580"/>
        <v>1</v>
      </c>
    </row>
    <row r="2135" spans="1:33">
      <c r="A2135" s="45">
        <f t="shared" si="571"/>
        <v>2135</v>
      </c>
      <c r="B2135" s="44">
        <f t="shared" si="570"/>
        <v>2091</v>
      </c>
      <c r="C2135" s="110" t="s">
        <v>4219</v>
      </c>
      <c r="D2135" t="s">
        <v>153</v>
      </c>
      <c r="E2135" t="s">
        <v>5421</v>
      </c>
      <c r="F2135" t="s">
        <v>5344</v>
      </c>
      <c r="G2135" s="75">
        <v>0</v>
      </c>
      <c r="H2135" s="75">
        <v>0</v>
      </c>
      <c r="I2135" s="135" t="s">
        <v>3</v>
      </c>
      <c r="J2135" s="53" t="s">
        <v>1347</v>
      </c>
      <c r="K2135" s="54" t="s">
        <v>3817</v>
      </c>
      <c r="L2135" s="52" t="s">
        <v>4614</v>
      </c>
      <c r="M2135" s="52" t="s">
        <v>4670</v>
      </c>
      <c r="N2135" s="52" t="str">
        <f t="shared" si="572"/>
        <v>CAT_FNCT</v>
      </c>
      <c r="O2135" s="52"/>
      <c r="P2135" t="s">
        <v>5326</v>
      </c>
      <c r="Q2135" s="13"/>
      <c r="R2135"/>
      <c r="S2135" t="str">
        <f t="shared" si="573"/>
        <v>NOT EQUAL</v>
      </c>
      <c r="T2135" s="41" t="str">
        <f>IF(ISNA(VLOOKUP(P2135,'NEW XEQM.c'!E:F,2,0)),"--","PRESENT")</f>
        <v>--</v>
      </c>
      <c r="U2135"/>
      <c r="V2135">
        <f t="shared" si="574"/>
        <v>664</v>
      </c>
      <c r="W2135" s="75" t="s">
        <v>2155</v>
      </c>
      <c r="X2135" s="54" t="s">
        <v>2155</v>
      </c>
      <c r="Y2135" s="54" t="s">
        <v>2155</v>
      </c>
      <c r="Z2135" s="22" t="str">
        <f t="shared" si="575"/>
        <v/>
      </c>
      <c r="AA2135" s="22" t="str">
        <f t="shared" si="576"/>
        <v/>
      </c>
      <c r="AB2135" s="1">
        <f t="shared" si="577"/>
        <v>2091</v>
      </c>
      <c r="AC2135" t="str">
        <f t="shared" si="578"/>
        <v>ITM_KMHtoMPH</v>
      </c>
      <c r="AD2135" s="125" t="str">
        <f>IF(ISNA(VLOOKUP(AA2135,'XEQM Shortlist'!J:J,1,0)),"//","")</f>
        <v/>
      </c>
      <c r="AF2135" s="88" t="str">
        <f t="shared" si="579"/>
        <v/>
      </c>
      <c r="AG2135" t="b">
        <f t="shared" si="580"/>
        <v>1</v>
      </c>
    </row>
    <row r="2136" spans="1:33">
      <c r="A2136" s="45">
        <f t="shared" si="571"/>
        <v>2136</v>
      </c>
      <c r="B2136" s="44">
        <f t="shared" si="570"/>
        <v>2092</v>
      </c>
      <c r="C2136" t="s">
        <v>5356</v>
      </c>
      <c r="D2136" t="s">
        <v>25</v>
      </c>
      <c r="E2136" t="s">
        <v>5422</v>
      </c>
      <c r="F2136" t="s">
        <v>5345</v>
      </c>
      <c r="G2136" s="75">
        <v>0</v>
      </c>
      <c r="H2136" s="75">
        <v>0</v>
      </c>
      <c r="I2136" s="135" t="s">
        <v>3</v>
      </c>
      <c r="J2136" s="53" t="s">
        <v>1347</v>
      </c>
      <c r="K2136" s="54" t="s">
        <v>3817</v>
      </c>
      <c r="L2136" s="52" t="s">
        <v>4614</v>
      </c>
      <c r="M2136" s="52" t="s">
        <v>4670</v>
      </c>
      <c r="N2136" s="52" t="str">
        <f t="shared" si="572"/>
        <v>CAT_FNCT</v>
      </c>
      <c r="O2136" s="52"/>
      <c r="P2136" t="s">
        <v>5327</v>
      </c>
      <c r="Q2136" s="13"/>
      <c r="R2136"/>
      <c r="S2136" t="str">
        <f t="shared" si="573"/>
        <v>NOT EQUAL</v>
      </c>
      <c r="T2136" s="41" t="str">
        <f>IF(ISNA(VLOOKUP(P2136,'NEW XEQM.c'!E:F,2,0)),"--","PRESENT")</f>
        <v>--</v>
      </c>
      <c r="U2136"/>
      <c r="V2136">
        <f t="shared" si="574"/>
        <v>664</v>
      </c>
      <c r="W2136" s="75" t="s">
        <v>2155</v>
      </c>
      <c r="X2136" s="54" t="s">
        <v>2155</v>
      </c>
      <c r="Y2136" s="54" t="s">
        <v>2155</v>
      </c>
      <c r="Z2136" s="22" t="str">
        <f t="shared" si="575"/>
        <v/>
      </c>
      <c r="AA2136" s="22" t="str">
        <f t="shared" si="576"/>
        <v/>
      </c>
      <c r="AB2136" s="1">
        <f t="shared" si="577"/>
        <v>2092</v>
      </c>
      <c r="AC2136" t="str">
        <f t="shared" si="578"/>
        <v>ITM_MPHtoMPS</v>
      </c>
      <c r="AD2136" s="125" t="str">
        <f>IF(ISNA(VLOOKUP(AA2136,'XEQM Shortlist'!J:J,1,0)),"//","")</f>
        <v/>
      </c>
      <c r="AF2136" s="88" t="str">
        <f t="shared" si="579"/>
        <v/>
      </c>
      <c r="AG2136" t="b">
        <f t="shared" si="580"/>
        <v>1</v>
      </c>
    </row>
    <row r="2137" spans="1:33">
      <c r="A2137" s="45">
        <f t="shared" si="571"/>
        <v>2137</v>
      </c>
      <c r="B2137" s="44">
        <f t="shared" si="570"/>
        <v>2093</v>
      </c>
      <c r="C2137" t="s">
        <v>5356</v>
      </c>
      <c r="D2137" t="s">
        <v>153</v>
      </c>
      <c r="E2137" t="s">
        <v>5423</v>
      </c>
      <c r="F2137" t="s">
        <v>5346</v>
      </c>
      <c r="G2137" s="75">
        <v>0</v>
      </c>
      <c r="H2137" s="75">
        <v>0</v>
      </c>
      <c r="I2137" s="135" t="s">
        <v>3</v>
      </c>
      <c r="J2137" s="53" t="s">
        <v>1347</v>
      </c>
      <c r="K2137" s="54" t="s">
        <v>3817</v>
      </c>
      <c r="L2137" s="52" t="s">
        <v>4614</v>
      </c>
      <c r="M2137" s="52" t="s">
        <v>4670</v>
      </c>
      <c r="N2137" s="52" t="str">
        <f t="shared" si="572"/>
        <v>CAT_FNCT</v>
      </c>
      <c r="O2137" s="52"/>
      <c r="P2137" t="s">
        <v>5328</v>
      </c>
      <c r="Q2137" s="13"/>
      <c r="R2137"/>
      <c r="S2137" t="str">
        <f t="shared" si="573"/>
        <v>NOT EQUAL</v>
      </c>
      <c r="T2137" s="41" t="str">
        <f>IF(ISNA(VLOOKUP(P2137,'NEW XEQM.c'!E:F,2,0)),"--","PRESENT")</f>
        <v>--</v>
      </c>
      <c r="U2137"/>
      <c r="V2137">
        <f t="shared" si="574"/>
        <v>664</v>
      </c>
      <c r="W2137" s="75" t="s">
        <v>2155</v>
      </c>
      <c r="X2137" s="54" t="s">
        <v>2155</v>
      </c>
      <c r="Y2137" s="54" t="s">
        <v>2155</v>
      </c>
      <c r="Z2137" s="22" t="str">
        <f t="shared" si="575"/>
        <v/>
      </c>
      <c r="AA2137" s="22" t="str">
        <f t="shared" si="576"/>
        <v/>
      </c>
      <c r="AB2137" s="1">
        <f t="shared" si="577"/>
        <v>2093</v>
      </c>
      <c r="AC2137" t="str">
        <f t="shared" si="578"/>
        <v>ITM_MPStoMPH</v>
      </c>
      <c r="AD2137" s="125" t="str">
        <f>IF(ISNA(VLOOKUP(AA2137,'XEQM Shortlist'!J:J,1,0)),"//","")</f>
        <v/>
      </c>
      <c r="AF2137" s="88" t="str">
        <f t="shared" si="579"/>
        <v/>
      </c>
      <c r="AG2137" t="b">
        <f t="shared" si="580"/>
        <v>1</v>
      </c>
    </row>
    <row r="2138" spans="1:33">
      <c r="A2138" s="45">
        <f t="shared" si="571"/>
        <v>2138</v>
      </c>
      <c r="B2138" s="44">
        <f t="shared" si="570"/>
        <v>2094</v>
      </c>
      <c r="C2138" t="s">
        <v>5357</v>
      </c>
      <c r="D2138" t="s">
        <v>25</v>
      </c>
      <c r="E2138" t="s">
        <v>5429</v>
      </c>
      <c r="F2138" t="s">
        <v>5347</v>
      </c>
      <c r="G2138" s="75">
        <v>0</v>
      </c>
      <c r="H2138" s="75">
        <v>0</v>
      </c>
      <c r="I2138" s="135" t="s">
        <v>3</v>
      </c>
      <c r="J2138" s="53" t="s">
        <v>1347</v>
      </c>
      <c r="K2138" s="54" t="s">
        <v>3817</v>
      </c>
      <c r="L2138" s="52" t="s">
        <v>4614</v>
      </c>
      <c r="M2138" s="52" t="s">
        <v>4670</v>
      </c>
      <c r="N2138" s="52" t="str">
        <f t="shared" si="572"/>
        <v>CAT_FNCT</v>
      </c>
      <c r="O2138" s="52"/>
      <c r="P2138" t="s">
        <v>5329</v>
      </c>
      <c r="Q2138" s="13"/>
      <c r="R2138"/>
      <c r="S2138" t="str">
        <f t="shared" si="573"/>
        <v>NOT EQUAL</v>
      </c>
      <c r="T2138" s="41" t="str">
        <f>IF(ISNA(VLOOKUP(P2138,'NEW XEQM.c'!E:F,2,0)),"--","PRESENT")</f>
        <v>--</v>
      </c>
      <c r="U2138"/>
      <c r="V2138">
        <f t="shared" si="574"/>
        <v>664</v>
      </c>
      <c r="W2138" s="75" t="s">
        <v>2155</v>
      </c>
      <c r="X2138" s="54" t="s">
        <v>2155</v>
      </c>
      <c r="Y2138" s="54" t="s">
        <v>2155</v>
      </c>
      <c r="Z2138" s="22" t="str">
        <f t="shared" si="575"/>
        <v/>
      </c>
      <c r="AA2138" s="22" t="str">
        <f t="shared" si="576"/>
        <v/>
      </c>
      <c r="AB2138" s="1">
        <f t="shared" si="577"/>
        <v>2094</v>
      </c>
      <c r="AC2138" t="str">
        <f t="shared" si="578"/>
        <v>ITM_RPMtoRADPS</v>
      </c>
      <c r="AD2138" s="125" t="str">
        <f>IF(ISNA(VLOOKUP(AA2138,'XEQM Shortlist'!J:J,1,0)),"//","")</f>
        <v/>
      </c>
      <c r="AF2138" s="88" t="str">
        <f t="shared" si="579"/>
        <v/>
      </c>
      <c r="AG2138" t="b">
        <f t="shared" si="580"/>
        <v>1</v>
      </c>
    </row>
    <row r="2139" spans="1:33">
      <c r="A2139" s="45">
        <f t="shared" si="571"/>
        <v>2139</v>
      </c>
      <c r="B2139" s="44">
        <f t="shared" si="570"/>
        <v>2095</v>
      </c>
      <c r="C2139" t="s">
        <v>5357</v>
      </c>
      <c r="D2139" t="s">
        <v>153</v>
      </c>
      <c r="E2139" t="s">
        <v>5424</v>
      </c>
      <c r="F2139" t="s">
        <v>5348</v>
      </c>
      <c r="G2139" s="75">
        <v>0</v>
      </c>
      <c r="H2139" s="75">
        <v>0</v>
      </c>
      <c r="I2139" s="135" t="s">
        <v>3</v>
      </c>
      <c r="J2139" s="53" t="s">
        <v>1347</v>
      </c>
      <c r="K2139" s="54" t="s">
        <v>3817</v>
      </c>
      <c r="L2139" s="52" t="s">
        <v>4614</v>
      </c>
      <c r="M2139" s="52" t="s">
        <v>4670</v>
      </c>
      <c r="N2139" s="52" t="str">
        <f t="shared" si="572"/>
        <v>CAT_FNCT</v>
      </c>
      <c r="O2139" s="52"/>
      <c r="P2139" t="s">
        <v>5330</v>
      </c>
      <c r="Q2139" s="13"/>
      <c r="R2139"/>
      <c r="S2139" t="str">
        <f t="shared" si="573"/>
        <v>NOT EQUAL</v>
      </c>
      <c r="T2139" s="41" t="str">
        <f>IF(ISNA(VLOOKUP(P2139,'NEW XEQM.c'!E:F,2,0)),"--","PRESENT")</f>
        <v>--</v>
      </c>
      <c r="U2139"/>
      <c r="V2139">
        <f t="shared" si="574"/>
        <v>664</v>
      </c>
      <c r="W2139" s="75" t="s">
        <v>2155</v>
      </c>
      <c r="X2139" s="54" t="s">
        <v>2155</v>
      </c>
      <c r="Y2139" s="54" t="s">
        <v>2155</v>
      </c>
      <c r="Z2139" s="22" t="str">
        <f t="shared" si="575"/>
        <v/>
      </c>
      <c r="AA2139" s="22" t="str">
        <f t="shared" si="576"/>
        <v/>
      </c>
      <c r="AB2139" s="1">
        <f t="shared" si="577"/>
        <v>2095</v>
      </c>
      <c r="AC2139" t="str">
        <f t="shared" si="578"/>
        <v>ITM_RADPStoRPM</v>
      </c>
      <c r="AD2139" s="125" t="str">
        <f>IF(ISNA(VLOOKUP(AA2139,'XEQM Shortlist'!J:J,1,0)),"//","")</f>
        <v/>
      </c>
      <c r="AF2139" s="88" t="str">
        <f t="shared" si="579"/>
        <v/>
      </c>
      <c r="AG2139" t="b">
        <f t="shared" si="580"/>
        <v>1</v>
      </c>
    </row>
    <row r="2140" spans="1:33">
      <c r="A2140" s="45">
        <f t="shared" si="571"/>
        <v>2140</v>
      </c>
      <c r="B2140" s="44">
        <f t="shared" si="570"/>
        <v>2096</v>
      </c>
      <c r="C2140" t="s">
        <v>5358</v>
      </c>
      <c r="D2140" t="s">
        <v>25</v>
      </c>
      <c r="E2140" t="s">
        <v>5364</v>
      </c>
      <c r="F2140" t="s">
        <v>5349</v>
      </c>
      <c r="G2140" s="75">
        <v>0</v>
      </c>
      <c r="H2140" s="75">
        <v>0</v>
      </c>
      <c r="I2140" s="135" t="s">
        <v>3</v>
      </c>
      <c r="J2140" s="53" t="s">
        <v>1347</v>
      </c>
      <c r="K2140" s="54" t="s">
        <v>3817</v>
      </c>
      <c r="L2140" s="52" t="s">
        <v>4614</v>
      </c>
      <c r="M2140" s="52" t="s">
        <v>4670</v>
      </c>
      <c r="N2140" s="52" t="str">
        <f t="shared" si="572"/>
        <v>CAT_FNCT</v>
      </c>
      <c r="O2140" s="52"/>
      <c r="P2140" t="s">
        <v>5331</v>
      </c>
      <c r="Q2140" s="13"/>
      <c r="R2140"/>
      <c r="S2140" t="str">
        <f t="shared" si="573"/>
        <v>NOT EQUAL</v>
      </c>
      <c r="T2140" s="41" t="str">
        <f>IF(ISNA(VLOOKUP(P2140,'NEW XEQM.c'!E:F,2,0)),"--","PRESENT")</f>
        <v>--</v>
      </c>
      <c r="U2140"/>
      <c r="V2140">
        <f t="shared" si="574"/>
        <v>664</v>
      </c>
      <c r="W2140" s="75" t="s">
        <v>2155</v>
      </c>
      <c r="X2140" s="54" t="s">
        <v>2155</v>
      </c>
      <c r="Y2140" s="54" t="s">
        <v>2155</v>
      </c>
      <c r="Z2140" s="22" t="str">
        <f t="shared" si="575"/>
        <v/>
      </c>
      <c r="AA2140" s="22" t="str">
        <f t="shared" si="576"/>
        <v/>
      </c>
      <c r="AB2140" s="1">
        <f t="shared" si="577"/>
        <v>2096</v>
      </c>
      <c r="AC2140" t="str">
        <f t="shared" si="578"/>
        <v>ITM_DEGtoRAD</v>
      </c>
      <c r="AD2140" s="125" t="str">
        <f>IF(ISNA(VLOOKUP(AA2140,'XEQM Shortlist'!J:J,1,0)),"//","")</f>
        <v/>
      </c>
      <c r="AF2140" s="88" t="str">
        <f t="shared" si="579"/>
        <v/>
      </c>
      <c r="AG2140" t="b">
        <f t="shared" si="580"/>
        <v>1</v>
      </c>
    </row>
    <row r="2141" spans="1:33">
      <c r="A2141" s="45">
        <f t="shared" si="571"/>
        <v>2141</v>
      </c>
      <c r="B2141" s="44">
        <f t="shared" si="570"/>
        <v>2097</v>
      </c>
      <c r="C2141" t="s">
        <v>5358</v>
      </c>
      <c r="D2141" t="s">
        <v>153</v>
      </c>
      <c r="E2141" t="s">
        <v>5365</v>
      </c>
      <c r="F2141" t="s">
        <v>5350</v>
      </c>
      <c r="G2141" s="75">
        <v>0</v>
      </c>
      <c r="H2141" s="75">
        <v>0</v>
      </c>
      <c r="I2141" s="135" t="s">
        <v>3</v>
      </c>
      <c r="J2141" s="53" t="s">
        <v>1347</v>
      </c>
      <c r="K2141" s="54" t="s">
        <v>3817</v>
      </c>
      <c r="L2141" s="52" t="s">
        <v>4614</v>
      </c>
      <c r="M2141" s="52" t="s">
        <v>4670</v>
      </c>
      <c r="N2141" s="52" t="str">
        <f t="shared" si="572"/>
        <v>CAT_FNCT</v>
      </c>
      <c r="O2141" s="52"/>
      <c r="P2141" t="s">
        <v>5332</v>
      </c>
      <c r="Q2141" s="13"/>
      <c r="R2141"/>
      <c r="S2141" t="str">
        <f t="shared" si="573"/>
        <v>NOT EQUAL</v>
      </c>
      <c r="T2141" s="41" t="str">
        <f>IF(ISNA(VLOOKUP(P2141,'NEW XEQM.c'!E:F,2,0)),"--","PRESENT")</f>
        <v>--</v>
      </c>
      <c r="U2141"/>
      <c r="V2141">
        <f t="shared" si="574"/>
        <v>664</v>
      </c>
      <c r="W2141" s="75" t="s">
        <v>2155</v>
      </c>
      <c r="X2141" s="54" t="s">
        <v>2155</v>
      </c>
      <c r="Y2141" s="54" t="s">
        <v>2155</v>
      </c>
      <c r="Z2141" s="22" t="str">
        <f t="shared" si="575"/>
        <v/>
      </c>
      <c r="AA2141" s="22" t="str">
        <f t="shared" si="576"/>
        <v/>
      </c>
      <c r="AB2141" s="1">
        <f t="shared" si="577"/>
        <v>2097</v>
      </c>
      <c r="AC2141" t="str">
        <f t="shared" si="578"/>
        <v>ITM_RADtoDEG</v>
      </c>
      <c r="AD2141" s="125" t="str">
        <f>IF(ISNA(VLOOKUP(AA2141,'XEQM Shortlist'!J:J,1,0)),"//","")</f>
        <v/>
      </c>
      <c r="AF2141" s="88" t="str">
        <f t="shared" si="579"/>
        <v/>
      </c>
      <c r="AG2141" t="b">
        <f t="shared" si="580"/>
        <v>1</v>
      </c>
    </row>
    <row r="2142" spans="1:33">
      <c r="A2142" s="45">
        <f t="shared" si="571"/>
        <v>2142</v>
      </c>
      <c r="B2142" s="44">
        <f t="shared" si="570"/>
        <v>2098</v>
      </c>
      <c r="C2142" t="s">
        <v>5359</v>
      </c>
      <c r="D2142" t="s">
        <v>25</v>
      </c>
      <c r="E2142" t="s">
        <v>5366</v>
      </c>
      <c r="F2142" t="s">
        <v>5351</v>
      </c>
      <c r="G2142" s="75">
        <v>0</v>
      </c>
      <c r="H2142" s="75">
        <v>0</v>
      </c>
      <c r="I2142" s="135" t="s">
        <v>3</v>
      </c>
      <c r="J2142" s="53" t="s">
        <v>1347</v>
      </c>
      <c r="K2142" s="54" t="s">
        <v>3817</v>
      </c>
      <c r="L2142" s="52" t="s">
        <v>4614</v>
      </c>
      <c r="M2142" s="52" t="s">
        <v>4670</v>
      </c>
      <c r="N2142" s="52" t="str">
        <f t="shared" si="572"/>
        <v>CAT_FNCT</v>
      </c>
      <c r="O2142" s="52"/>
      <c r="P2142" t="s">
        <v>5333</v>
      </c>
      <c r="Q2142" s="13"/>
      <c r="R2142"/>
      <c r="S2142" t="str">
        <f t="shared" si="573"/>
        <v>NOT EQUAL</v>
      </c>
      <c r="T2142" s="41" t="str">
        <f>IF(ISNA(VLOOKUP(P2142,'NEW XEQM.c'!E:F,2,0)),"--","PRESENT")</f>
        <v>--</v>
      </c>
      <c r="U2142"/>
      <c r="V2142">
        <f t="shared" si="574"/>
        <v>664</v>
      </c>
      <c r="W2142" s="75" t="s">
        <v>2155</v>
      </c>
      <c r="X2142" s="54" t="s">
        <v>2155</v>
      </c>
      <c r="Y2142" s="54" t="s">
        <v>2155</v>
      </c>
      <c r="Z2142" s="22" t="str">
        <f t="shared" si="575"/>
        <v/>
      </c>
      <c r="AA2142" s="22" t="str">
        <f t="shared" si="576"/>
        <v/>
      </c>
      <c r="AB2142" s="1">
        <f t="shared" si="577"/>
        <v>2098</v>
      </c>
      <c r="AC2142" t="str">
        <f t="shared" si="578"/>
        <v>ITM_DEGtoGRAD</v>
      </c>
      <c r="AD2142" s="125" t="str">
        <f>IF(ISNA(VLOOKUP(AA2142,'XEQM Shortlist'!J:J,1,0)),"//","")</f>
        <v/>
      </c>
      <c r="AF2142" s="88" t="str">
        <f t="shared" si="579"/>
        <v/>
      </c>
      <c r="AG2142" t="b">
        <f t="shared" si="580"/>
        <v>1</v>
      </c>
    </row>
    <row r="2143" spans="1:33">
      <c r="A2143" s="45">
        <f t="shared" si="571"/>
        <v>2143</v>
      </c>
      <c r="B2143" s="44">
        <f t="shared" si="570"/>
        <v>2099</v>
      </c>
      <c r="C2143" t="s">
        <v>5359</v>
      </c>
      <c r="D2143" t="s">
        <v>153</v>
      </c>
      <c r="E2143" t="s">
        <v>5367</v>
      </c>
      <c r="F2143" t="s">
        <v>5352</v>
      </c>
      <c r="G2143" s="75">
        <v>0</v>
      </c>
      <c r="H2143" s="75">
        <v>0</v>
      </c>
      <c r="I2143" s="135" t="s">
        <v>3</v>
      </c>
      <c r="J2143" s="53" t="s">
        <v>1347</v>
      </c>
      <c r="K2143" s="54" t="s">
        <v>3817</v>
      </c>
      <c r="L2143" s="52" t="s">
        <v>4614</v>
      </c>
      <c r="M2143" s="52" t="s">
        <v>4670</v>
      </c>
      <c r="N2143" s="52" t="str">
        <f t="shared" si="572"/>
        <v>CAT_FNCT</v>
      </c>
      <c r="O2143" s="52"/>
      <c r="P2143" t="s">
        <v>5334</v>
      </c>
      <c r="Q2143" s="13"/>
      <c r="R2143"/>
      <c r="S2143" t="str">
        <f t="shared" si="573"/>
        <v>NOT EQUAL</v>
      </c>
      <c r="T2143" s="41" t="str">
        <f>IF(ISNA(VLOOKUP(P2143,'NEW XEQM.c'!E:F,2,0)),"--","PRESENT")</f>
        <v>--</v>
      </c>
      <c r="U2143"/>
      <c r="V2143">
        <f t="shared" si="574"/>
        <v>664</v>
      </c>
      <c r="W2143" s="75" t="s">
        <v>2155</v>
      </c>
      <c r="X2143" s="54" t="s">
        <v>2155</v>
      </c>
      <c r="Y2143" s="54" t="s">
        <v>2155</v>
      </c>
      <c r="Z2143" s="22" t="str">
        <f t="shared" si="575"/>
        <v/>
      </c>
      <c r="AA2143" s="22" t="str">
        <f t="shared" si="576"/>
        <v/>
      </c>
      <c r="AB2143" s="1">
        <f t="shared" si="577"/>
        <v>2099</v>
      </c>
      <c r="AC2143" t="str">
        <f t="shared" si="578"/>
        <v>ITM_GRADtoDEG</v>
      </c>
      <c r="AD2143" s="125" t="str">
        <f>IF(ISNA(VLOOKUP(AA2143,'XEQM Shortlist'!J:J,1,0)),"//","")</f>
        <v/>
      </c>
      <c r="AF2143" s="88" t="str">
        <f t="shared" si="579"/>
        <v/>
      </c>
      <c r="AG2143" t="b">
        <f t="shared" si="580"/>
        <v>1</v>
      </c>
    </row>
    <row r="2144" spans="1:33">
      <c r="A2144" s="45">
        <f t="shared" si="571"/>
        <v>2144</v>
      </c>
      <c r="B2144" s="44">
        <f t="shared" si="570"/>
        <v>2100</v>
      </c>
      <c r="C2144" t="s">
        <v>5361</v>
      </c>
      <c r="D2144" t="s">
        <v>25</v>
      </c>
      <c r="E2144" t="s">
        <v>5368</v>
      </c>
      <c r="F2144" t="s">
        <v>5353</v>
      </c>
      <c r="G2144" s="75">
        <v>0</v>
      </c>
      <c r="H2144" s="75">
        <v>0</v>
      </c>
      <c r="I2144" s="135" t="s">
        <v>3</v>
      </c>
      <c r="J2144" s="53" t="s">
        <v>1347</v>
      </c>
      <c r="K2144" s="54" t="s">
        <v>3817</v>
      </c>
      <c r="L2144" s="52" t="s">
        <v>4614</v>
      </c>
      <c r="M2144" s="52" t="s">
        <v>4670</v>
      </c>
      <c r="N2144" s="52" t="str">
        <f t="shared" si="572"/>
        <v>CAT_FNCT</v>
      </c>
      <c r="O2144" s="52"/>
      <c r="P2144" t="s">
        <v>5335</v>
      </c>
      <c r="Q2144" s="13"/>
      <c r="R2144"/>
      <c r="S2144" t="str">
        <f t="shared" si="573"/>
        <v>NOT EQUAL</v>
      </c>
      <c r="T2144" s="41" t="str">
        <f>IF(ISNA(VLOOKUP(P2144,'NEW XEQM.c'!E:F,2,0)),"--","PRESENT")</f>
        <v>--</v>
      </c>
      <c r="U2144"/>
      <c r="V2144">
        <f t="shared" si="574"/>
        <v>664</v>
      </c>
      <c r="W2144" s="75" t="s">
        <v>2155</v>
      </c>
      <c r="X2144" s="54" t="s">
        <v>2155</v>
      </c>
      <c r="Y2144" s="54" t="s">
        <v>2155</v>
      </c>
      <c r="Z2144" s="22" t="str">
        <f t="shared" si="575"/>
        <v/>
      </c>
      <c r="AA2144" s="22" t="str">
        <f t="shared" si="576"/>
        <v/>
      </c>
      <c r="AB2144" s="1">
        <f t="shared" si="577"/>
        <v>2100</v>
      </c>
      <c r="AC2144" t="str">
        <f t="shared" si="578"/>
        <v>ITM_GRADtoRAD</v>
      </c>
      <c r="AD2144" s="125" t="str">
        <f>IF(ISNA(VLOOKUP(AA2144,'XEQM Shortlist'!J:J,1,0)),"//","")</f>
        <v/>
      </c>
      <c r="AF2144" s="88" t="str">
        <f t="shared" si="579"/>
        <v/>
      </c>
      <c r="AG2144" t="b">
        <f t="shared" si="580"/>
        <v>1</v>
      </c>
    </row>
    <row r="2145" spans="1:33">
      <c r="A2145" s="45">
        <f t="shared" si="571"/>
        <v>2145</v>
      </c>
      <c r="B2145" s="44">
        <f t="shared" si="570"/>
        <v>2101</v>
      </c>
      <c r="C2145" t="s">
        <v>5361</v>
      </c>
      <c r="D2145" t="s">
        <v>153</v>
      </c>
      <c r="E2145" t="s">
        <v>5369</v>
      </c>
      <c r="F2145" t="s">
        <v>5354</v>
      </c>
      <c r="G2145" s="75">
        <v>0</v>
      </c>
      <c r="H2145" s="75">
        <v>0</v>
      </c>
      <c r="I2145" s="135" t="s">
        <v>3</v>
      </c>
      <c r="J2145" s="53" t="s">
        <v>1347</v>
      </c>
      <c r="K2145" s="54" t="s">
        <v>3817</v>
      </c>
      <c r="L2145" s="52" t="s">
        <v>4614</v>
      </c>
      <c r="M2145" s="52" t="s">
        <v>4670</v>
      </c>
      <c r="N2145" s="52" t="str">
        <f t="shared" si="572"/>
        <v>CAT_FNCT</v>
      </c>
      <c r="O2145" s="52"/>
      <c r="P2145" t="s">
        <v>5336</v>
      </c>
      <c r="Q2145" s="13"/>
      <c r="R2145"/>
      <c r="S2145" t="str">
        <f t="shared" si="573"/>
        <v>NOT EQUAL</v>
      </c>
      <c r="T2145" s="41" t="str">
        <f>IF(ISNA(VLOOKUP(P2145,'NEW XEQM.c'!E:F,2,0)),"--","PRESENT")</f>
        <v>--</v>
      </c>
      <c r="U2145"/>
      <c r="V2145">
        <f t="shared" si="574"/>
        <v>664</v>
      </c>
      <c r="W2145" s="75" t="s">
        <v>2155</v>
      </c>
      <c r="X2145" s="54" t="s">
        <v>2155</v>
      </c>
      <c r="Y2145" s="54" t="s">
        <v>2155</v>
      </c>
      <c r="Z2145" s="22" t="str">
        <f t="shared" si="575"/>
        <v/>
      </c>
      <c r="AA2145" s="22" t="str">
        <f t="shared" si="576"/>
        <v/>
      </c>
      <c r="AB2145" s="1">
        <f t="shared" si="577"/>
        <v>2101</v>
      </c>
      <c r="AC2145" t="str">
        <f t="shared" si="578"/>
        <v>ITM_RADtoGRAD</v>
      </c>
      <c r="AD2145" s="125" t="str">
        <f>IF(ISNA(VLOOKUP(AA2145,'XEQM Shortlist'!J:J,1,0)),"//","")</f>
        <v/>
      </c>
      <c r="AF2145" s="88" t="str">
        <f t="shared" si="579"/>
        <v/>
      </c>
      <c r="AG2145" t="b">
        <f t="shared" si="580"/>
        <v>1</v>
      </c>
    </row>
    <row r="2146" spans="1:33">
      <c r="A2146" s="45">
        <f t="shared" si="571"/>
        <v>2146</v>
      </c>
      <c r="B2146" s="44">
        <f t="shared" si="570"/>
        <v>2102</v>
      </c>
      <c r="C2146" s="48" t="s">
        <v>3642</v>
      </c>
      <c r="D2146" s="48" t="s">
        <v>7</v>
      </c>
      <c r="E2146" s="53" t="s">
        <v>5090</v>
      </c>
      <c r="F2146" s="53" t="s">
        <v>5090</v>
      </c>
      <c r="G2146" s="142">
        <v>0</v>
      </c>
      <c r="H2146" s="142">
        <v>0</v>
      </c>
      <c r="I2146" s="139" t="s">
        <v>16</v>
      </c>
      <c r="J2146" s="53" t="s">
        <v>1348</v>
      </c>
      <c r="K2146" s="54" t="s">
        <v>3656</v>
      </c>
      <c r="L2146" s="52" t="s">
        <v>4614</v>
      </c>
      <c r="M2146" s="52" t="s">
        <v>4672</v>
      </c>
      <c r="N2146" s="52" t="s">
        <v>2155</v>
      </c>
      <c r="O2146" s="48"/>
      <c r="P2146" s="254" t="s">
        <v>5370</v>
      </c>
      <c r="Q2146" s="13"/>
      <c r="R2146"/>
      <c r="S2146" t="str">
        <f t="shared" si="573"/>
        <v/>
      </c>
      <c r="T2146" s="41" t="str">
        <f>IF(ISNA(VLOOKUP(P2146,'NEW XEQM.c'!E:F,2,0)),"--","PRESENT")</f>
        <v>--</v>
      </c>
      <c r="U2146"/>
      <c r="V2146">
        <f t="shared" si="574"/>
        <v>664</v>
      </c>
      <c r="W2146" s="75" t="s">
        <v>2155</v>
      </c>
      <c r="X2146" s="54" t="s">
        <v>2155</v>
      </c>
      <c r="Y2146" s="54" t="s">
        <v>2155</v>
      </c>
      <c r="Z2146" s="22" t="str">
        <f t="shared" si="575"/>
        <v/>
      </c>
      <c r="AA2146" s="22" t="str">
        <f t="shared" si="576"/>
        <v/>
      </c>
      <c r="AB2146" s="1">
        <f t="shared" si="577"/>
        <v>2102</v>
      </c>
      <c r="AC2146" t="str">
        <f t="shared" si="578"/>
        <v>MNU_TRG_C47</v>
      </c>
      <c r="AD2146" s="125" t="str">
        <f>IF(ISNA(VLOOKUP(AA2146,'XEQM Shortlist'!J:J,1,0)),"//","")</f>
        <v/>
      </c>
      <c r="AF2146" s="88" t="str">
        <f t="shared" si="579"/>
        <v/>
      </c>
      <c r="AG2146" t="b">
        <f t="shared" si="580"/>
        <v>1</v>
      </c>
    </row>
    <row r="2147" spans="1:33">
      <c r="A2147" s="45">
        <f t="shared" ref="A2147" si="581">IF(B2147=INT(B2147),ROW(),"")</f>
        <v>2147</v>
      </c>
      <c r="B2147" s="44">
        <f t="shared" si="570"/>
        <v>2103</v>
      </c>
      <c r="C2147" s="48" t="s">
        <v>3642</v>
      </c>
      <c r="D2147" s="48" t="s">
        <v>7</v>
      </c>
      <c r="E2147" s="53" t="s">
        <v>5381</v>
      </c>
      <c r="F2147" s="53" t="s">
        <v>5381</v>
      </c>
      <c r="G2147" s="142">
        <v>0</v>
      </c>
      <c r="H2147" s="142">
        <v>0</v>
      </c>
      <c r="I2147" s="139" t="s">
        <v>16</v>
      </c>
      <c r="J2147" s="53" t="s">
        <v>1348</v>
      </c>
      <c r="K2147" s="54" t="s">
        <v>3656</v>
      </c>
      <c r="L2147" s="52" t="s">
        <v>4614</v>
      </c>
      <c r="M2147" s="52" t="s">
        <v>4672</v>
      </c>
      <c r="N2147" s="52" t="s">
        <v>2155</v>
      </c>
      <c r="O2147" s="48"/>
      <c r="P2147" s="283" t="s">
        <v>5393</v>
      </c>
      <c r="Q2147" s="13"/>
      <c r="R2147"/>
      <c r="S2147" t="str">
        <f t="shared" ref="S2147" si="582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83">IF(AA2147&lt;&gt;"",V2146+1,V2146)</f>
        <v>664</v>
      </c>
      <c r="W2147" s="75" t="s">
        <v>2155</v>
      </c>
      <c r="X2147" s="54" t="s">
        <v>2155</v>
      </c>
      <c r="Y2147" s="54" t="s">
        <v>2155</v>
      </c>
      <c r="Z2147" s="22" t="str">
        <f t="shared" ref="Z2147" si="584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85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86">B2147</f>
        <v>2103</v>
      </c>
      <c r="AC2147" t="str">
        <f t="shared" ref="AC2147" si="587">P2147</f>
        <v>MNU_TRG_C47_MORE</v>
      </c>
      <c r="AD2147" s="125" t="str">
        <f>IF(ISNA(VLOOKUP(AA2147,'XEQM Shortlist'!J:J,1,0)),"//","")</f>
        <v/>
      </c>
      <c r="AF2147" s="88" t="str">
        <f t="shared" ref="AF2147" si="588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89">AA2147=AF2147</f>
        <v>1</v>
      </c>
    </row>
    <row r="2148" spans="1:33">
      <c r="A2148" s="45">
        <f t="shared" ref="A2148:A2149" si="590">IF(B2148=INT(B2148),ROW(),"")</f>
        <v>2148</v>
      </c>
      <c r="B2148" s="44">
        <f t="shared" si="570"/>
        <v>2104</v>
      </c>
      <c r="C2148" s="48" t="s">
        <v>3642</v>
      </c>
      <c r="D2148" s="48" t="s">
        <v>7</v>
      </c>
      <c r="E2148" s="53" t="s">
        <v>4736</v>
      </c>
      <c r="F2148" s="53" t="s">
        <v>4736</v>
      </c>
      <c r="G2148" s="142">
        <v>0</v>
      </c>
      <c r="H2148" s="142">
        <v>0</v>
      </c>
      <c r="I2148" s="139" t="s">
        <v>16</v>
      </c>
      <c r="J2148" s="53" t="s">
        <v>1348</v>
      </c>
      <c r="K2148" s="54" t="s">
        <v>3656</v>
      </c>
      <c r="L2148" s="52" t="s">
        <v>4614</v>
      </c>
      <c r="M2148" s="52" t="s">
        <v>4672</v>
      </c>
      <c r="N2148" s="52" t="s">
        <v>2155</v>
      </c>
      <c r="O2148" s="48"/>
      <c r="P2148" s="283" t="s">
        <v>5391</v>
      </c>
      <c r="Q2148" s="13"/>
      <c r="R2148"/>
      <c r="S2148" t="str">
        <f t="shared" ref="S2148:S2149" si="591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92">IF(AA2148&lt;&gt;"",V2147+1,V2147)</f>
        <v>664</v>
      </c>
      <c r="W2148" s="75" t="s">
        <v>2155</v>
      </c>
      <c r="X2148" s="54" t="s">
        <v>2155</v>
      </c>
      <c r="Y2148" s="54" t="s">
        <v>2155</v>
      </c>
      <c r="Z2148" s="22" t="str">
        <f t="shared" ref="Z2148:Z2149" si="593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94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95">B2148</f>
        <v>2104</v>
      </c>
      <c r="AC2148" t="str">
        <f t="shared" ref="AC2148:AC2149" si="596">P2148</f>
        <v>MNU_PARTS_C43</v>
      </c>
      <c r="AD2148" s="125" t="str">
        <f>IF(ISNA(VLOOKUP(AA2148,'XEQM Shortlist'!J:J,1,0)),"//","")</f>
        <v/>
      </c>
      <c r="AF2148" s="88" t="str">
        <f t="shared" ref="AF2148:AF2149" si="597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98">AA2148=AF2148</f>
        <v>1</v>
      </c>
    </row>
    <row r="2149" spans="1:33">
      <c r="A2149" s="45">
        <f t="shared" si="590"/>
        <v>2149</v>
      </c>
      <c r="B2149" s="44">
        <f t="shared" si="570"/>
        <v>2105</v>
      </c>
      <c r="C2149" s="48" t="s">
        <v>3642</v>
      </c>
      <c r="D2149" s="48" t="s">
        <v>7</v>
      </c>
      <c r="E2149" s="120" t="s">
        <v>354</v>
      </c>
      <c r="F2149" s="120" t="s">
        <v>354</v>
      </c>
      <c r="G2149" s="142">
        <v>0</v>
      </c>
      <c r="H2149" s="142">
        <v>0</v>
      </c>
      <c r="I2149" s="139" t="s">
        <v>16</v>
      </c>
      <c r="J2149" s="53" t="s">
        <v>1348</v>
      </c>
      <c r="K2149" s="54" t="s">
        <v>3656</v>
      </c>
      <c r="L2149" s="52" t="s">
        <v>4614</v>
      </c>
      <c r="M2149" s="52" t="s">
        <v>4672</v>
      </c>
      <c r="N2149" s="52" t="s">
        <v>2155</v>
      </c>
      <c r="O2149" s="48" t="s">
        <v>355</v>
      </c>
      <c r="P2149" s="254" t="s">
        <v>5392</v>
      </c>
      <c r="Q2149" s="13"/>
      <c r="R2149"/>
      <c r="S2149" t="str">
        <f t="shared" si="591"/>
        <v/>
      </c>
      <c r="T2149" s="41" t="str">
        <f>IF(ISNA(VLOOKUP(P2149,'NEW XEQM.c'!E:F,2,0)),"--","PRESENT")</f>
        <v>--</v>
      </c>
      <c r="U2149"/>
      <c r="V2149">
        <f t="shared" si="592"/>
        <v>664</v>
      </c>
      <c r="W2149" s="75" t="s">
        <v>2155</v>
      </c>
      <c r="X2149" s="54" t="s">
        <v>2155</v>
      </c>
      <c r="Y2149" s="54" t="s">
        <v>2155</v>
      </c>
      <c r="Z2149" s="22" t="str">
        <f t="shared" si="593"/>
        <v/>
      </c>
      <c r="AA2149" s="22" t="str">
        <f t="shared" si="594"/>
        <v/>
      </c>
      <c r="AB2149" s="1">
        <f t="shared" si="595"/>
        <v>2105</v>
      </c>
      <c r="AC2149" t="str">
        <f t="shared" si="596"/>
        <v>MNU_UNITCONV_C43</v>
      </c>
      <c r="AD2149" s="125" t="str">
        <f>IF(ISNA(VLOOKUP(AA2149,'XEQM Shortlist'!J:J,1,0)),"//","")</f>
        <v/>
      </c>
      <c r="AF2149" s="88" t="str">
        <f t="shared" si="597"/>
        <v/>
      </c>
      <c r="AG2149" t="b">
        <f t="shared" si="598"/>
        <v>1</v>
      </c>
    </row>
    <row r="2150" spans="1:33">
      <c r="A2150" s="45">
        <f t="shared" ref="A2150" si="599">IF(B2150=INT(B2150),ROW(),"")</f>
        <v>2150</v>
      </c>
      <c r="B2150" s="44">
        <f t="shared" si="570"/>
        <v>2106</v>
      </c>
      <c r="C2150" s="48" t="s">
        <v>3642</v>
      </c>
      <c r="D2150" s="48" t="s">
        <v>7</v>
      </c>
      <c r="E2150" s="284" t="s">
        <v>1273</v>
      </c>
      <c r="F2150" s="285" t="s">
        <v>1273</v>
      </c>
      <c r="G2150" s="142">
        <v>0</v>
      </c>
      <c r="H2150" s="142">
        <v>0</v>
      </c>
      <c r="I2150" s="139" t="s">
        <v>16</v>
      </c>
      <c r="J2150" s="53" t="s">
        <v>1348</v>
      </c>
      <c r="K2150" s="54" t="s">
        <v>3656</v>
      </c>
      <c r="L2150" s="52" t="s">
        <v>4614</v>
      </c>
      <c r="M2150" s="52" t="s">
        <v>4672</v>
      </c>
      <c r="N2150" s="52" t="s">
        <v>2155</v>
      </c>
      <c r="O2150" s="48" t="s">
        <v>355</v>
      </c>
      <c r="P2150" s="254" t="s">
        <v>5395</v>
      </c>
      <c r="Q2150" s="13"/>
      <c r="R2150"/>
      <c r="S2150" t="str">
        <f t="shared" ref="S2150" si="600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601">IF(AA2150&lt;&gt;"",V2149+1,V2149)</f>
        <v>664</v>
      </c>
      <c r="W2150" s="75" t="s">
        <v>2155</v>
      </c>
      <c r="X2150" s="54" t="s">
        <v>2155</v>
      </c>
      <c r="Y2150" s="54" t="s">
        <v>2155</v>
      </c>
      <c r="Z2150" s="22" t="str">
        <f t="shared" ref="Z2150" si="602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603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604">B2150</f>
        <v>2106</v>
      </c>
      <c r="AC2150" t="str">
        <f t="shared" ref="AC2150" si="605">P2150</f>
        <v>MNU_ALPHAFN_C43</v>
      </c>
      <c r="AD2150" s="125" t="str">
        <f>IF(ISNA(VLOOKUP(AA2150,'XEQM Shortlist'!J:J,1,0)),"//","")</f>
        <v/>
      </c>
      <c r="AF2150" s="88" t="str">
        <f t="shared" ref="AF2150" si="606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607">AA2150=AF2150</f>
        <v>1</v>
      </c>
    </row>
    <row r="2151" spans="1:33">
      <c r="A2151" s="45">
        <f t="shared" ref="A2151:A2152" si="608">IF(B2151=INT(B2151),ROW(),"")</f>
        <v>2151</v>
      </c>
      <c r="B2151" s="44">
        <f t="shared" si="570"/>
        <v>2107</v>
      </c>
      <c r="C2151" s="48" t="s">
        <v>3642</v>
      </c>
      <c r="D2151" s="48" t="s">
        <v>7</v>
      </c>
      <c r="E2151" s="284" t="s">
        <v>248</v>
      </c>
      <c r="F2151" s="284" t="s">
        <v>248</v>
      </c>
      <c r="G2151" s="142">
        <v>0</v>
      </c>
      <c r="H2151" s="142">
        <v>0</v>
      </c>
      <c r="I2151" s="139" t="s">
        <v>16</v>
      </c>
      <c r="J2151" s="53" t="s">
        <v>1348</v>
      </c>
      <c r="K2151" s="54" t="s">
        <v>3656</v>
      </c>
      <c r="L2151" s="52" t="s">
        <v>4614</v>
      </c>
      <c r="M2151" s="52" t="s">
        <v>4672</v>
      </c>
      <c r="N2151" s="52" t="s">
        <v>2155</v>
      </c>
      <c r="O2151" s="48" t="s">
        <v>355</v>
      </c>
      <c r="P2151" s="254" t="s">
        <v>5399</v>
      </c>
      <c r="Q2151" s="13"/>
      <c r="R2151"/>
      <c r="S2151" t="str">
        <f t="shared" ref="S2151:S2152" si="609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610">IF(AA2151&lt;&gt;"",V2150+1,V2150)</f>
        <v>664</v>
      </c>
      <c r="W2151" s="75" t="s">
        <v>2155</v>
      </c>
      <c r="X2151" s="54" t="s">
        <v>2155</v>
      </c>
      <c r="Y2151" s="54" t="s">
        <v>2155</v>
      </c>
      <c r="Z2151" s="22" t="str">
        <f t="shared" ref="Z2151:Z2152" si="611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612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613">B2151</f>
        <v>2107</v>
      </c>
      <c r="AC2151" t="str">
        <f t="shared" ref="AC2151:AC2152" si="614">P2151</f>
        <v>MNU_PLOTTING</v>
      </c>
      <c r="AD2151" s="125" t="str">
        <f>IF(ISNA(VLOOKUP(AA2151,'XEQM Shortlist'!J:J,1,0)),"//","")</f>
        <v/>
      </c>
      <c r="AF2151" s="88" t="str">
        <f t="shared" ref="AF2151:AF2152" si="615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616">AA2151=AF2151</f>
        <v>1</v>
      </c>
    </row>
    <row r="2152" spans="1:33">
      <c r="A2152" s="45">
        <f t="shared" si="608"/>
        <v>2152</v>
      </c>
      <c r="B2152" s="44">
        <f t="shared" si="570"/>
        <v>2108</v>
      </c>
      <c r="C2152" s="48" t="s">
        <v>3642</v>
      </c>
      <c r="D2152" s="53" t="s">
        <v>7</v>
      </c>
      <c r="E2152" s="53" t="s">
        <v>506</v>
      </c>
      <c r="F2152" s="53" t="s">
        <v>5428</v>
      </c>
      <c r="G2152" s="142">
        <v>0</v>
      </c>
      <c r="H2152" s="142">
        <v>0</v>
      </c>
      <c r="I2152" s="178" t="s">
        <v>1</v>
      </c>
      <c r="J2152" s="53" t="s">
        <v>1348</v>
      </c>
      <c r="K2152" s="54" t="s">
        <v>3656</v>
      </c>
      <c r="L2152" s="52" t="s">
        <v>4614</v>
      </c>
      <c r="M2152" s="52" t="s">
        <v>4672</v>
      </c>
      <c r="N2152" s="52"/>
      <c r="O2152" s="52"/>
      <c r="P2152" s="178" t="s">
        <v>5412</v>
      </c>
      <c r="Q2152" s="13"/>
      <c r="R2152"/>
      <c r="S2152" t="str">
        <f t="shared" si="609"/>
        <v>NOT EQUAL</v>
      </c>
      <c r="T2152" s="41" t="str">
        <f>IF(ISNA(VLOOKUP(P2152,'NEW XEQM.c'!E:F,2,0)),"--","PRESENT")</f>
        <v>--</v>
      </c>
      <c r="U2152"/>
      <c r="V2152">
        <f t="shared" si="610"/>
        <v>664</v>
      </c>
      <c r="W2152" s="75" t="s">
        <v>2155</v>
      </c>
      <c r="X2152" s="54" t="s">
        <v>2155</v>
      </c>
      <c r="Y2152" s="54" t="s">
        <v>2155</v>
      </c>
      <c r="Z2152" s="22" t="str">
        <f t="shared" si="611"/>
        <v/>
      </c>
      <c r="AA2152" s="22" t="str">
        <f t="shared" si="612"/>
        <v/>
      </c>
      <c r="AB2152" s="1">
        <f t="shared" si="613"/>
        <v>2108</v>
      </c>
      <c r="AC2152" t="str">
        <f t="shared" si="614"/>
        <v>MNU_TAMNONREGIND</v>
      </c>
      <c r="AD2152" s="125" t="str">
        <f>IF(ISNA(VLOOKUP(AA2152,'XEQM Shortlist'!J:J,1,0)),"//","")</f>
        <v/>
      </c>
      <c r="AF2152" s="88" t="str">
        <f t="shared" si="615"/>
        <v/>
      </c>
      <c r="AG2152" t="b">
        <f t="shared" si="616"/>
        <v>1</v>
      </c>
    </row>
    <row r="2153" spans="1:33">
      <c r="A2153" s="45">
        <f t="shared" ref="A2153" si="617">IF(B2153=INT(B2153),ROW(),"")</f>
        <v>2153</v>
      </c>
      <c r="B2153" s="44">
        <f t="shared" si="570"/>
        <v>2109</v>
      </c>
      <c r="C2153" s="48" t="s">
        <v>3512</v>
      </c>
      <c r="D2153" s="53" t="s">
        <v>5430</v>
      </c>
      <c r="E2153" s="53" t="s">
        <v>5432</v>
      </c>
      <c r="F2153" s="53" t="s">
        <v>5432</v>
      </c>
      <c r="G2153" s="142">
        <v>0</v>
      </c>
      <c r="H2153" s="142">
        <v>0</v>
      </c>
      <c r="I2153" s="135" t="s">
        <v>3</v>
      </c>
      <c r="J2153" s="53" t="s">
        <v>1347</v>
      </c>
      <c r="K2153" s="54" t="s">
        <v>3817</v>
      </c>
      <c r="L2153" s="52" t="s">
        <v>4614</v>
      </c>
      <c r="M2153" s="52" t="s">
        <v>4672</v>
      </c>
      <c r="N2153" s="52"/>
      <c r="O2153" s="52"/>
      <c r="P2153" s="178" t="s">
        <v>5434</v>
      </c>
      <c r="Q2153" s="13"/>
      <c r="R2153"/>
      <c r="S2153" t="str">
        <f t="shared" ref="S2153" si="618">IF(E2153=F2153,"","NOT EQUAL")</f>
        <v/>
      </c>
      <c r="T2153" s="41" t="str">
        <f>IF(ISNA(VLOOKUP(P2153,'NEW XEQM.c'!E:F,2,0)),"--","PRESENT")</f>
        <v>--</v>
      </c>
      <c r="U2153"/>
      <c r="V2153">
        <f t="shared" ref="V2153" si="619">IF(AA2153&lt;&gt;"",V2152+1,V2152)</f>
        <v>665</v>
      </c>
      <c r="W2153" s="75" t="s">
        <v>2155</v>
      </c>
      <c r="X2153" s="54" t="s">
        <v>2155</v>
      </c>
      <c r="Y2153" s="54" t="s">
        <v>2155</v>
      </c>
      <c r="Z2153" s="22" t="str">
        <f t="shared" ref="Z2153" si="620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" si="621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" si="622">B2153</f>
        <v>2109</v>
      </c>
      <c r="AC2153" t="str">
        <f t="shared" ref="AC2153" si="623">P2153</f>
        <v>ITM_SAVEST</v>
      </c>
      <c r="AD2153" s="125" t="str">
        <f>IF(ISNA(VLOOKUP(AA2153,'XEQM Shortlist'!J:J,1,0)),"//","")</f>
        <v>//</v>
      </c>
      <c r="AF2153" s="88" t="str">
        <f t="shared" ref="AF2153" si="624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" si="625">AA2153=AF2153</f>
        <v>1</v>
      </c>
    </row>
    <row r="2154" spans="1:33">
      <c r="A2154" s="45">
        <f t="shared" ref="A2154" si="626">IF(B2154=INT(B2154),ROW(),"")</f>
        <v>2154</v>
      </c>
      <c r="B2154" s="44">
        <f t="shared" si="570"/>
        <v>2110</v>
      </c>
      <c r="C2154" s="48" t="s">
        <v>3493</v>
      </c>
      <c r="D2154" s="53" t="s">
        <v>5431</v>
      </c>
      <c r="E2154" s="53" t="s">
        <v>5433</v>
      </c>
      <c r="F2154" s="53" t="s">
        <v>5433</v>
      </c>
      <c r="G2154" s="142">
        <v>0</v>
      </c>
      <c r="H2154" s="142">
        <v>0</v>
      </c>
      <c r="I2154" s="135" t="s">
        <v>3</v>
      </c>
      <c r="J2154" s="53" t="s">
        <v>1347</v>
      </c>
      <c r="K2154" s="54" t="s">
        <v>5314</v>
      </c>
      <c r="L2154" s="52" t="s">
        <v>4614</v>
      </c>
      <c r="M2154" s="52" t="s">
        <v>4672</v>
      </c>
      <c r="N2154" s="52"/>
      <c r="O2154" s="52"/>
      <c r="P2154" s="178" t="s">
        <v>5435</v>
      </c>
      <c r="Q2154" s="13"/>
      <c r="R2154"/>
      <c r="S2154" t="str">
        <f t="shared" ref="S2154" si="627">IF(E2154=F2154,"","NOT EQUAL")</f>
        <v/>
      </c>
      <c r="T2154" s="41" t="str">
        <f>IF(ISNA(VLOOKUP(P2154,'NEW XEQM.c'!E:F,2,0)),"--","PRESENT")</f>
        <v>--</v>
      </c>
      <c r="U2154"/>
      <c r="V2154">
        <f>IF(AA2154&lt;&gt;"",V2122+1,V2122)</f>
        <v>662</v>
      </c>
      <c r="W2154" s="75" t="s">
        <v>2155</v>
      </c>
      <c r="X2154" s="54" t="s">
        <v>2155</v>
      </c>
      <c r="Y2154" s="54" t="s">
        <v>2155</v>
      </c>
      <c r="Z2154" s="22" t="str">
        <f t="shared" ref="Z2154" si="628">IF( OR(X2154="CNST", I2154="CAT_REGS"),IF(E2154=CHAR(34)&amp;CHAR(34),F2154,E2154),
IF(X2154="YES",UPPER(IF(E2154=CHAR(34)&amp;CHAR(34),F2154,E2154)),
IF(   AND(X2154&lt;&gt;"NO",I2154="CAT_FNCT",D2154&lt;&gt;"multiply", D2154&lt;&gt;"divide"),IF(J2154="SLS_ENABLED",   UPPER(IF(E2154=CHAR(34)&amp;CHAR(34),F2154,E2154)),""),"")))</f>
        <v>"LOADST"</v>
      </c>
      <c r="AA2154" s="22" t="str">
        <f t="shared" ref="AA2154" si="629">IF(LEN(Y2154)&gt;0,Y2154,SUBSTITUTE(SUBSTITUTE(SUBSTITUTE(SUBSTITUTE(SUBSTITUTE(SUBSTITUTE(SUBSTITUTE(SUBSTITUTE(SUBSTITUTE(SUBSTITUTE(SUBSTITUTE( (SUBSTITUTE( SUBSTITUTE( SUBSTITUTE( SUBSTITUTE(Z2154,"STD_SIGMA","SUM"),"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LOADST</v>
      </c>
      <c r="AB2154" s="1">
        <f t="shared" ref="AB2154" si="630">B2154</f>
        <v>2110</v>
      </c>
      <c r="AC2154" t="str">
        <f t="shared" ref="AC2154" si="631">P2154</f>
        <v>ITM_LOADST</v>
      </c>
      <c r="AD2154" s="125" t="str">
        <f>IF(ISNA(VLOOKUP(AA2154,'XEQM Shortlist'!J:J,1,0)),"//","")</f>
        <v>//</v>
      </c>
      <c r="AF2154" s="88" t="str">
        <f t="shared" ref="AF2154" si="632">IF(LEN(AA2154)=0,"",SUBSTITUTE(SUBSTITUTE(SUBSTITUTE(SUBSTITUTE(SUBSTITUTE(SUBSTITUTE(SUBSTITUTE(SUBSTITUTE(SUBSTITUTE(SUBSTITUTE(SUBSTITUTE(SUBSTITUTE(SUBSTITUTE(SUBSTITUTE(SUBSTITUTE(SUBSTITUTE(SUBSTITUTE( (SUBSTITUTE( SUBSTITUTE( SUBSTITUTE( SUBSTITUTE(Z2154,"STD_SIGMA","SUM"),"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LOADST</v>
      </c>
      <c r="AG2154" t="b">
        <f t="shared" ref="AG2154" si="633">AA2154=AF2154</f>
        <v>1</v>
      </c>
    </row>
    <row r="2155" spans="1:33">
      <c r="A2155" s="45">
        <f t="shared" ref="A2155" si="634">IF(B2155=INT(B2155),ROW(),"")</f>
        <v>2155</v>
      </c>
      <c r="B2155" s="44">
        <f t="shared" si="570"/>
        <v>2111</v>
      </c>
      <c r="C2155" s="48" t="s">
        <v>5724</v>
      </c>
      <c r="D2155" s="303" t="s">
        <v>3000</v>
      </c>
      <c r="E2155" s="303" t="s">
        <v>5747</v>
      </c>
      <c r="F2155" s="303" t="s">
        <v>5748</v>
      </c>
      <c r="G2155" s="142">
        <v>0</v>
      </c>
      <c r="H2155" s="142">
        <v>0</v>
      </c>
      <c r="I2155" s="135" t="s">
        <v>3</v>
      </c>
      <c r="J2155" s="81" t="s">
        <v>1348</v>
      </c>
      <c r="K2155" s="83" t="s">
        <v>3656</v>
      </c>
      <c r="L2155" s="52" t="s">
        <v>4614</v>
      </c>
      <c r="M2155" s="52" t="s">
        <v>4672</v>
      </c>
      <c r="N2155" s="52"/>
      <c r="O2155" s="52"/>
      <c r="P2155" s="178" t="s">
        <v>5700</v>
      </c>
      <c r="Q2155" s="13"/>
      <c r="R2155"/>
      <c r="S2155" t="str">
        <f t="shared" ref="S2155" si="635">IF(E2155=F2155,"","NOT EQUAL")</f>
        <v>NOT EQUAL</v>
      </c>
      <c r="T2155" s="41" t="str">
        <f>IF(ISNA(VLOOKUP(P2155,'NEW XEQM.c'!E:F,2,0)),"--","PRESENT")</f>
        <v>PRESENT</v>
      </c>
      <c r="U2155"/>
      <c r="V2155">
        <f>IF(AA2155&lt;&gt;"",V2123+1,V2123)</f>
        <v>662</v>
      </c>
      <c r="W2155" s="75" t="s">
        <v>2155</v>
      </c>
      <c r="X2155" s="54" t="s">
        <v>2155</v>
      </c>
      <c r="Y2155" s="54" t="s">
        <v>2155</v>
      </c>
      <c r="Z2155" s="22" t="str">
        <f t="shared" ref="Z2155" si="636"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 t="shared" ref="AA2155" si="637"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 t="shared" ref="AB2155" si="638">B2155</f>
        <v>2111</v>
      </c>
      <c r="AC2155" t="str">
        <f t="shared" ref="AC2155" si="639">P2155</f>
        <v>ITM_GAPPER_L</v>
      </c>
      <c r="AD2155" s="125" t="str">
        <f>IF(ISNA(VLOOKUP(AA2155,'XEQM Shortlist'!J:J,1,0)),"//","")</f>
        <v/>
      </c>
      <c r="AF2155" s="88" t="str">
        <f t="shared" ref="AF2155" si="640">IF(LEN(AA2155)=0,"",SUBSTITUTE(SUBSTITUTE(SUBSTITUTE(SUBSTITUTE(SUBSTITUTE(SUBSTITUTE(SUBSTITUTE(SUBSTITUTE(SUBSTITUTE(SUBSTITUTE(SUBSTITUTE(SUBSTITUTE(SUBSTITUTE(SUBSTITUTE(SUBSTITUTE(SUBSTITUTE(SUBSTITUTE(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5" t="b">
        <f t="shared" ref="AG2155" si="641">AA2155=AF2155</f>
        <v>1</v>
      </c>
    </row>
    <row r="2156" spans="1:33">
      <c r="A2156" s="45">
        <f t="shared" ref="A2156:A2162" si="642">IF(B2156=INT(B2156),ROW(),"")</f>
        <v>2156</v>
      </c>
      <c r="B2156" s="44">
        <f t="shared" si="570"/>
        <v>2112</v>
      </c>
      <c r="C2156" s="48" t="s">
        <v>5724</v>
      </c>
      <c r="D2156" s="303" t="s">
        <v>2998</v>
      </c>
      <c r="E2156" s="303" t="s">
        <v>5749</v>
      </c>
      <c r="F2156" s="303" t="s">
        <v>5750</v>
      </c>
      <c r="G2156" s="142">
        <v>0</v>
      </c>
      <c r="H2156" s="142">
        <v>0</v>
      </c>
      <c r="I2156" s="135" t="s">
        <v>3</v>
      </c>
      <c r="J2156" s="81" t="s">
        <v>1348</v>
      </c>
      <c r="K2156" s="83" t="s">
        <v>3656</v>
      </c>
      <c r="L2156" s="52" t="s">
        <v>4614</v>
      </c>
      <c r="M2156" s="52" t="s">
        <v>4672</v>
      </c>
      <c r="N2156" s="52"/>
      <c r="O2156" s="52"/>
      <c r="P2156" s="178" t="s">
        <v>5701</v>
      </c>
      <c r="Q2156" s="13"/>
      <c r="R2156"/>
      <c r="S2156" t="str">
        <f t="shared" ref="S2156:S2162" si="643">IF(E2156=F2156,"","NOT EQUAL")</f>
        <v>NOT EQUAL</v>
      </c>
      <c r="T2156" s="41" t="str">
        <f>IF(ISNA(VLOOKUP(P2156,'NEW XEQM.c'!E:F,2,0)),"--","PRESENT")</f>
        <v>PRESENT</v>
      </c>
      <c r="U2156"/>
      <c r="V2156">
        <f t="shared" ref="V2156:V2162" si="644">IF(AA2156&lt;&gt;"",V2124+1,V2124)</f>
        <v>662</v>
      </c>
      <c r="W2156" s="75" t="s">
        <v>2155</v>
      </c>
      <c r="X2156" s="54" t="s">
        <v>2155</v>
      </c>
      <c r="Y2156" s="54" t="s">
        <v>2155</v>
      </c>
      <c r="Z2156" s="22" t="str">
        <f t="shared" ref="Z2156:Z2162" si="645"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 t="shared" ref="AA2156:AA2162" si="646"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 t="shared" ref="AB2156:AB2162" si="647">B2156</f>
        <v>2112</v>
      </c>
      <c r="AC2156" t="str">
        <f t="shared" ref="AC2156:AC2162" si="648">P2156</f>
        <v>ITM_GAPCOM_L</v>
      </c>
      <c r="AD2156" s="125" t="str">
        <f>IF(ISNA(VLOOKUP(AA2156,'XEQM Shortlist'!J:J,1,0)),"//","")</f>
        <v/>
      </c>
      <c r="AF2156" s="88" t="str">
        <f t="shared" ref="AF2156:AF2162" si="649">IF(LEN(AA2156)=0,"",SUBSTITUTE(SUBSTITUTE(SUBSTITUTE(SUBSTITUTE(SUBSTITUTE(SUBSTITUTE(SUBSTITUTE(SUBSTITUTE(SUBSTITUTE(SUBSTITUTE(SUBSTITUTE(SUBSTITUTE(SUBSTITUTE(SUBSTITUTE(SUBSTITUTE(SUBSTITUTE(SUBSTITUTE(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6" t="b">
        <f t="shared" ref="AG2156:AG2162" si="650">AA2156=AF2156</f>
        <v>1</v>
      </c>
    </row>
    <row r="2157" spans="1:33">
      <c r="A2157" s="45">
        <f t="shared" si="642"/>
        <v>2157</v>
      </c>
      <c r="B2157" s="44">
        <f t="shared" si="570"/>
        <v>2113</v>
      </c>
      <c r="C2157" s="48" t="s">
        <v>5724</v>
      </c>
      <c r="D2157" s="304" t="s">
        <v>2993</v>
      </c>
      <c r="E2157" s="303" t="s">
        <v>5751</v>
      </c>
      <c r="F2157" s="303" t="s">
        <v>5752</v>
      </c>
      <c r="G2157" s="142">
        <v>0</v>
      </c>
      <c r="H2157" s="142">
        <v>0</v>
      </c>
      <c r="I2157" s="135" t="s">
        <v>3</v>
      </c>
      <c r="J2157" s="81" t="s">
        <v>1348</v>
      </c>
      <c r="K2157" s="83" t="s">
        <v>3656</v>
      </c>
      <c r="L2157" s="52" t="s">
        <v>4614</v>
      </c>
      <c r="M2157" s="52" t="s">
        <v>4672</v>
      </c>
      <c r="N2157" s="52"/>
      <c r="O2157" s="52"/>
      <c r="P2157" s="178" t="s">
        <v>5702</v>
      </c>
      <c r="Q2157" s="13"/>
      <c r="R2157"/>
      <c r="S2157" t="str">
        <f t="shared" si="643"/>
        <v>NOT EQUAL</v>
      </c>
      <c r="T2157" s="41" t="str">
        <f>IF(ISNA(VLOOKUP(P2157,'NEW XEQM.c'!E:F,2,0)),"--","PRESENT")</f>
        <v>PRESENT</v>
      </c>
      <c r="U2157"/>
      <c r="V2157">
        <f t="shared" si="644"/>
        <v>662</v>
      </c>
      <c r="W2157" s="75" t="s">
        <v>2155</v>
      </c>
      <c r="X2157" s="54" t="s">
        <v>2155</v>
      </c>
      <c r="Y2157" s="54" t="s">
        <v>2155</v>
      </c>
      <c r="Z2157" s="22" t="str">
        <f t="shared" si="645"/>
        <v/>
      </c>
      <c r="AA2157" s="22" t="str">
        <f t="shared" si="646"/>
        <v/>
      </c>
      <c r="AB2157" s="1">
        <f t="shared" si="647"/>
        <v>2113</v>
      </c>
      <c r="AC2157" t="str">
        <f t="shared" si="648"/>
        <v>ITM_GAPAPO_L</v>
      </c>
      <c r="AD2157" s="125" t="str">
        <f>IF(ISNA(VLOOKUP(AA2157,'XEQM Shortlist'!J:J,1,0)),"//","")</f>
        <v/>
      </c>
      <c r="AF2157" s="88" t="str">
        <f t="shared" si="649"/>
        <v/>
      </c>
      <c r="AG2157" t="b">
        <f t="shared" si="650"/>
        <v>1</v>
      </c>
    </row>
    <row r="2158" spans="1:33">
      <c r="A2158" s="45">
        <f t="shared" si="642"/>
        <v>2158</v>
      </c>
      <c r="B2158" s="44">
        <f t="shared" si="570"/>
        <v>2114</v>
      </c>
      <c r="C2158" s="48" t="s">
        <v>5724</v>
      </c>
      <c r="D2158" s="304" t="s">
        <v>3209</v>
      </c>
      <c r="E2158" s="303" t="s">
        <v>5753</v>
      </c>
      <c r="F2158" s="303" t="s">
        <v>5754</v>
      </c>
      <c r="G2158" s="142">
        <v>0</v>
      </c>
      <c r="H2158" s="142">
        <v>0</v>
      </c>
      <c r="I2158" s="135" t="s">
        <v>3</v>
      </c>
      <c r="J2158" s="81" t="s">
        <v>1348</v>
      </c>
      <c r="K2158" s="83" t="s">
        <v>3656</v>
      </c>
      <c r="L2158" s="52" t="s">
        <v>4614</v>
      </c>
      <c r="M2158" s="52" t="s">
        <v>4672</v>
      </c>
      <c r="N2158" s="52"/>
      <c r="O2158" s="52"/>
      <c r="P2158" s="178" t="s">
        <v>5703</v>
      </c>
      <c r="Q2158" s="13"/>
      <c r="R2158"/>
      <c r="S2158" t="str">
        <f t="shared" si="643"/>
        <v>NOT EQUAL</v>
      </c>
      <c r="T2158" s="41" t="str">
        <f>IF(ISNA(VLOOKUP(P2158,'NEW XEQM.c'!E:F,2,0)),"--","PRESENT")</f>
        <v>PRESENT</v>
      </c>
      <c r="U2158"/>
      <c r="V2158">
        <f t="shared" si="644"/>
        <v>663</v>
      </c>
      <c r="W2158" s="75" t="s">
        <v>2155</v>
      </c>
      <c r="X2158" s="54" t="s">
        <v>2155</v>
      </c>
      <c r="Y2158" s="54" t="s">
        <v>2155</v>
      </c>
      <c r="Z2158" s="22" t="str">
        <f t="shared" si="645"/>
        <v/>
      </c>
      <c r="AA2158" s="22" t="str">
        <f t="shared" si="646"/>
        <v/>
      </c>
      <c r="AB2158" s="1">
        <f t="shared" si="647"/>
        <v>2114</v>
      </c>
      <c r="AC2158" t="str">
        <f t="shared" si="648"/>
        <v>ITM_GAPSPC_L</v>
      </c>
      <c r="AD2158" s="125" t="str">
        <f>IF(ISNA(VLOOKUP(AA2158,'XEQM Shortlist'!J:J,1,0)),"//","")</f>
        <v/>
      </c>
      <c r="AF2158" s="88" t="str">
        <f t="shared" si="649"/>
        <v/>
      </c>
      <c r="AG2158" t="b">
        <f t="shared" si="650"/>
        <v>1</v>
      </c>
    </row>
    <row r="2159" spans="1:33">
      <c r="A2159" s="45">
        <f t="shared" ref="A2159" si="651">IF(B2159=INT(B2159),ROW(),"")</f>
        <v>2159</v>
      </c>
      <c r="B2159" s="44">
        <f t="shared" si="570"/>
        <v>2115</v>
      </c>
      <c r="C2159" s="48" t="s">
        <v>5724</v>
      </c>
      <c r="D2159" s="304" t="s">
        <v>3204</v>
      </c>
      <c r="E2159" s="303" t="s">
        <v>5767</v>
      </c>
      <c r="F2159" s="303" t="s">
        <v>5768</v>
      </c>
      <c r="G2159" s="142">
        <v>0</v>
      </c>
      <c r="H2159" s="142">
        <v>0</v>
      </c>
      <c r="I2159" s="135" t="s">
        <v>3</v>
      </c>
      <c r="J2159" s="81" t="s">
        <v>1348</v>
      </c>
      <c r="K2159" s="83" t="s">
        <v>3656</v>
      </c>
      <c r="L2159" s="52" t="s">
        <v>4614</v>
      </c>
      <c r="M2159" s="52" t="s">
        <v>4672</v>
      </c>
      <c r="N2159" s="52"/>
      <c r="O2159" s="52"/>
      <c r="P2159" s="178" t="s">
        <v>5769</v>
      </c>
      <c r="Q2159" s="13"/>
      <c r="R2159"/>
      <c r="S2159" t="str">
        <f t="shared" ref="S2159" si="652">IF(E2159=F2159,"","NOT EQUAL")</f>
        <v>NOT EQUAL</v>
      </c>
      <c r="T2159" s="41" t="str">
        <f>IF(ISNA(VLOOKUP(P2159,'NEW XEQM.c'!E:F,2,0)),"--","PRESENT")</f>
        <v>PRESENT</v>
      </c>
      <c r="U2159"/>
      <c r="V2159">
        <f t="shared" ref="V2159" si="653">IF(AA2159&lt;&gt;"",V2127+1,V2127)</f>
        <v>664</v>
      </c>
      <c r="W2159" s="75" t="s">
        <v>2155</v>
      </c>
      <c r="X2159" s="54" t="s">
        <v>2155</v>
      </c>
      <c r="Y2159" s="54" t="s">
        <v>2155</v>
      </c>
      <c r="Z2159" s="22" t="str">
        <f t="shared" ref="Z2159" si="654">IF( OR(X2159="CNST", I2159="CAT_REGS"),IF(E2159=CHAR(34)&amp;CHAR(34),F2159,E2159),
IF(X2159="YES",UPPER(IF(E2159=CHAR(34)&amp;CHAR(34),F2159,E2159)),
IF(   AND(X2159&lt;&gt;"NO",I2159="CAT_FNCT",D2159&lt;&gt;"multiply", D2159&lt;&gt;"divide"),IF(J2159="SLS_ENABLED",   UPPER(IF(E2159=CHAR(34)&amp;CHAR(34),F2159,E2159)),""),"")))</f>
        <v/>
      </c>
      <c r="AA2159" s="22" t="str">
        <f t="shared" ref="AA2159" si="655">IF(LEN(Y2159)&gt;0,Y2159,SUBSTITUTE(SUBSTITUTE(SUBSTITUTE(SUBSTITUTE(SUBSTITUTE(SUBSTITUTE(SUBSTITUTE(SUBSTITUTE(SUBSTITUTE(SUBSTITUTE(SUBSTITUTE( (SUBSTITUTE( SUBSTITUTE( SUBSTITUTE( SUBSTITUTE(Z2159,"STD_SIGMA","SUM"),"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9" s="1">
        <f t="shared" ref="AB2159" si="656">B2159</f>
        <v>2115</v>
      </c>
      <c r="AC2159" t="str">
        <f t="shared" ref="AC2159" si="657">P2159</f>
        <v>ITM_GAPDBLSPC_L</v>
      </c>
      <c r="AD2159" s="125" t="str">
        <f>IF(ISNA(VLOOKUP(AA2159,'XEQM Shortlist'!J:J,1,0)),"//","")</f>
        <v/>
      </c>
      <c r="AF2159" s="88" t="str">
        <f t="shared" ref="AF2159" si="658">IF(LEN(AA2159)=0,"",SUBSTITUTE(SUBSTITUTE(SUBSTITUTE(SUBSTITUTE(SUBSTITUTE(SUBSTITUTE(SUBSTITUTE(SUBSTITUTE(SUBSTITUTE(SUBSTITUTE(SUBSTITUTE(SUBSTITUTE(SUBSTITUTE(SUBSTITUTE(SUBSTITUTE(SUBSTITUTE(SUBSTITUTE( (SUBSTITUTE( SUBSTITUTE( SUBSTITUTE( SUBSTITUTE(Z2159,"STD_SIGMA","SUM"),"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9" t="b">
        <f t="shared" ref="AG2159" si="659">AA2159=AF2159</f>
        <v>1</v>
      </c>
    </row>
    <row r="2160" spans="1:33">
      <c r="A2160" s="45">
        <f t="shared" si="642"/>
        <v>2160</v>
      </c>
      <c r="B2160" s="44">
        <f t="shared" si="570"/>
        <v>2116</v>
      </c>
      <c r="C2160" s="48" t="s">
        <v>5724</v>
      </c>
      <c r="D2160" s="304" t="s">
        <v>1465</v>
      </c>
      <c r="E2160" s="303" t="s">
        <v>5770</v>
      </c>
      <c r="F2160" s="303" t="s">
        <v>5777</v>
      </c>
      <c r="G2160" s="142">
        <v>0</v>
      </c>
      <c r="H2160" s="142">
        <v>0</v>
      </c>
      <c r="I2160" s="135" t="s">
        <v>3</v>
      </c>
      <c r="J2160" s="81" t="s">
        <v>1348</v>
      </c>
      <c r="K2160" s="83" t="s">
        <v>3656</v>
      </c>
      <c r="L2160" s="52" t="s">
        <v>4614</v>
      </c>
      <c r="M2160" s="52" t="s">
        <v>4672</v>
      </c>
      <c r="N2160" s="52"/>
      <c r="O2160" s="52"/>
      <c r="P2160" s="178" t="s">
        <v>5772</v>
      </c>
      <c r="Q2160" s="13"/>
      <c r="R2160"/>
      <c r="S2160" t="str">
        <f t="shared" si="643"/>
        <v>NOT EQUAL</v>
      </c>
      <c r="T2160" s="41" t="str">
        <f>IF(ISNA(VLOOKUP(P2160,'NEW XEQM.c'!E:F,2,0)),"--","PRESENT")</f>
        <v>PRESENT</v>
      </c>
      <c r="U2160"/>
      <c r="V2160">
        <f t="shared" si="644"/>
        <v>664</v>
      </c>
      <c r="W2160" s="75" t="s">
        <v>2155</v>
      </c>
      <c r="X2160" s="54" t="s">
        <v>2155</v>
      </c>
      <c r="Y2160" s="54" t="s">
        <v>2155</v>
      </c>
      <c r="Z2160" s="22" t="str">
        <f t="shared" si="645"/>
        <v/>
      </c>
      <c r="AA2160" s="22" t="str">
        <f t="shared" si="646"/>
        <v/>
      </c>
      <c r="AB2160" s="1">
        <f t="shared" si="647"/>
        <v>2116</v>
      </c>
      <c r="AC2160" t="str">
        <f t="shared" si="648"/>
        <v>ITM_GAPDOT_L</v>
      </c>
      <c r="AD2160" s="125" t="str">
        <f>IF(ISNA(VLOOKUP(AA2160,'XEQM Shortlist'!J:J,1,0)),"//","")</f>
        <v/>
      </c>
      <c r="AF2160" s="88" t="str">
        <f t="shared" si="649"/>
        <v/>
      </c>
      <c r="AG2160" t="b">
        <f t="shared" si="650"/>
        <v>1</v>
      </c>
    </row>
    <row r="2161" spans="1:33">
      <c r="A2161" s="45">
        <f t="shared" si="642"/>
        <v>2161</v>
      </c>
      <c r="B2161" s="44">
        <f t="shared" si="570"/>
        <v>2117</v>
      </c>
      <c r="C2161" s="48" t="s">
        <v>5724</v>
      </c>
      <c r="D2161" s="304" t="s">
        <v>3013</v>
      </c>
      <c r="E2161" s="303" t="s">
        <v>5755</v>
      </c>
      <c r="F2161" s="303" t="s">
        <v>5756</v>
      </c>
      <c r="G2161" s="142">
        <v>0</v>
      </c>
      <c r="H2161" s="142">
        <v>0</v>
      </c>
      <c r="I2161" s="135" t="s">
        <v>3</v>
      </c>
      <c r="J2161" s="81" t="s">
        <v>1348</v>
      </c>
      <c r="K2161" s="83" t="s">
        <v>3656</v>
      </c>
      <c r="L2161" s="52" t="s">
        <v>4614</v>
      </c>
      <c r="M2161" s="52" t="s">
        <v>4672</v>
      </c>
      <c r="N2161" s="52"/>
      <c r="O2161" s="52"/>
      <c r="P2161" s="178" t="s">
        <v>5704</v>
      </c>
      <c r="Q2161" s="13"/>
      <c r="R2161"/>
      <c r="S2161" t="str">
        <f t="shared" si="643"/>
        <v>NOT EQUAL</v>
      </c>
      <c r="T2161" s="41" t="str">
        <f>IF(ISNA(VLOOKUP(P2161,'NEW XEQM.c'!E:F,2,0)),"--","PRESENT")</f>
        <v>PRESENT</v>
      </c>
      <c r="U2161"/>
      <c r="V2161">
        <f t="shared" si="644"/>
        <v>664</v>
      </c>
      <c r="W2161" s="75" t="s">
        <v>2155</v>
      </c>
      <c r="X2161" s="54" t="s">
        <v>2155</v>
      </c>
      <c r="Y2161" s="54" t="s">
        <v>2155</v>
      </c>
      <c r="Z2161" s="22" t="str">
        <f t="shared" si="645"/>
        <v/>
      </c>
      <c r="AA2161" s="22" t="str">
        <f t="shared" si="646"/>
        <v/>
      </c>
      <c r="AB2161" s="1">
        <f t="shared" si="647"/>
        <v>2117</v>
      </c>
      <c r="AC2161" t="str">
        <f t="shared" si="648"/>
        <v>ITM_GAPUND_L</v>
      </c>
      <c r="AD2161" s="125" t="str">
        <f>IF(ISNA(VLOOKUP(AA2161,'XEQM Shortlist'!J:J,1,0)),"//","")</f>
        <v/>
      </c>
      <c r="AF2161" s="88" t="str">
        <f t="shared" si="649"/>
        <v/>
      </c>
      <c r="AG2161" t="b">
        <f t="shared" si="650"/>
        <v>1</v>
      </c>
    </row>
    <row r="2162" spans="1:33">
      <c r="A2162" s="45">
        <f t="shared" si="642"/>
        <v>2162</v>
      </c>
      <c r="B2162" s="44">
        <f t="shared" si="570"/>
        <v>2118</v>
      </c>
      <c r="C2162" s="48" t="s">
        <v>5724</v>
      </c>
      <c r="D2162" s="304" t="s">
        <v>1363</v>
      </c>
      <c r="E2162" s="303" t="s">
        <v>5757</v>
      </c>
      <c r="F2162" s="303" t="s">
        <v>5783</v>
      </c>
      <c r="G2162" s="142">
        <v>0</v>
      </c>
      <c r="H2162" s="142">
        <v>0</v>
      </c>
      <c r="I2162" s="135" t="s">
        <v>3</v>
      </c>
      <c r="J2162" s="81" t="s">
        <v>1348</v>
      </c>
      <c r="K2162" s="83" t="s">
        <v>3656</v>
      </c>
      <c r="L2162" s="52" t="s">
        <v>4614</v>
      </c>
      <c r="M2162" s="52" t="s">
        <v>4672</v>
      </c>
      <c r="N2162" s="52"/>
      <c r="O2162" s="52"/>
      <c r="P2162" s="178" t="s">
        <v>5705</v>
      </c>
      <c r="Q2162" s="13"/>
      <c r="R2162"/>
      <c r="S2162" t="str">
        <f t="shared" si="643"/>
        <v>NOT EQUAL</v>
      </c>
      <c r="T2162" s="41" t="str">
        <f>IF(ISNA(VLOOKUP(P2162,'NEW XEQM.c'!E:F,2,0)),"--","PRESENT")</f>
        <v>PRESENT</v>
      </c>
      <c r="U2162"/>
      <c r="V2162">
        <f t="shared" si="644"/>
        <v>664</v>
      </c>
      <c r="W2162" s="75" t="s">
        <v>2155</v>
      </c>
      <c r="X2162" s="54" t="s">
        <v>2155</v>
      </c>
      <c r="Y2162" s="54" t="s">
        <v>2155</v>
      </c>
      <c r="Z2162" s="22" t="str">
        <f t="shared" si="645"/>
        <v/>
      </c>
      <c r="AA2162" s="22" t="str">
        <f t="shared" si="646"/>
        <v/>
      </c>
      <c r="AB2162" s="1">
        <f t="shared" si="647"/>
        <v>2118</v>
      </c>
      <c r="AC2162" t="str">
        <f t="shared" si="648"/>
        <v>ITM_GAPNIL_L</v>
      </c>
      <c r="AD2162" s="125" t="str">
        <f>IF(ISNA(VLOOKUP(AA2162,'XEQM Shortlist'!J:J,1,0)),"//","")</f>
        <v/>
      </c>
      <c r="AF2162" s="88" t="str">
        <f t="shared" si="649"/>
        <v/>
      </c>
      <c r="AG2162" t="b">
        <f t="shared" si="650"/>
        <v>1</v>
      </c>
    </row>
    <row r="2163" spans="1:33">
      <c r="A2163" s="45">
        <f t="shared" ref="A2163" si="660">IF(B2163=INT(B2163),ROW(),"")</f>
        <v>2163</v>
      </c>
      <c r="B2163" s="44">
        <f t="shared" ref="B2163" si="661">IF(AND(MID(C2163,2,1)&lt;&gt;"/",MID(C2163,1,1)="/"),INT(B2162)+1,B2162+0.01)</f>
        <v>2119</v>
      </c>
      <c r="C2163" s="48" t="s">
        <v>5724</v>
      </c>
      <c r="D2163" s="304" t="s">
        <v>3206</v>
      </c>
      <c r="E2163" s="303" t="s">
        <v>5779</v>
      </c>
      <c r="F2163" s="303" t="s">
        <v>5784</v>
      </c>
      <c r="G2163" s="142">
        <v>0</v>
      </c>
      <c r="H2163" s="142">
        <v>0</v>
      </c>
      <c r="I2163" s="135" t="s">
        <v>3</v>
      </c>
      <c r="J2163" s="81" t="s">
        <v>1348</v>
      </c>
      <c r="K2163" s="83" t="s">
        <v>3656</v>
      </c>
      <c r="L2163" s="52" t="s">
        <v>4614</v>
      </c>
      <c r="M2163" s="52" t="s">
        <v>4672</v>
      </c>
      <c r="N2163" s="52"/>
      <c r="O2163" s="52"/>
      <c r="P2163" s="178" t="s">
        <v>5780</v>
      </c>
      <c r="Q2163" s="13"/>
      <c r="R2163"/>
      <c r="S2163" t="str">
        <f t="shared" ref="S2163" si="662">IF(E2163=F2163,"","NOT EQUAL")</f>
        <v>NOT EQUAL</v>
      </c>
      <c r="T2163" s="41" t="str">
        <f>IF(ISNA(VLOOKUP(P2163,'NEW XEQM.c'!E:F,2,0)),"--","PRESENT")</f>
        <v>PRESENT</v>
      </c>
      <c r="U2163"/>
      <c r="V2163">
        <f t="shared" ref="V2163" si="663">IF(AA2163&lt;&gt;"",V2131+1,V2131)</f>
        <v>664</v>
      </c>
      <c r="W2163" s="75" t="s">
        <v>2155</v>
      </c>
      <c r="X2163" s="54" t="s">
        <v>2155</v>
      </c>
      <c r="Y2163" s="54" t="s">
        <v>2155</v>
      </c>
      <c r="Z2163" s="22" t="str">
        <f t="shared" ref="Z2163" si="664">IF( OR(X2163="CNST", I2163="CAT_REGS"),IF(E2163=CHAR(34)&amp;CHAR(34),F2163,E2163),
IF(X2163="YES",UPPER(IF(E2163=CHAR(34)&amp;CHAR(34),F2163,E2163)),
IF(   AND(X2163&lt;&gt;"NO",I2163="CAT_FNCT",D2163&lt;&gt;"multiply", D2163&lt;&gt;"divide"),IF(J2163="SLS_ENABLED",   UPPER(IF(E2163=CHAR(34)&amp;CHAR(34),F2163,E2163)),""),"")))</f>
        <v/>
      </c>
      <c r="AA2163" s="22" t="str">
        <f t="shared" ref="AA2163" si="665">IF(LEN(Y2163)&gt;0,Y2163,SUBSTITUTE(SUBSTITUTE(SUBSTITUTE(SUBSTITUTE(SUBSTITUTE(SUBSTITUTE(SUBSTITUTE(SUBSTITUTE(SUBSTITUTE(SUBSTITUTE(SUBSTITUTE( (SUBSTITUTE( SUBSTITUTE( SUBSTITUTE( SUBSTITUTE(Z2163,"STD_SIGMA","SUM"),"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3" s="1">
        <f t="shared" ref="AB2163" si="666">B2163</f>
        <v>2119</v>
      </c>
      <c r="AC2163" t="str">
        <f t="shared" ref="AC2163" si="667">P2163</f>
        <v>ITM_GAPNARSPC_L</v>
      </c>
      <c r="AD2163" s="125" t="str">
        <f>IF(ISNA(VLOOKUP(AA2163,'XEQM Shortlist'!J:J,1,0)),"//","")</f>
        <v/>
      </c>
      <c r="AF2163" s="88" t="str">
        <f t="shared" ref="AF2163" si="668">IF(LEN(AA2163)=0,"",SUBSTITUTE(SUBSTITUTE(SUBSTITUTE(SUBSTITUTE(SUBSTITUTE(SUBSTITUTE(SUBSTITUTE(SUBSTITUTE(SUBSTITUTE(SUBSTITUTE(SUBSTITUTE(SUBSTITUTE(SUBSTITUTE(SUBSTITUTE(SUBSTITUTE(SUBSTITUTE(SUBSTITUTE( (SUBSTITUTE( SUBSTITUTE( SUBSTITUTE( SUBSTITUTE(Z2163,"STD_SIGMA","SUM"),"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3" t="b">
        <f t="shared" ref="AG2163" si="669">AA2163=AF2163</f>
        <v>1</v>
      </c>
    </row>
    <row r="2164" spans="1:33">
      <c r="A2164" s="45">
        <f t="shared" ref="A2164:A2169" si="670">IF(B2164=INT(B2164),ROW(),"")</f>
        <v>2164</v>
      </c>
      <c r="B2164" s="44">
        <f t="shared" si="570"/>
        <v>2120</v>
      </c>
      <c r="C2164" s="48" t="s">
        <v>5724</v>
      </c>
      <c r="D2164" s="302" t="s">
        <v>5725</v>
      </c>
      <c r="E2164" s="184" t="s">
        <v>5758</v>
      </c>
      <c r="F2164" s="184" t="s">
        <v>5748</v>
      </c>
      <c r="G2164" s="142">
        <v>0</v>
      </c>
      <c r="H2164" s="142">
        <v>0</v>
      </c>
      <c r="I2164" s="135" t="s">
        <v>3</v>
      </c>
      <c r="J2164" s="81" t="s">
        <v>1348</v>
      </c>
      <c r="K2164" s="83" t="s">
        <v>3656</v>
      </c>
      <c r="L2164" s="52" t="s">
        <v>4614</v>
      </c>
      <c r="M2164" s="52" t="s">
        <v>4672</v>
      </c>
      <c r="N2164" s="52"/>
      <c r="O2164" s="52"/>
      <c r="P2164" s="178" t="s">
        <v>5706</v>
      </c>
      <c r="Q2164" s="13"/>
      <c r="R2164"/>
      <c r="S2164" t="str">
        <f t="shared" ref="S2164:S2169" si="671">IF(E2164=F2164,"","NOT EQUAL")</f>
        <v>NOT EQUAL</v>
      </c>
      <c r="T2164" s="41" t="str">
        <f>IF(ISNA(VLOOKUP(P2164,'NEW XEQM.c'!E:F,2,0)),"--","PRESENT")</f>
        <v>PRESENT</v>
      </c>
      <c r="U2164"/>
      <c r="V2164">
        <f t="shared" ref="V2164:V2169" si="672">IF(AA2164&lt;&gt;"",V2132+1,V2132)</f>
        <v>664</v>
      </c>
      <c r="W2164" s="75" t="s">
        <v>2155</v>
      </c>
      <c r="X2164" s="54" t="s">
        <v>2155</v>
      </c>
      <c r="Y2164" s="54" t="s">
        <v>2155</v>
      </c>
      <c r="Z2164" s="22" t="str">
        <f t="shared" ref="Z2164:Z2169" si="673">IF( OR(X2164="CNST", I2164="CAT_REGS"),IF(E2164=CHAR(34)&amp;CHAR(34),F2164,E2164),
IF(X2164="YES",UPPER(IF(E2164=CHAR(34)&amp;CHAR(34),F2164,E2164)),
IF(   AND(X2164&lt;&gt;"NO",I2164="CAT_FNCT",D2164&lt;&gt;"multiply", D2164&lt;&gt;"divide"),IF(J2164="SLS_ENABLED",   UPPER(IF(E2164=CHAR(34)&amp;CHAR(34),F2164,E2164)),""),"")))</f>
        <v/>
      </c>
      <c r="AA2164" s="22" t="str">
        <f t="shared" ref="AA2164:AA2169" si="674">IF(LEN(Y2164)&gt;0,Y2164,SUBSTITUTE(SUBSTITUTE(SUBSTITUTE(SUBSTITUTE(SUBSTITUTE(SUBSTITUTE(SUBSTITUTE(SUBSTITUTE(SUBSTITUTE(SUBSTITUTE(SUBSTITUTE( (SUBSTITUTE( SUBSTITUTE( SUBSTITUTE( SUBSTITUTE(Z2164,"STD_SIGMA","SUM"),"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4" s="1">
        <f t="shared" ref="AB2164:AB2169" si="675">B2164</f>
        <v>2120</v>
      </c>
      <c r="AC2164" t="str">
        <f t="shared" ref="AC2164:AC2169" si="676">P2164</f>
        <v>ITM_GAPPER_R</v>
      </c>
      <c r="AD2164" s="125" t="str">
        <f>IF(ISNA(VLOOKUP(AA2164,'XEQM Shortlist'!J:J,1,0)),"//","")</f>
        <v/>
      </c>
      <c r="AF2164" s="88" t="str">
        <f t="shared" ref="AF2164:AF2169" si="677">IF(LEN(AA2164)=0,"",SUBSTITUTE(SUBSTITUTE(SUBSTITUTE(SUBSTITUTE(SUBSTITUTE(SUBSTITUTE(SUBSTITUTE(SUBSTITUTE(SUBSTITUTE(SUBSTITUTE(SUBSTITUTE(SUBSTITUTE(SUBSTITUTE(SUBSTITUTE(SUBSTITUTE(SUBSTITUTE(SUBSTITUTE( (SUBSTITUTE( SUBSTITUTE( SUBSTITUTE( SUBSTITUTE(Z2164,"STD_SIGMA","SUM"),"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4" t="b">
        <f t="shared" ref="AG2164:AG2169" si="678">AA2164=AF2164</f>
        <v>1</v>
      </c>
    </row>
    <row r="2165" spans="1:33">
      <c r="A2165" s="45">
        <f t="shared" si="670"/>
        <v>2165</v>
      </c>
      <c r="B2165" s="44">
        <f t="shared" si="570"/>
        <v>2121</v>
      </c>
      <c r="C2165" s="48" t="s">
        <v>5724</v>
      </c>
      <c r="D2165" s="302" t="s">
        <v>5726</v>
      </c>
      <c r="E2165" s="184" t="s">
        <v>5759</v>
      </c>
      <c r="F2165" s="184" t="s">
        <v>5750</v>
      </c>
      <c r="G2165" s="142">
        <v>0</v>
      </c>
      <c r="H2165" s="142">
        <v>0</v>
      </c>
      <c r="I2165" s="135" t="s">
        <v>3</v>
      </c>
      <c r="J2165" s="81" t="s">
        <v>1348</v>
      </c>
      <c r="K2165" s="83" t="s">
        <v>3656</v>
      </c>
      <c r="L2165" s="52" t="s">
        <v>4614</v>
      </c>
      <c r="M2165" s="52" t="s">
        <v>4672</v>
      </c>
      <c r="N2165" s="52"/>
      <c r="O2165" s="52"/>
      <c r="P2165" s="178" t="s">
        <v>5707</v>
      </c>
      <c r="Q2165" s="13"/>
      <c r="R2165"/>
      <c r="S2165" t="str">
        <f t="shared" si="671"/>
        <v>NOT EQUAL</v>
      </c>
      <c r="T2165" s="41" t="str">
        <f>IF(ISNA(VLOOKUP(P2165,'NEW XEQM.c'!E:F,2,0)),"--","PRESENT")</f>
        <v>PRESENT</v>
      </c>
      <c r="U2165"/>
      <c r="V2165">
        <f t="shared" si="672"/>
        <v>664</v>
      </c>
      <c r="W2165" s="75" t="s">
        <v>2155</v>
      </c>
      <c r="X2165" s="54" t="s">
        <v>2155</v>
      </c>
      <c r="Y2165" s="54" t="s">
        <v>2155</v>
      </c>
      <c r="Z2165" s="22" t="str">
        <f t="shared" si="673"/>
        <v/>
      </c>
      <c r="AA2165" s="22" t="str">
        <f t="shared" si="674"/>
        <v/>
      </c>
      <c r="AB2165" s="1">
        <f t="shared" si="675"/>
        <v>2121</v>
      </c>
      <c r="AC2165" t="str">
        <f t="shared" si="676"/>
        <v>ITM_GAPCOM_R</v>
      </c>
      <c r="AD2165" s="125" t="str">
        <f>IF(ISNA(VLOOKUP(AA2165,'XEQM Shortlist'!J:J,1,0)),"//","")</f>
        <v/>
      </c>
      <c r="AF2165" s="88" t="str">
        <f t="shared" si="677"/>
        <v/>
      </c>
      <c r="AG2165" t="b">
        <f t="shared" si="678"/>
        <v>1</v>
      </c>
    </row>
    <row r="2166" spans="1:33">
      <c r="A2166" s="45">
        <f t="shared" si="670"/>
        <v>2166</v>
      </c>
      <c r="B2166" s="44">
        <f t="shared" si="570"/>
        <v>2122</v>
      </c>
      <c r="C2166" s="48" t="s">
        <v>5724</v>
      </c>
      <c r="D2166" s="302" t="s">
        <v>5727</v>
      </c>
      <c r="E2166" s="184" t="s">
        <v>5760</v>
      </c>
      <c r="F2166" s="184" t="s">
        <v>5752</v>
      </c>
      <c r="G2166" s="142">
        <v>0</v>
      </c>
      <c r="H2166" s="142">
        <v>0</v>
      </c>
      <c r="I2166" s="135" t="s">
        <v>3</v>
      </c>
      <c r="J2166" s="81" t="s">
        <v>1348</v>
      </c>
      <c r="K2166" s="83" t="s">
        <v>3656</v>
      </c>
      <c r="L2166" s="52" t="s">
        <v>4614</v>
      </c>
      <c r="M2166" s="52" t="s">
        <v>4672</v>
      </c>
      <c r="N2166" s="52"/>
      <c r="O2166" s="52"/>
      <c r="P2166" s="178" t="s">
        <v>5708</v>
      </c>
      <c r="Q2166" s="13"/>
      <c r="R2166"/>
      <c r="S2166" t="str">
        <f t="shared" si="671"/>
        <v>NOT EQUAL</v>
      </c>
      <c r="T2166" s="41" t="str">
        <f>IF(ISNA(VLOOKUP(P2166,'NEW XEQM.c'!E:F,2,0)),"--","PRESENT")</f>
        <v>PRESENT</v>
      </c>
      <c r="U2166"/>
      <c r="V2166">
        <f t="shared" si="672"/>
        <v>664</v>
      </c>
      <c r="W2166" s="75" t="s">
        <v>2155</v>
      </c>
      <c r="X2166" s="54" t="s">
        <v>2155</v>
      </c>
      <c r="Y2166" s="54" t="s">
        <v>2155</v>
      </c>
      <c r="Z2166" s="22" t="str">
        <f t="shared" si="673"/>
        <v/>
      </c>
      <c r="AA2166" s="22" t="str">
        <f t="shared" si="674"/>
        <v/>
      </c>
      <c r="AB2166" s="1">
        <f t="shared" si="675"/>
        <v>2122</v>
      </c>
      <c r="AC2166" t="str">
        <f t="shared" si="676"/>
        <v>ITM_GAPAPO_R</v>
      </c>
      <c r="AD2166" s="125" t="str">
        <f>IF(ISNA(VLOOKUP(AA2166,'XEQM Shortlist'!J:J,1,0)),"//","")</f>
        <v/>
      </c>
      <c r="AF2166" s="88" t="str">
        <f t="shared" si="677"/>
        <v/>
      </c>
      <c r="AG2166" t="b">
        <f t="shared" si="678"/>
        <v>1</v>
      </c>
    </row>
    <row r="2167" spans="1:33">
      <c r="A2167" s="45">
        <f t="shared" si="670"/>
        <v>2167</v>
      </c>
      <c r="B2167" s="44">
        <f t="shared" si="570"/>
        <v>2123</v>
      </c>
      <c r="C2167" s="48" t="s">
        <v>5724</v>
      </c>
      <c r="D2167" s="302" t="s">
        <v>5782</v>
      </c>
      <c r="E2167" s="184" t="s">
        <v>5761</v>
      </c>
      <c r="F2167" s="184" t="s">
        <v>5754</v>
      </c>
      <c r="G2167" s="142">
        <v>0</v>
      </c>
      <c r="H2167" s="142">
        <v>0</v>
      </c>
      <c r="I2167" s="135" t="s">
        <v>3</v>
      </c>
      <c r="J2167" s="81" t="s">
        <v>1348</v>
      </c>
      <c r="K2167" s="83" t="s">
        <v>3656</v>
      </c>
      <c r="L2167" s="52" t="s">
        <v>4614</v>
      </c>
      <c r="M2167" s="52" t="s">
        <v>4672</v>
      </c>
      <c r="N2167" s="52"/>
      <c r="O2167" s="52"/>
      <c r="P2167" s="178" t="s">
        <v>5709</v>
      </c>
      <c r="Q2167" s="13"/>
      <c r="R2167"/>
      <c r="S2167" t="str">
        <f t="shared" si="671"/>
        <v>NOT EQUAL</v>
      </c>
      <c r="T2167" s="41" t="str">
        <f>IF(ISNA(VLOOKUP(P2167,'NEW XEQM.c'!E:F,2,0)),"--","PRESENT")</f>
        <v>PRESENT</v>
      </c>
      <c r="U2167"/>
      <c r="V2167">
        <f t="shared" si="672"/>
        <v>664</v>
      </c>
      <c r="W2167" s="75" t="s">
        <v>2155</v>
      </c>
      <c r="X2167" s="54" t="s">
        <v>2155</v>
      </c>
      <c r="Y2167" s="54" t="s">
        <v>2155</v>
      </c>
      <c r="Z2167" s="22" t="str">
        <f t="shared" si="673"/>
        <v/>
      </c>
      <c r="AA2167" s="22" t="str">
        <f t="shared" si="674"/>
        <v/>
      </c>
      <c r="AB2167" s="1">
        <f t="shared" si="675"/>
        <v>2123</v>
      </c>
      <c r="AC2167" t="str">
        <f t="shared" si="676"/>
        <v>ITM_GAPSPC_R</v>
      </c>
      <c r="AD2167" s="125" t="str">
        <f>IF(ISNA(VLOOKUP(AA2167,'XEQM Shortlist'!J:J,1,0)),"//","")</f>
        <v/>
      </c>
      <c r="AF2167" s="88" t="str">
        <f t="shared" si="677"/>
        <v/>
      </c>
      <c r="AG2167" t="b">
        <f t="shared" si="678"/>
        <v>1</v>
      </c>
    </row>
    <row r="2168" spans="1:33">
      <c r="A2168" s="45">
        <f t="shared" si="670"/>
        <v>2168</v>
      </c>
      <c r="B2168" s="44">
        <f t="shared" si="570"/>
        <v>2124</v>
      </c>
      <c r="C2168" s="48" t="s">
        <v>5724</v>
      </c>
      <c r="D2168" s="302" t="s">
        <v>5814</v>
      </c>
      <c r="E2168" s="184" t="s">
        <v>5775</v>
      </c>
      <c r="F2168" s="184" t="s">
        <v>5768</v>
      </c>
      <c r="G2168" s="142">
        <v>0</v>
      </c>
      <c r="H2168" s="142">
        <v>0</v>
      </c>
      <c r="I2168" s="135" t="s">
        <v>3</v>
      </c>
      <c r="J2168" s="81" t="s">
        <v>1348</v>
      </c>
      <c r="K2168" s="83" t="s">
        <v>3656</v>
      </c>
      <c r="L2168" s="52" t="s">
        <v>4614</v>
      </c>
      <c r="M2168" s="52" t="s">
        <v>4672</v>
      </c>
      <c r="N2168" s="52"/>
      <c r="O2168" s="52"/>
      <c r="P2168" s="178" t="s">
        <v>5771</v>
      </c>
      <c r="Q2168" s="13"/>
      <c r="R2168"/>
      <c r="S2168" t="str">
        <f t="shared" si="671"/>
        <v>NOT EQUAL</v>
      </c>
      <c r="T2168" s="41" t="str">
        <f>IF(ISNA(VLOOKUP(P2168,'NEW XEQM.c'!E:F,2,0)),"--","PRESENT")</f>
        <v>PRESENT</v>
      </c>
      <c r="U2168"/>
      <c r="V2168">
        <f t="shared" si="672"/>
        <v>664</v>
      </c>
      <c r="W2168" s="75" t="s">
        <v>2155</v>
      </c>
      <c r="X2168" s="54" t="s">
        <v>2155</v>
      </c>
      <c r="Y2168" s="54" t="s">
        <v>2155</v>
      </c>
      <c r="Z2168" s="22" t="str">
        <f t="shared" si="673"/>
        <v/>
      </c>
      <c r="AA2168" s="22" t="str">
        <f t="shared" si="674"/>
        <v/>
      </c>
      <c r="AB2168" s="1">
        <f t="shared" si="675"/>
        <v>2124</v>
      </c>
      <c r="AC2168" t="str">
        <f t="shared" si="676"/>
        <v>ITM_GAPDBLSPC_R</v>
      </c>
      <c r="AD2168" s="125" t="str">
        <f>IF(ISNA(VLOOKUP(AA2168,'XEQM Shortlist'!J:J,1,0)),"//","")</f>
        <v/>
      </c>
      <c r="AF2168" s="88" t="str">
        <f t="shared" si="677"/>
        <v/>
      </c>
      <c r="AG2168" t="b">
        <f t="shared" si="678"/>
        <v>1</v>
      </c>
    </row>
    <row r="2169" spans="1:33">
      <c r="A2169" s="45">
        <f t="shared" si="670"/>
        <v>2169</v>
      </c>
      <c r="B2169" s="44">
        <f t="shared" si="570"/>
        <v>2125</v>
      </c>
      <c r="C2169" s="48" t="s">
        <v>5724</v>
      </c>
      <c r="D2169" s="302" t="s">
        <v>5774</v>
      </c>
      <c r="E2169" s="184" t="s">
        <v>5776</v>
      </c>
      <c r="F2169" s="184" t="s">
        <v>5777</v>
      </c>
      <c r="G2169" s="142">
        <v>0</v>
      </c>
      <c r="H2169" s="142">
        <v>0</v>
      </c>
      <c r="I2169" s="135" t="s">
        <v>3</v>
      </c>
      <c r="J2169" s="81" t="s">
        <v>1348</v>
      </c>
      <c r="K2169" s="83" t="s">
        <v>3656</v>
      </c>
      <c r="L2169" s="52" t="s">
        <v>4614</v>
      </c>
      <c r="M2169" s="52" t="s">
        <v>4672</v>
      </c>
      <c r="N2169" s="52"/>
      <c r="O2169" s="52"/>
      <c r="P2169" s="178" t="s">
        <v>5773</v>
      </c>
      <c r="Q2169" s="13"/>
      <c r="R2169"/>
      <c r="S2169" t="str">
        <f t="shared" si="671"/>
        <v>NOT EQUAL</v>
      </c>
      <c r="T2169" s="41" t="str">
        <f>IF(ISNA(VLOOKUP(P2169,'NEW XEQM.c'!E:F,2,0)),"--","PRESENT")</f>
        <v>PRESENT</v>
      </c>
      <c r="U2169"/>
      <c r="V2169">
        <f t="shared" si="672"/>
        <v>664</v>
      </c>
      <c r="W2169" s="75" t="s">
        <v>2155</v>
      </c>
      <c r="X2169" s="54" t="s">
        <v>2155</v>
      </c>
      <c r="Y2169" s="54" t="s">
        <v>2155</v>
      </c>
      <c r="Z2169" s="22" t="str">
        <f t="shared" si="673"/>
        <v/>
      </c>
      <c r="AA2169" s="22" t="str">
        <f t="shared" si="674"/>
        <v/>
      </c>
      <c r="AB2169" s="1">
        <f t="shared" si="675"/>
        <v>2125</v>
      </c>
      <c r="AC2169" t="str">
        <f t="shared" si="676"/>
        <v>ITM_GAPDOT_R</v>
      </c>
      <c r="AD2169" s="125" t="str">
        <f>IF(ISNA(VLOOKUP(AA2169,'XEQM Shortlist'!J:J,1,0)),"//","")</f>
        <v/>
      </c>
      <c r="AF2169" s="88" t="str">
        <f t="shared" si="677"/>
        <v/>
      </c>
      <c r="AG2169" t="b">
        <f t="shared" si="678"/>
        <v>1</v>
      </c>
    </row>
    <row r="2170" spans="1:33">
      <c r="A2170" s="45">
        <f t="shared" ref="A2170:A2172" si="679">IF(B2170=INT(B2170),ROW(),"")</f>
        <v>2170</v>
      </c>
      <c r="B2170" s="44">
        <f t="shared" si="570"/>
        <v>2126</v>
      </c>
      <c r="C2170" s="48" t="s">
        <v>5724</v>
      </c>
      <c r="D2170" s="302" t="s">
        <v>5729</v>
      </c>
      <c r="E2170" s="184" t="s">
        <v>5762</v>
      </c>
      <c r="F2170" s="184" t="s">
        <v>5756</v>
      </c>
      <c r="G2170" s="142">
        <v>0</v>
      </c>
      <c r="H2170" s="142">
        <v>0</v>
      </c>
      <c r="I2170" s="135" t="s">
        <v>3</v>
      </c>
      <c r="J2170" s="81" t="s">
        <v>1348</v>
      </c>
      <c r="K2170" s="83" t="s">
        <v>3656</v>
      </c>
      <c r="L2170" s="52" t="s">
        <v>4614</v>
      </c>
      <c r="M2170" s="52" t="s">
        <v>4672</v>
      </c>
      <c r="N2170" s="52"/>
      <c r="O2170" s="52"/>
      <c r="P2170" s="178" t="s">
        <v>5710</v>
      </c>
      <c r="Q2170" s="13"/>
      <c r="R2170"/>
      <c r="S2170" t="str">
        <f t="shared" ref="S2170:S2172" si="680">IF(E2170=F2170,"","NOT EQUAL")</f>
        <v>NOT EQUAL</v>
      </c>
      <c r="T2170" s="41" t="str">
        <f>IF(ISNA(VLOOKUP(P2170,'NEW XEQM.c'!E:F,2,0)),"--","PRESENT")</f>
        <v>PRESENT</v>
      </c>
      <c r="U2170"/>
      <c r="V2170">
        <f t="shared" ref="V2170:V2172" si="681">IF(AA2170&lt;&gt;"",V2138+1,V2138)</f>
        <v>664</v>
      </c>
      <c r="W2170" s="75" t="s">
        <v>2155</v>
      </c>
      <c r="X2170" s="54" t="s">
        <v>2155</v>
      </c>
      <c r="Y2170" s="54" t="s">
        <v>2155</v>
      </c>
      <c r="Z2170" s="22" t="str">
        <f t="shared" ref="Z2170:Z2172" si="682">IF( OR(X2170="CNST", I2170="CAT_REGS"),IF(E2170=CHAR(34)&amp;CHAR(34),F2170,E2170),
IF(X2170="YES",UPPER(IF(E2170=CHAR(34)&amp;CHAR(34),F2170,E2170)),
IF(   AND(X2170&lt;&gt;"NO",I2170="CAT_FNCT",D2170&lt;&gt;"multiply", D2170&lt;&gt;"divide"),IF(J2170="SLS_ENABLED",   UPPER(IF(E2170=CHAR(34)&amp;CHAR(34),F2170,E2170)),""),"")))</f>
        <v/>
      </c>
      <c r="AA2170" s="22" t="str">
        <f t="shared" ref="AA2170:AA2172" si="683">IF(LEN(Y2170)&gt;0,Y2170,SUBSTITUTE(SUBSTITUTE(SUBSTITUTE(SUBSTITUTE(SUBSTITUTE(SUBSTITUTE(SUBSTITUTE(SUBSTITUTE(SUBSTITUTE(SUBSTITUTE(SUBSTITUTE( (SUBSTITUTE( SUBSTITUTE( SUBSTITUTE( SUBSTITUTE(Z2170,"STD_SIGMA","SUM"),"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70" s="1">
        <f t="shared" ref="AB2170:AB2172" si="684">B2170</f>
        <v>2126</v>
      </c>
      <c r="AC2170" t="str">
        <f t="shared" ref="AC2170:AC2172" si="685">P2170</f>
        <v>ITM_GAPUND_R</v>
      </c>
      <c r="AD2170" s="125" t="str">
        <f>IF(ISNA(VLOOKUP(AA2170,'XEQM Shortlist'!J:J,1,0)),"//","")</f>
        <v/>
      </c>
      <c r="AF2170" s="88" t="str">
        <f t="shared" ref="AF2170:AF2172" si="686">IF(LEN(AA2170)=0,"",SUBSTITUTE(SUBSTITUTE(SUBSTITUTE(SUBSTITUTE(SUBSTITUTE(SUBSTITUTE(SUBSTITUTE(SUBSTITUTE(SUBSTITUTE(SUBSTITUTE(SUBSTITUTE(SUBSTITUTE(SUBSTITUTE(SUBSTITUTE(SUBSTITUTE(SUBSTITUTE(SUBSTITUTE( (SUBSTITUTE( SUBSTITUTE( SUBSTITUTE( SUBSTITUTE(Z2170,"STD_SIGMA","SUM"),"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70" t="b">
        <f t="shared" ref="AG2170:AG2172" si="687">AA2170=AF2170</f>
        <v>1</v>
      </c>
    </row>
    <row r="2171" spans="1:33">
      <c r="A2171" s="45">
        <f t="shared" si="679"/>
        <v>2171</v>
      </c>
      <c r="B2171" s="44">
        <f t="shared" si="570"/>
        <v>2127</v>
      </c>
      <c r="C2171" s="48" t="s">
        <v>5724</v>
      </c>
      <c r="D2171" s="302" t="s">
        <v>5730</v>
      </c>
      <c r="E2171" s="184" t="s">
        <v>5763</v>
      </c>
      <c r="F2171" s="184" t="s">
        <v>5783</v>
      </c>
      <c r="G2171" s="142">
        <v>0</v>
      </c>
      <c r="H2171" s="142">
        <v>0</v>
      </c>
      <c r="I2171" s="135" t="s">
        <v>3</v>
      </c>
      <c r="J2171" s="81" t="s">
        <v>1348</v>
      </c>
      <c r="K2171" s="83" t="s">
        <v>3656</v>
      </c>
      <c r="L2171" s="52" t="s">
        <v>4614</v>
      </c>
      <c r="M2171" s="52" t="s">
        <v>4672</v>
      </c>
      <c r="N2171" s="52"/>
      <c r="O2171" s="52"/>
      <c r="P2171" s="178" t="s">
        <v>5711</v>
      </c>
      <c r="Q2171" s="13"/>
      <c r="R2171"/>
      <c r="S2171" t="str">
        <f t="shared" si="680"/>
        <v>NOT EQUAL</v>
      </c>
      <c r="T2171" s="41" t="str">
        <f>IF(ISNA(VLOOKUP(P2171,'NEW XEQM.c'!E:F,2,0)),"--","PRESENT")</f>
        <v>PRESENT</v>
      </c>
      <c r="U2171"/>
      <c r="V2171">
        <f t="shared" si="681"/>
        <v>664</v>
      </c>
      <c r="W2171" s="75" t="s">
        <v>2155</v>
      </c>
      <c r="X2171" s="54" t="s">
        <v>2155</v>
      </c>
      <c r="Y2171" s="54" t="s">
        <v>2155</v>
      </c>
      <c r="Z2171" s="22" t="str">
        <f t="shared" si="682"/>
        <v/>
      </c>
      <c r="AA2171" s="22" t="str">
        <f t="shared" si="683"/>
        <v/>
      </c>
      <c r="AB2171" s="1">
        <f t="shared" si="684"/>
        <v>2127</v>
      </c>
      <c r="AC2171" t="str">
        <f t="shared" si="685"/>
        <v>ITM_GAPNIL_R</v>
      </c>
      <c r="AD2171" s="125" t="str">
        <f>IF(ISNA(VLOOKUP(AA2171,'XEQM Shortlist'!J:J,1,0)),"//","")</f>
        <v/>
      </c>
      <c r="AF2171" s="88" t="str">
        <f t="shared" si="686"/>
        <v/>
      </c>
      <c r="AG2171" t="b">
        <f t="shared" si="687"/>
        <v>1</v>
      </c>
    </row>
    <row r="2172" spans="1:33">
      <c r="A2172" s="45">
        <f t="shared" si="679"/>
        <v>2172</v>
      </c>
      <c r="B2172" s="44">
        <f t="shared" si="570"/>
        <v>2128</v>
      </c>
      <c r="C2172" s="48" t="s">
        <v>5724</v>
      </c>
      <c r="D2172" s="302" t="s">
        <v>5728</v>
      </c>
      <c r="E2172" s="184" t="s">
        <v>5778</v>
      </c>
      <c r="F2172" s="184" t="s">
        <v>5784</v>
      </c>
      <c r="G2172" s="142">
        <v>0</v>
      </c>
      <c r="H2172" s="142">
        <v>0</v>
      </c>
      <c r="I2172" s="135" t="s">
        <v>3</v>
      </c>
      <c r="J2172" s="81" t="s">
        <v>1348</v>
      </c>
      <c r="K2172" s="83" t="s">
        <v>3656</v>
      </c>
      <c r="L2172" s="52" t="s">
        <v>4614</v>
      </c>
      <c r="M2172" s="52" t="s">
        <v>4672</v>
      </c>
      <c r="N2172" s="52"/>
      <c r="O2172" s="52"/>
      <c r="P2172" s="178" t="s">
        <v>5781</v>
      </c>
      <c r="Q2172" s="13"/>
      <c r="R2172"/>
      <c r="S2172" t="str">
        <f t="shared" si="680"/>
        <v>NOT EQUAL</v>
      </c>
      <c r="T2172" s="41" t="str">
        <f>IF(ISNA(VLOOKUP(P2172,'NEW XEQM.c'!E:F,2,0)),"--","PRESENT")</f>
        <v>PRESENT</v>
      </c>
      <c r="U2172"/>
      <c r="V2172">
        <f t="shared" si="681"/>
        <v>664</v>
      </c>
      <c r="W2172" s="75" t="s">
        <v>2155</v>
      </c>
      <c r="X2172" s="54" t="s">
        <v>2155</v>
      </c>
      <c r="Y2172" s="54" t="s">
        <v>2155</v>
      </c>
      <c r="Z2172" s="22" t="str">
        <f t="shared" si="682"/>
        <v/>
      </c>
      <c r="AA2172" s="22" t="str">
        <f t="shared" si="683"/>
        <v/>
      </c>
      <c r="AB2172" s="1">
        <f t="shared" si="684"/>
        <v>2128</v>
      </c>
      <c r="AC2172" t="str">
        <f t="shared" si="685"/>
        <v>ITM_GAPNARSPC_R</v>
      </c>
      <c r="AD2172" s="125" t="str">
        <f>IF(ISNA(VLOOKUP(AA2172,'XEQM Shortlist'!J:J,1,0)),"//","")</f>
        <v/>
      </c>
      <c r="AF2172" s="88" t="str">
        <f t="shared" si="686"/>
        <v/>
      </c>
      <c r="AG2172" t="b">
        <f t="shared" si="687"/>
        <v>1</v>
      </c>
    </row>
    <row r="2173" spans="1:33">
      <c r="A2173" s="45">
        <f t="shared" ref="A2173:A2185" si="688">IF(B2173=INT(B2173),ROW(),"")</f>
        <v>2173</v>
      </c>
      <c r="B2173" s="44">
        <f t="shared" si="570"/>
        <v>2129</v>
      </c>
      <c r="C2173" s="48" t="s">
        <v>4094</v>
      </c>
      <c r="D2173" s="53" t="s">
        <v>5694</v>
      </c>
      <c r="E2173" s="53" t="s">
        <v>5696</v>
      </c>
      <c r="F2173" s="53" t="s">
        <v>5696</v>
      </c>
      <c r="G2173" s="142">
        <v>0</v>
      </c>
      <c r="H2173" s="142">
        <v>0</v>
      </c>
      <c r="I2173" s="135" t="s">
        <v>3</v>
      </c>
      <c r="J2173" s="81" t="s">
        <v>1348</v>
      </c>
      <c r="K2173" s="83" t="s">
        <v>3656</v>
      </c>
      <c r="L2173" s="52" t="s">
        <v>4614</v>
      </c>
      <c r="M2173" s="52" t="s">
        <v>4672</v>
      </c>
      <c r="N2173" s="52"/>
      <c r="O2173" s="52"/>
      <c r="P2173" s="178" t="s">
        <v>5694</v>
      </c>
      <c r="Q2173" s="13"/>
      <c r="R2173"/>
      <c r="S2173" t="str">
        <f t="shared" ref="S2173:S2185" si="689">IF(E2173=F2173,"","NOT EQUAL")</f>
        <v/>
      </c>
      <c r="T2173" s="41" t="str">
        <f>IF(ISNA(VLOOKUP(P2173,'NEW XEQM.c'!E:F,2,0)),"--","PRESENT")</f>
        <v>PRESENT</v>
      </c>
      <c r="U2173"/>
      <c r="V2173">
        <f t="shared" ref="V2173:V2176" si="690">IF(AA2173&lt;&gt;"",V2141+1,V2141)</f>
        <v>664</v>
      </c>
      <c r="W2173" s="75" t="s">
        <v>2155</v>
      </c>
      <c r="X2173" s="54" t="s">
        <v>2155</v>
      </c>
      <c r="Y2173" s="54" t="s">
        <v>2155</v>
      </c>
      <c r="Z2173" s="22" t="str">
        <f t="shared" ref="Z2173:Z2185" si="691">IF( OR(X2173="CNST", I2173="CAT_REGS"),IF(E2173=CHAR(34)&amp;CHAR(34),F2173,E2173),
IF(X2173="YES",UPPER(IF(E2173=CHAR(34)&amp;CHAR(34),F2173,E2173)),
IF(   AND(X2173&lt;&gt;"NO",I2173="CAT_FNCT",D2173&lt;&gt;"multiply", D2173&lt;&gt;"divide"),IF(J2173="SLS_ENABLED",   UPPER(IF(E2173=CHAR(34)&amp;CHAR(34),F2173,E2173)),""),"")))</f>
        <v/>
      </c>
      <c r="AA2173" s="22" t="str">
        <f t="shared" ref="AA2173:AA2185" si="692">IF(LEN(Y2173)&gt;0,Y2173,SUBSTITUTE(SUBSTITUTE(SUBSTITUTE(SUBSTITUTE(SUBSTITUTE(SUBSTITUTE(SUBSTITUTE(SUBSTITUTE(SUBSTITUTE(SUBSTITUTE(SUBSTITUTE( (SUBSTITUTE( SUBSTITUTE( SUBSTITUTE( SUBSTITUTE(Z2173,"STD_SIGMA","SUM"),"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73" s="1">
        <f t="shared" ref="AB2173:AB2185" si="693">B2173</f>
        <v>2129</v>
      </c>
      <c r="AC2173" t="str">
        <f t="shared" ref="AC2173:AC2185" si="694">P2173</f>
        <v>ITM_JUL_GREG_1582</v>
      </c>
      <c r="AD2173" s="125" t="str">
        <f>IF(ISNA(VLOOKUP(AA2173,'XEQM Shortlist'!J:J,1,0)),"//","")</f>
        <v/>
      </c>
      <c r="AF2173" s="88" t="str">
        <f t="shared" ref="AF2173:AF2185" si="695">IF(LEN(AA2173)=0,"",SUBSTITUTE(SUBSTITUTE(SUBSTITUTE(SUBSTITUTE(SUBSTITUTE(SUBSTITUTE(SUBSTITUTE(SUBSTITUTE(SUBSTITUTE(SUBSTITUTE(SUBSTITUTE(SUBSTITUTE(SUBSTITUTE(SUBSTITUTE(SUBSTITUTE(SUBSTITUTE(SUBSTITUTE( (SUBSTITUTE( SUBSTITUTE( SUBSTITUTE( SUBSTITUTE(Z2173,"STD_SIGMA","SUM"),"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73" t="b">
        <f t="shared" ref="AG2173:AG2185" si="696">AA2173=AF2173</f>
        <v>1</v>
      </c>
    </row>
    <row r="2174" spans="1:33">
      <c r="A2174" s="45">
        <f t="shared" si="688"/>
        <v>2174</v>
      </c>
      <c r="B2174" s="44">
        <f t="shared" si="570"/>
        <v>2130</v>
      </c>
      <c r="C2174" s="48" t="s">
        <v>4094</v>
      </c>
      <c r="D2174" s="53" t="s">
        <v>5692</v>
      </c>
      <c r="E2174" s="53" t="s">
        <v>5697</v>
      </c>
      <c r="F2174" s="53" t="s">
        <v>5697</v>
      </c>
      <c r="G2174" s="142">
        <v>0</v>
      </c>
      <c r="H2174" s="142">
        <v>0</v>
      </c>
      <c r="I2174" s="135" t="s">
        <v>3</v>
      </c>
      <c r="J2174" s="81" t="s">
        <v>1348</v>
      </c>
      <c r="K2174" s="83" t="s">
        <v>3656</v>
      </c>
      <c r="L2174" s="52" t="s">
        <v>4614</v>
      </c>
      <c r="M2174" s="52" t="s">
        <v>4672</v>
      </c>
      <c r="N2174" s="52"/>
      <c r="O2174" s="52"/>
      <c r="P2174" s="178" t="s">
        <v>5692</v>
      </c>
      <c r="Q2174" s="13"/>
      <c r="R2174"/>
      <c r="S2174" t="str">
        <f t="shared" si="689"/>
        <v/>
      </c>
      <c r="T2174" s="41" t="str">
        <f>IF(ISNA(VLOOKUP(P2174,'NEW XEQM.c'!E:F,2,0)),"--","PRESENT")</f>
        <v>PRESENT</v>
      </c>
      <c r="U2174"/>
      <c r="V2174">
        <f t="shared" si="690"/>
        <v>664</v>
      </c>
      <c r="W2174" s="75" t="s">
        <v>2155</v>
      </c>
      <c r="X2174" s="54" t="s">
        <v>2155</v>
      </c>
      <c r="Y2174" s="54" t="s">
        <v>2155</v>
      </c>
      <c r="Z2174" s="22" t="str">
        <f t="shared" si="691"/>
        <v/>
      </c>
      <c r="AA2174" s="22" t="str">
        <f t="shared" si="692"/>
        <v/>
      </c>
      <c r="AB2174" s="1">
        <f t="shared" si="693"/>
        <v>2130</v>
      </c>
      <c r="AC2174" t="str">
        <f t="shared" si="694"/>
        <v>ITM_JUL_GREG_1752</v>
      </c>
      <c r="AD2174" s="125" t="str">
        <f>IF(ISNA(VLOOKUP(AA2174,'XEQM Shortlist'!J:J,1,0)),"//","")</f>
        <v/>
      </c>
      <c r="AF2174" s="88" t="str">
        <f t="shared" si="695"/>
        <v/>
      </c>
      <c r="AG2174" t="b">
        <f t="shared" si="696"/>
        <v>1</v>
      </c>
    </row>
    <row r="2175" spans="1:33">
      <c r="A2175" s="45">
        <f t="shared" si="688"/>
        <v>2175</v>
      </c>
      <c r="B2175" s="44">
        <f t="shared" si="570"/>
        <v>2131</v>
      </c>
      <c r="C2175" s="48" t="s">
        <v>4094</v>
      </c>
      <c r="D2175" s="53" t="s">
        <v>5695</v>
      </c>
      <c r="E2175" s="53" t="s">
        <v>5698</v>
      </c>
      <c r="F2175" s="53" t="s">
        <v>5698</v>
      </c>
      <c r="G2175" s="142">
        <v>0</v>
      </c>
      <c r="H2175" s="142">
        <v>0</v>
      </c>
      <c r="I2175" s="135" t="s">
        <v>3</v>
      </c>
      <c r="J2175" s="81" t="s">
        <v>1348</v>
      </c>
      <c r="K2175" s="83" t="s">
        <v>3656</v>
      </c>
      <c r="L2175" s="52" t="s">
        <v>4614</v>
      </c>
      <c r="M2175" s="52" t="s">
        <v>4672</v>
      </c>
      <c r="N2175" s="52"/>
      <c r="O2175" s="52"/>
      <c r="P2175" s="178" t="s">
        <v>5695</v>
      </c>
      <c r="Q2175" s="13"/>
      <c r="R2175"/>
      <c r="S2175" t="str">
        <f t="shared" si="689"/>
        <v/>
      </c>
      <c r="T2175" s="41" t="str">
        <f>IF(ISNA(VLOOKUP(P2175,'NEW XEQM.c'!E:F,2,0)),"--","PRESENT")</f>
        <v>PRESENT</v>
      </c>
      <c r="U2175"/>
      <c r="V2175">
        <f t="shared" si="690"/>
        <v>664</v>
      </c>
      <c r="W2175" s="75" t="s">
        <v>2155</v>
      </c>
      <c r="X2175" s="54" t="s">
        <v>2155</v>
      </c>
      <c r="Y2175" s="54" t="s">
        <v>2155</v>
      </c>
      <c r="Z2175" s="22" t="str">
        <f t="shared" si="691"/>
        <v/>
      </c>
      <c r="AA2175" s="22" t="str">
        <f t="shared" si="692"/>
        <v/>
      </c>
      <c r="AB2175" s="1">
        <f t="shared" si="693"/>
        <v>2131</v>
      </c>
      <c r="AC2175" t="str">
        <f t="shared" si="694"/>
        <v>ITM_JUL_GREG_1873</v>
      </c>
      <c r="AD2175" s="125" t="str">
        <f>IF(ISNA(VLOOKUP(AA2175,'XEQM Shortlist'!J:J,1,0)),"//","")</f>
        <v/>
      </c>
      <c r="AF2175" s="88" t="str">
        <f t="shared" si="695"/>
        <v/>
      </c>
      <c r="AG2175" t="b">
        <f t="shared" si="696"/>
        <v>1</v>
      </c>
    </row>
    <row r="2176" spans="1:33">
      <c r="A2176" s="45">
        <f t="shared" si="688"/>
        <v>2176</v>
      </c>
      <c r="B2176" s="44">
        <f t="shared" si="570"/>
        <v>2132</v>
      </c>
      <c r="C2176" s="48" t="s">
        <v>4094</v>
      </c>
      <c r="D2176" s="53" t="s">
        <v>5693</v>
      </c>
      <c r="E2176" s="53" t="s">
        <v>5699</v>
      </c>
      <c r="F2176" s="53" t="s">
        <v>5699</v>
      </c>
      <c r="G2176" s="142">
        <v>0</v>
      </c>
      <c r="H2176" s="142">
        <v>0</v>
      </c>
      <c r="I2176" s="135" t="s">
        <v>3</v>
      </c>
      <c r="J2176" s="81" t="s">
        <v>1348</v>
      </c>
      <c r="K2176" s="83" t="s">
        <v>3656</v>
      </c>
      <c r="L2176" s="52" t="s">
        <v>4614</v>
      </c>
      <c r="M2176" s="52" t="s">
        <v>4672</v>
      </c>
      <c r="N2176" s="52"/>
      <c r="O2176" s="52"/>
      <c r="P2176" s="178" t="s">
        <v>5693</v>
      </c>
      <c r="Q2176" s="13"/>
      <c r="R2176"/>
      <c r="S2176" t="str">
        <f t="shared" si="689"/>
        <v/>
      </c>
      <c r="T2176" s="41" t="str">
        <f>IF(ISNA(VLOOKUP(P2176,'NEW XEQM.c'!E:F,2,0)),"--","PRESENT")</f>
        <v>PRESENT</v>
      </c>
      <c r="U2176"/>
      <c r="V2176">
        <f t="shared" si="690"/>
        <v>664</v>
      </c>
      <c r="W2176" s="75" t="s">
        <v>2155</v>
      </c>
      <c r="X2176" s="54" t="s">
        <v>2155</v>
      </c>
      <c r="Y2176" s="54" t="s">
        <v>2155</v>
      </c>
      <c r="Z2176" s="22" t="str">
        <f t="shared" si="691"/>
        <v/>
      </c>
      <c r="AA2176" s="22" t="str">
        <f t="shared" si="692"/>
        <v/>
      </c>
      <c r="AB2176" s="1">
        <f t="shared" si="693"/>
        <v>2132</v>
      </c>
      <c r="AC2176" t="str">
        <f t="shared" si="694"/>
        <v>ITM_JUL_GREG_1949</v>
      </c>
      <c r="AD2176" s="125" t="str">
        <f>IF(ISNA(VLOOKUP(AA2176,'XEQM Shortlist'!J:J,1,0)),"//","")</f>
        <v/>
      </c>
      <c r="AF2176" s="88" t="str">
        <f t="shared" si="695"/>
        <v/>
      </c>
      <c r="AG2176" t="b">
        <f t="shared" si="696"/>
        <v>1</v>
      </c>
    </row>
    <row r="2177" spans="1:33">
      <c r="A2177" s="45">
        <f t="shared" si="688"/>
        <v>2177</v>
      </c>
      <c r="B2177" s="44">
        <f t="shared" si="570"/>
        <v>2133</v>
      </c>
      <c r="C2177" s="48" t="s">
        <v>3642</v>
      </c>
      <c r="D2177" s="53" t="s">
        <v>7</v>
      </c>
      <c r="E2177" s="53" t="s">
        <v>5764</v>
      </c>
      <c r="F2177" s="53" t="s">
        <v>5764</v>
      </c>
      <c r="G2177" s="142">
        <v>0</v>
      </c>
      <c r="H2177" s="142">
        <v>0</v>
      </c>
      <c r="I2177" s="178" t="s">
        <v>16</v>
      </c>
      <c r="J2177" s="53" t="s">
        <v>1348</v>
      </c>
      <c r="K2177" s="54" t="s">
        <v>3656</v>
      </c>
      <c r="L2177" s="52" t="s">
        <v>4614</v>
      </c>
      <c r="M2177" s="52" t="s">
        <v>4672</v>
      </c>
      <c r="N2177" s="52" t="s">
        <v>2599</v>
      </c>
      <c r="O2177" s="52"/>
      <c r="P2177" s="178" t="s">
        <v>5712</v>
      </c>
      <c r="Q2177" s="13"/>
      <c r="R2177"/>
      <c r="S2177" t="str">
        <f t="shared" si="689"/>
        <v/>
      </c>
      <c r="T2177" s="41" t="str">
        <f>IF(ISNA(VLOOKUP(P2177,'NEW XEQM.c'!E:F,2,0)),"--","PRESENT")</f>
        <v>PRESENT</v>
      </c>
      <c r="U2177"/>
      <c r="V2177">
        <f t="shared" ref="V2177:V2178" si="697">IF(AA2177&lt;&gt;"",V2176+1,V2176)</f>
        <v>664</v>
      </c>
      <c r="W2177" s="75" t="s">
        <v>2155</v>
      </c>
      <c r="X2177" s="54" t="s">
        <v>2155</v>
      </c>
      <c r="Y2177" s="54" t="s">
        <v>2155</v>
      </c>
      <c r="Z2177" s="22" t="str">
        <f t="shared" si="691"/>
        <v/>
      </c>
      <c r="AA2177" s="22" t="str">
        <f t="shared" si="692"/>
        <v/>
      </c>
      <c r="AB2177" s="1">
        <f t="shared" si="693"/>
        <v>2133</v>
      </c>
      <c r="AC2177" t="str">
        <f t="shared" si="694"/>
        <v>MNU_GAP_L</v>
      </c>
      <c r="AD2177" s="125" t="str">
        <f>IF(ISNA(VLOOKUP(AA2177,'XEQM Shortlist'!J:J,1,0)),"//","")</f>
        <v/>
      </c>
      <c r="AF2177" s="88" t="str">
        <f t="shared" si="695"/>
        <v/>
      </c>
      <c r="AG2177" t="b">
        <f t="shared" si="696"/>
        <v>1</v>
      </c>
    </row>
    <row r="2178" spans="1:33">
      <c r="A2178" s="45">
        <f t="shared" si="688"/>
        <v>2178</v>
      </c>
      <c r="B2178" s="44">
        <f t="shared" si="570"/>
        <v>2134</v>
      </c>
      <c r="C2178" s="48" t="s">
        <v>3642</v>
      </c>
      <c r="D2178" s="53" t="s">
        <v>7</v>
      </c>
      <c r="E2178" s="53" t="s">
        <v>5765</v>
      </c>
      <c r="F2178" s="53" t="s">
        <v>5765</v>
      </c>
      <c r="G2178" s="142">
        <v>0</v>
      </c>
      <c r="H2178" s="142">
        <v>0</v>
      </c>
      <c r="I2178" s="178" t="s">
        <v>16</v>
      </c>
      <c r="J2178" s="53" t="s">
        <v>1348</v>
      </c>
      <c r="K2178" s="54" t="s">
        <v>3656</v>
      </c>
      <c r="L2178" s="52" t="s">
        <v>4614</v>
      </c>
      <c r="M2178" s="52" t="s">
        <v>4672</v>
      </c>
      <c r="N2178" s="52" t="s">
        <v>2599</v>
      </c>
      <c r="O2178" s="52"/>
      <c r="P2178" s="178" t="s">
        <v>5713</v>
      </c>
      <c r="Q2178" s="13"/>
      <c r="R2178"/>
      <c r="S2178" t="str">
        <f t="shared" si="689"/>
        <v/>
      </c>
      <c r="T2178" s="41" t="str">
        <f>IF(ISNA(VLOOKUP(P2178,'NEW XEQM.c'!E:F,2,0)),"--","PRESENT")</f>
        <v>PRESENT</v>
      </c>
      <c r="U2178"/>
      <c r="V2178">
        <f t="shared" si="697"/>
        <v>664</v>
      </c>
      <c r="W2178" s="75" t="s">
        <v>2155</v>
      </c>
      <c r="X2178" s="54" t="s">
        <v>2155</v>
      </c>
      <c r="Y2178" s="54" t="s">
        <v>2155</v>
      </c>
      <c r="Z2178" s="22" t="str">
        <f t="shared" si="691"/>
        <v/>
      </c>
      <c r="AA2178" s="22" t="str">
        <f t="shared" si="692"/>
        <v/>
      </c>
      <c r="AB2178" s="1">
        <f t="shared" si="693"/>
        <v>2134</v>
      </c>
      <c r="AC2178" t="str">
        <f t="shared" si="694"/>
        <v>MNU_GAP_R</v>
      </c>
      <c r="AD2178" s="125" t="str">
        <f>IF(ISNA(VLOOKUP(AA2178,'XEQM Shortlist'!J:J,1,0)),"//","")</f>
        <v/>
      </c>
      <c r="AF2178" s="88" t="str">
        <f t="shared" si="695"/>
        <v/>
      </c>
      <c r="AG2178" t="b">
        <f t="shared" si="696"/>
        <v>1</v>
      </c>
    </row>
    <row r="2179" spans="1:33">
      <c r="A2179" s="45">
        <f t="shared" si="688"/>
        <v>2179</v>
      </c>
      <c r="B2179" s="44">
        <f t="shared" si="570"/>
        <v>2135</v>
      </c>
      <c r="C2179" s="48" t="s">
        <v>5714</v>
      </c>
      <c r="D2179" s="53" t="s">
        <v>7</v>
      </c>
      <c r="E2179" s="53" t="s">
        <v>5766</v>
      </c>
      <c r="F2179" s="53" t="s">
        <v>5766</v>
      </c>
      <c r="G2179" s="142">
        <v>0</v>
      </c>
      <c r="H2179" s="142">
        <v>0</v>
      </c>
      <c r="I2179" s="135" t="s">
        <v>3</v>
      </c>
      <c r="J2179" s="81" t="s">
        <v>1348</v>
      </c>
      <c r="K2179" s="83" t="s">
        <v>3656</v>
      </c>
      <c r="L2179" s="52" t="s">
        <v>4614</v>
      </c>
      <c r="M2179" s="52" t="s">
        <v>4672</v>
      </c>
      <c r="N2179" s="52"/>
      <c r="O2179" s="52"/>
      <c r="P2179" s="178" t="s">
        <v>5715</v>
      </c>
      <c r="Q2179" s="13"/>
      <c r="R2179"/>
      <c r="S2179" t="str">
        <f t="shared" si="689"/>
        <v/>
      </c>
      <c r="T2179" s="41" t="str">
        <f>IF(ISNA(VLOOKUP(P2179,'NEW XEQM.c'!E:F,2,0)),"--","PRESENT")</f>
        <v>PRESENT</v>
      </c>
      <c r="U2179"/>
      <c r="V2179">
        <f t="shared" ref="V2179" si="698">IF(AA2179&lt;&gt;"",V2147+1,V2147)</f>
        <v>664</v>
      </c>
      <c r="W2179" s="75" t="s">
        <v>2155</v>
      </c>
      <c r="X2179" s="54" t="s">
        <v>2155</v>
      </c>
      <c r="Y2179" s="54" t="s">
        <v>2155</v>
      </c>
      <c r="Z2179" s="22" t="str">
        <f t="shared" si="691"/>
        <v/>
      </c>
      <c r="AA2179" s="22" t="str">
        <f t="shared" si="692"/>
        <v/>
      </c>
      <c r="AB2179" s="1">
        <f t="shared" si="693"/>
        <v>2135</v>
      </c>
      <c r="AC2179" t="str">
        <f t="shared" si="694"/>
        <v>ITM_SET_TO_TEXT</v>
      </c>
      <c r="AD2179" s="125" t="str">
        <f>IF(ISNA(VLOOKUP(AA2179,'XEQM Shortlist'!J:J,1,0)),"//","")</f>
        <v/>
      </c>
      <c r="AF2179" s="88" t="str">
        <f t="shared" si="695"/>
        <v/>
      </c>
      <c r="AG2179" t="b">
        <f t="shared" si="696"/>
        <v>1</v>
      </c>
    </row>
    <row r="2180" spans="1:33">
      <c r="A2180" s="45">
        <f t="shared" si="688"/>
        <v>2180</v>
      </c>
      <c r="B2180" s="44">
        <f t="shared" ref="B2180:B2185" si="699">IF(AND(MID(C2180,2,1)&lt;&gt;"/",MID(C2180,1,1)="/"),INT(B2179)+1,B2179+0.01)</f>
        <v>2136</v>
      </c>
      <c r="C2180" s="48" t="s">
        <v>5718</v>
      </c>
      <c r="D2180" s="48" t="s">
        <v>12</v>
      </c>
      <c r="E2180" s="53" t="s">
        <v>5744</v>
      </c>
      <c r="F2180" s="53" t="s">
        <v>5744</v>
      </c>
      <c r="G2180" s="145">
        <v>2</v>
      </c>
      <c r="H2180" s="145">
        <v>9</v>
      </c>
      <c r="I2180" s="135" t="s">
        <v>3</v>
      </c>
      <c r="J2180" s="53" t="s">
        <v>1347</v>
      </c>
      <c r="K2180" s="54" t="s">
        <v>3817</v>
      </c>
      <c r="L2180" s="52" t="s">
        <v>4614</v>
      </c>
      <c r="M2180" s="52" t="s">
        <v>4671</v>
      </c>
      <c r="N2180" s="52" t="s">
        <v>2155</v>
      </c>
      <c r="O2180" s="52"/>
      <c r="P2180" s="254" t="s">
        <v>5719</v>
      </c>
      <c r="Q2180" s="13"/>
      <c r="R2180"/>
      <c r="S2180" t="str">
        <f t="shared" si="689"/>
        <v/>
      </c>
      <c r="T2180" s="41" t="str">
        <f>IF(ISNA(VLOOKUP(P2180,'NEW XEQM.c'!E:F,2,0)),"--","PRESENT")</f>
        <v>PRESENT</v>
      </c>
      <c r="U2180"/>
      <c r="V2180">
        <f t="shared" ref="V2180:V2185" si="700">IF(AA2180&lt;&gt;"",V2179+1,V2179)</f>
        <v>665</v>
      </c>
      <c r="W2180" s="75" t="s">
        <v>2155</v>
      </c>
      <c r="X2180" s="54" t="s">
        <v>2500</v>
      </c>
      <c r="Y2180" s="54" t="s">
        <v>2155</v>
      </c>
      <c r="Z2180" s="22" t="str">
        <f t="shared" si="691"/>
        <v>"IPGRP"</v>
      </c>
      <c r="AA2180" s="22" t="str">
        <f t="shared" si="692"/>
        <v>IPGRP</v>
      </c>
      <c r="AB2180" s="1">
        <f t="shared" si="693"/>
        <v>2136</v>
      </c>
      <c r="AC2180" t="str">
        <f t="shared" si="694"/>
        <v>ITM_GRP_L</v>
      </c>
      <c r="AD2180" s="125" t="str">
        <f>IF(ISNA(VLOOKUP(AA2180,'XEQM Shortlist'!J:J,1,0)),"//","")</f>
        <v>//</v>
      </c>
      <c r="AF2180" s="88" t="str">
        <f t="shared" si="695"/>
        <v>IPGRP</v>
      </c>
      <c r="AG2180" t="b">
        <f t="shared" si="696"/>
        <v>1</v>
      </c>
    </row>
    <row r="2181" spans="1:33">
      <c r="A2181" s="45">
        <f t="shared" si="688"/>
        <v>2181</v>
      </c>
      <c r="B2181" s="44">
        <f t="shared" si="699"/>
        <v>2137</v>
      </c>
      <c r="C2181" s="48" t="s">
        <v>5734</v>
      </c>
      <c r="D2181" s="48" t="s">
        <v>12</v>
      </c>
      <c r="E2181" s="53" t="s">
        <v>5746</v>
      </c>
      <c r="F2181" s="53" t="s">
        <v>5746</v>
      </c>
      <c r="G2181" s="142">
        <v>0</v>
      </c>
      <c r="H2181" s="142">
        <v>9</v>
      </c>
      <c r="I2181" s="135" t="s">
        <v>3</v>
      </c>
      <c r="J2181" s="53" t="s">
        <v>1347</v>
      </c>
      <c r="K2181" s="54" t="s">
        <v>3817</v>
      </c>
      <c r="L2181" s="52" t="s">
        <v>4614</v>
      </c>
      <c r="M2181" s="52" t="s">
        <v>4671</v>
      </c>
      <c r="N2181" s="52" t="s">
        <v>2155</v>
      </c>
      <c r="O2181" s="52"/>
      <c r="P2181" s="254" t="s">
        <v>5735</v>
      </c>
      <c r="Q2181" s="13"/>
      <c r="R2181"/>
      <c r="S2181" t="str">
        <f t="shared" si="689"/>
        <v/>
      </c>
      <c r="T2181" s="41" t="str">
        <f>IF(ISNA(VLOOKUP(P2181,'NEW XEQM.c'!E:F,2,0)),"--","PRESENT")</f>
        <v>PRESENT</v>
      </c>
      <c r="U2181"/>
      <c r="V2181">
        <f t="shared" si="700"/>
        <v>666</v>
      </c>
      <c r="W2181" s="75" t="s">
        <v>2155</v>
      </c>
      <c r="X2181" s="54" t="s">
        <v>2500</v>
      </c>
      <c r="Y2181" s="54" t="s">
        <v>2155</v>
      </c>
      <c r="Z2181" s="22" t="str">
        <f t="shared" si="691"/>
        <v>"IPGRP1X"</v>
      </c>
      <c r="AA2181" s="22" t="str">
        <f t="shared" si="692"/>
        <v>IPGRP1X</v>
      </c>
      <c r="AB2181" s="1">
        <f t="shared" si="693"/>
        <v>2137</v>
      </c>
      <c r="AC2181" t="str">
        <f t="shared" si="694"/>
        <v>ITM_GRP1_L_OF</v>
      </c>
      <c r="AD2181" s="125" t="str">
        <f>IF(ISNA(VLOOKUP(AA2181,'XEQM Shortlist'!J:J,1,0)),"//","")</f>
        <v>//</v>
      </c>
      <c r="AF2181" s="88" t="str">
        <f t="shared" si="695"/>
        <v>IPGRP1X</v>
      </c>
      <c r="AG2181" t="b">
        <f t="shared" si="696"/>
        <v>1</v>
      </c>
    </row>
    <row r="2182" spans="1:33">
      <c r="A2182" s="45">
        <f t="shared" si="688"/>
        <v>2182</v>
      </c>
      <c r="B2182" s="44">
        <f t="shared" si="699"/>
        <v>2138</v>
      </c>
      <c r="C2182" s="48" t="s">
        <v>5716</v>
      </c>
      <c r="D2182" s="48" t="s">
        <v>12</v>
      </c>
      <c r="E2182" s="53" t="s">
        <v>5745</v>
      </c>
      <c r="F2182" s="53" t="s">
        <v>5745</v>
      </c>
      <c r="G2182" s="142">
        <v>0</v>
      </c>
      <c r="H2182" s="142">
        <v>9</v>
      </c>
      <c r="I2182" s="135" t="s">
        <v>3</v>
      </c>
      <c r="J2182" s="53" t="s">
        <v>1347</v>
      </c>
      <c r="K2182" s="54" t="s">
        <v>3817</v>
      </c>
      <c r="L2182" s="52" t="s">
        <v>4614</v>
      </c>
      <c r="M2182" s="52" t="s">
        <v>4671</v>
      </c>
      <c r="N2182" s="52" t="s">
        <v>2155</v>
      </c>
      <c r="O2182" s="52"/>
      <c r="P2182" s="254" t="s">
        <v>5720</v>
      </c>
      <c r="Q2182" s="13"/>
      <c r="R2182"/>
      <c r="S2182" t="str">
        <f t="shared" si="689"/>
        <v/>
      </c>
      <c r="T2182" s="41" t="str">
        <f>IF(ISNA(VLOOKUP(P2182,'NEW XEQM.c'!E:F,2,0)),"--","PRESENT")</f>
        <v>PRESENT</v>
      </c>
      <c r="U2182"/>
      <c r="V2182">
        <f t="shared" si="700"/>
        <v>667</v>
      </c>
      <c r="W2182" s="75" t="s">
        <v>2155</v>
      </c>
      <c r="X2182" s="54" t="s">
        <v>2500</v>
      </c>
      <c r="Y2182" s="54" t="s">
        <v>2155</v>
      </c>
      <c r="Z2182" s="22" t="str">
        <f t="shared" si="691"/>
        <v>"IPGRP1"</v>
      </c>
      <c r="AA2182" s="22" t="str">
        <f t="shared" si="692"/>
        <v>IPGRP1</v>
      </c>
      <c r="AB2182" s="1">
        <f t="shared" si="693"/>
        <v>2138</v>
      </c>
      <c r="AC2182" t="str">
        <f t="shared" si="694"/>
        <v>ITM_GRP1_L</v>
      </c>
      <c r="AD2182" s="125" t="str">
        <f>IF(ISNA(VLOOKUP(AA2182,'XEQM Shortlist'!J:J,1,0)),"//","")</f>
        <v>//</v>
      </c>
      <c r="AF2182" s="88" t="str">
        <f t="shared" si="695"/>
        <v>IPGRP1</v>
      </c>
      <c r="AG2182" t="b">
        <f t="shared" si="696"/>
        <v>1</v>
      </c>
    </row>
    <row r="2183" spans="1:33">
      <c r="A2183" s="45">
        <f t="shared" si="688"/>
        <v>2183</v>
      </c>
      <c r="B2183" s="44">
        <f t="shared" si="699"/>
        <v>2139</v>
      </c>
      <c r="C2183" s="48" t="s">
        <v>5717</v>
      </c>
      <c r="D2183" s="48" t="s">
        <v>12</v>
      </c>
      <c r="E2183" s="53" t="s">
        <v>5733</v>
      </c>
      <c r="F2183" s="53" t="s">
        <v>5733</v>
      </c>
      <c r="G2183" s="145">
        <v>2</v>
      </c>
      <c r="H2183" s="145">
        <v>9</v>
      </c>
      <c r="I2183" s="135" t="s">
        <v>3</v>
      </c>
      <c r="J2183" s="53" t="s">
        <v>1347</v>
      </c>
      <c r="K2183" s="54" t="s">
        <v>3817</v>
      </c>
      <c r="L2183" s="52" t="s">
        <v>4614</v>
      </c>
      <c r="M2183" s="52" t="s">
        <v>4671</v>
      </c>
      <c r="N2183" s="52" t="s">
        <v>2155</v>
      </c>
      <c r="O2183" s="52"/>
      <c r="P2183" s="254" t="s">
        <v>5721</v>
      </c>
      <c r="Q2183" s="13"/>
      <c r="R2183"/>
      <c r="S2183" t="str">
        <f t="shared" si="689"/>
        <v/>
      </c>
      <c r="T2183" s="41" t="str">
        <f>IF(ISNA(VLOOKUP(P2183,'NEW XEQM.c'!E:F,2,0)),"--","PRESENT")</f>
        <v>PRESENT</v>
      </c>
      <c r="U2183"/>
      <c r="V2183">
        <f t="shared" si="700"/>
        <v>668</v>
      </c>
      <c r="W2183" s="75" t="s">
        <v>2155</v>
      </c>
      <c r="X2183" s="54" t="s">
        <v>2500</v>
      </c>
      <c r="Y2183" s="54" t="s">
        <v>2155</v>
      </c>
      <c r="Z2183" s="22" t="str">
        <f t="shared" si="691"/>
        <v>"FPGRP"</v>
      </c>
      <c r="AA2183" s="22" t="str">
        <f t="shared" si="692"/>
        <v>FPGRP</v>
      </c>
      <c r="AB2183" s="1">
        <f t="shared" si="693"/>
        <v>2139</v>
      </c>
      <c r="AC2183" t="str">
        <f t="shared" si="694"/>
        <v>ITM_GRP_R</v>
      </c>
      <c r="AD2183" s="125" t="str">
        <f>IF(ISNA(VLOOKUP(AA2183,'XEQM Shortlist'!J:J,1,0)),"//","")</f>
        <v>//</v>
      </c>
      <c r="AF2183" s="88" t="str">
        <f t="shared" si="695"/>
        <v>FPGRP</v>
      </c>
      <c r="AG2183" t="b">
        <f t="shared" si="696"/>
        <v>1</v>
      </c>
    </row>
    <row r="2184" spans="1:33">
      <c r="A2184" s="45">
        <f t="shared" si="688"/>
        <v>2184</v>
      </c>
      <c r="B2184" s="44">
        <f t="shared" si="699"/>
        <v>2140</v>
      </c>
      <c r="C2184" s="48" t="s">
        <v>5732</v>
      </c>
      <c r="D2184" s="53" t="s">
        <v>5712</v>
      </c>
      <c r="E2184" s="53" t="s">
        <v>5764</v>
      </c>
      <c r="F2184" s="53" t="s">
        <v>5764</v>
      </c>
      <c r="G2184" s="142">
        <v>0</v>
      </c>
      <c r="H2184" s="142">
        <v>0</v>
      </c>
      <c r="I2184" s="178" t="s">
        <v>1</v>
      </c>
      <c r="J2184" s="53" t="s">
        <v>1348</v>
      </c>
      <c r="K2184" s="54" t="s">
        <v>3656</v>
      </c>
      <c r="L2184" s="52" t="s">
        <v>4614</v>
      </c>
      <c r="M2184" s="52" t="s">
        <v>4672</v>
      </c>
      <c r="N2184" s="52" t="s">
        <v>2599</v>
      </c>
      <c r="O2184" s="52"/>
      <c r="P2184" s="178" t="s">
        <v>5722</v>
      </c>
      <c r="Q2184" s="13"/>
      <c r="R2184"/>
      <c r="S2184" t="str">
        <f t="shared" si="689"/>
        <v/>
      </c>
      <c r="T2184" s="41" t="str">
        <f>IF(ISNA(VLOOKUP(P2184,'NEW XEQM.c'!E:F,2,0)),"--","PRESENT")</f>
        <v>PRESENT</v>
      </c>
      <c r="U2184"/>
      <c r="V2184">
        <f t="shared" si="700"/>
        <v>668</v>
      </c>
      <c r="W2184" s="75" t="s">
        <v>2155</v>
      </c>
      <c r="X2184" s="54" t="s">
        <v>2155</v>
      </c>
      <c r="Y2184" s="54" t="s">
        <v>2155</v>
      </c>
      <c r="Z2184" s="22" t="str">
        <f t="shared" si="691"/>
        <v/>
      </c>
      <c r="AA2184" s="22" t="str">
        <f t="shared" si="692"/>
        <v/>
      </c>
      <c r="AB2184" s="1">
        <f t="shared" si="693"/>
        <v>2140</v>
      </c>
      <c r="AC2184" t="str">
        <f t="shared" si="694"/>
        <v>ITM_GAP_L</v>
      </c>
      <c r="AD2184" s="125" t="str">
        <f>IF(ISNA(VLOOKUP(AA2184,'XEQM Shortlist'!J:J,1,0)),"//","")</f>
        <v/>
      </c>
      <c r="AF2184" s="88" t="str">
        <f t="shared" si="695"/>
        <v/>
      </c>
      <c r="AG2184" t="b">
        <f t="shared" si="696"/>
        <v>1</v>
      </c>
    </row>
    <row r="2185" spans="1:33">
      <c r="A2185" s="45">
        <f t="shared" si="688"/>
        <v>2185</v>
      </c>
      <c r="B2185" s="44">
        <f t="shared" si="699"/>
        <v>2141</v>
      </c>
      <c r="C2185" s="48" t="s">
        <v>5731</v>
      </c>
      <c r="D2185" s="53" t="s">
        <v>5713</v>
      </c>
      <c r="E2185" s="53" t="s">
        <v>5765</v>
      </c>
      <c r="F2185" s="53" t="s">
        <v>5765</v>
      </c>
      <c r="G2185" s="142">
        <v>0</v>
      </c>
      <c r="H2185" s="142">
        <v>0</v>
      </c>
      <c r="I2185" s="178" t="s">
        <v>1</v>
      </c>
      <c r="J2185" s="53" t="s">
        <v>1348</v>
      </c>
      <c r="K2185" s="54" t="s">
        <v>3656</v>
      </c>
      <c r="L2185" s="52" t="s">
        <v>4614</v>
      </c>
      <c r="M2185" s="52" t="s">
        <v>4672</v>
      </c>
      <c r="N2185" s="52" t="s">
        <v>2599</v>
      </c>
      <c r="O2185" s="52"/>
      <c r="P2185" s="178" t="s">
        <v>5723</v>
      </c>
      <c r="Q2185" s="13"/>
      <c r="R2185"/>
      <c r="S2185" t="str">
        <f t="shared" si="689"/>
        <v/>
      </c>
      <c r="T2185" s="41" t="str">
        <f>IF(ISNA(VLOOKUP(P2185,'NEW XEQM.c'!E:F,2,0)),"--","PRESENT")</f>
        <v>PRESENT</v>
      </c>
      <c r="U2185"/>
      <c r="V2185">
        <f t="shared" si="700"/>
        <v>668</v>
      </c>
      <c r="W2185" s="75" t="s">
        <v>2155</v>
      </c>
      <c r="X2185" s="54" t="s">
        <v>2155</v>
      </c>
      <c r="Y2185" s="54" t="s">
        <v>2155</v>
      </c>
      <c r="Z2185" s="22" t="str">
        <f t="shared" si="691"/>
        <v/>
      </c>
      <c r="AA2185" s="22" t="str">
        <f t="shared" si="692"/>
        <v/>
      </c>
      <c r="AB2185" s="1">
        <f t="shared" si="693"/>
        <v>2141</v>
      </c>
      <c r="AC2185" t="str">
        <f t="shared" si="694"/>
        <v>ITM_GAP_R</v>
      </c>
      <c r="AD2185" s="125" t="str">
        <f>IF(ISNA(VLOOKUP(AA2185,'XEQM Shortlist'!J:J,1,0)),"//","")</f>
        <v/>
      </c>
      <c r="AF2185" s="88" t="str">
        <f t="shared" si="695"/>
        <v/>
      </c>
      <c r="AG2185" t="b">
        <f t="shared" si="696"/>
        <v>1</v>
      </c>
    </row>
    <row r="2186" spans="1:33">
      <c r="A2186" s="45"/>
      <c r="B2186" s="44"/>
      <c r="C2186" s="48"/>
      <c r="D2186" s="53"/>
      <c r="E2186" s="53"/>
      <c r="F2186" s="53"/>
      <c r="G2186" s="142"/>
      <c r="H2186" s="142"/>
      <c r="I2186" s="135"/>
      <c r="J2186" s="53"/>
      <c r="K2186" s="54"/>
      <c r="L2186" s="52"/>
      <c r="M2186" s="52"/>
      <c r="N2186" s="52"/>
      <c r="O2186" s="52"/>
      <c r="P2186" s="178"/>
      <c r="Q2186" s="13"/>
      <c r="R2186"/>
      <c r="S2186"/>
      <c r="T2186" s="41"/>
      <c r="U2186"/>
      <c r="V2186"/>
      <c r="W2186" s="75"/>
      <c r="X2186" s="54"/>
      <c r="Y2186" s="54"/>
      <c r="Z2186" s="22"/>
      <c r="AA2186" s="22"/>
      <c r="AB2186" s="1"/>
      <c r="AF2186" s="88"/>
    </row>
    <row r="2187" spans="1:33">
      <c r="A2187" s="45"/>
      <c r="B2187" s="44"/>
      <c r="C2187" s="48"/>
      <c r="D2187" s="53"/>
      <c r="E2187" s="53"/>
      <c r="F2187" s="53"/>
      <c r="G2187" s="142"/>
      <c r="H2187" s="142"/>
      <c r="I2187" s="135"/>
      <c r="J2187" s="53"/>
      <c r="K2187" s="54"/>
      <c r="L2187" s="52"/>
      <c r="M2187" s="52"/>
      <c r="N2187" s="52"/>
      <c r="O2187" s="52"/>
      <c r="P2187" s="178"/>
      <c r="Q2187" s="13"/>
      <c r="R2187"/>
      <c r="S2187"/>
      <c r="T2187" s="41"/>
      <c r="U2187"/>
      <c r="V2187"/>
      <c r="W2187" s="75"/>
      <c r="X2187" s="54"/>
      <c r="Y2187" s="54"/>
      <c r="Z2187" s="22"/>
      <c r="AA2187" s="22"/>
      <c r="AB2187" s="1"/>
      <c r="AF2187" s="88"/>
    </row>
    <row r="2188" spans="1:33">
      <c r="A2188" s="45"/>
      <c r="B2188" s="44"/>
      <c r="C2188" s="48"/>
      <c r="D2188" s="53"/>
      <c r="E2188" s="53"/>
      <c r="F2188" s="53"/>
      <c r="G2188" s="142"/>
      <c r="H2188" s="142"/>
      <c r="I2188" s="135"/>
      <c r="J2188" s="53"/>
      <c r="K2188" s="54"/>
      <c r="L2188" s="52"/>
      <c r="M2188" s="52"/>
      <c r="N2188" s="52"/>
      <c r="O2188" s="52"/>
      <c r="P2188" s="178"/>
      <c r="Q2188" s="13"/>
      <c r="R2188"/>
      <c r="S2188"/>
      <c r="T2188" s="41"/>
      <c r="U2188"/>
      <c r="V2188"/>
      <c r="W2188" s="75"/>
      <c r="X2188" s="54"/>
      <c r="Y2188" s="54"/>
      <c r="Z2188" s="22"/>
      <c r="AA2188" s="22"/>
      <c r="AB2188" s="1"/>
      <c r="AF2188" s="88"/>
    </row>
    <row r="2189" spans="1:33">
      <c r="A2189" s="45"/>
      <c r="B2189" s="44"/>
      <c r="C2189" s="48"/>
      <c r="D2189" s="53"/>
      <c r="E2189" s="53"/>
      <c r="F2189" s="53"/>
      <c r="G2189" s="142"/>
      <c r="H2189" s="142"/>
      <c r="I2189" s="135"/>
      <c r="J2189" s="53"/>
      <c r="K2189" s="54"/>
      <c r="L2189" s="52"/>
      <c r="M2189" s="52"/>
      <c r="N2189" s="52"/>
      <c r="O2189" s="52"/>
      <c r="P2189" s="178"/>
      <c r="Q2189" s="13"/>
      <c r="R2189"/>
      <c r="S2189"/>
      <c r="T2189" s="41"/>
      <c r="U2189"/>
      <c r="V2189"/>
      <c r="W2189" s="75"/>
      <c r="X2189" s="54"/>
      <c r="Y2189" s="54"/>
      <c r="Z2189" s="22"/>
      <c r="AA2189" s="22"/>
      <c r="AB2189" s="1"/>
      <c r="AF2189" s="88"/>
    </row>
    <row r="2190" spans="1:33">
      <c r="A2190" s="45"/>
      <c r="B2190" s="44"/>
      <c r="C2190" s="48"/>
      <c r="D2190" s="53"/>
      <c r="E2190" s="53"/>
      <c r="F2190" s="53"/>
      <c r="G2190" s="142"/>
      <c r="H2190" s="142"/>
      <c r="I2190" s="135"/>
      <c r="J2190" s="53"/>
      <c r="K2190" s="54"/>
      <c r="L2190" s="52"/>
      <c r="M2190" s="52"/>
      <c r="N2190" s="52"/>
      <c r="O2190" s="52"/>
      <c r="P2190" s="178"/>
      <c r="Q2190" s="13"/>
      <c r="R2190"/>
      <c r="S2190"/>
      <c r="T2190" s="41"/>
      <c r="U2190"/>
      <c r="V2190"/>
      <c r="W2190" s="75"/>
      <c r="X2190" s="54"/>
      <c r="Y2190" s="54"/>
      <c r="Z2190" s="22"/>
      <c r="AA2190" s="22"/>
      <c r="AB2190" s="1"/>
      <c r="AF2190" s="88"/>
    </row>
    <row r="2191" spans="1:33">
      <c r="A2191" s="45"/>
      <c r="B2191" s="44"/>
      <c r="C2191" s="48"/>
      <c r="D2191" s="53"/>
      <c r="E2191" s="53"/>
      <c r="F2191" s="53"/>
      <c r="G2191" s="142"/>
      <c r="H2191" s="142"/>
      <c r="I2191" s="135"/>
      <c r="J2191" s="53"/>
      <c r="K2191" s="54"/>
      <c r="L2191" s="52"/>
      <c r="M2191" s="52"/>
      <c r="N2191" s="52"/>
      <c r="O2191" s="52"/>
      <c r="P2191" s="178"/>
      <c r="Q2191" s="13"/>
      <c r="R2191"/>
      <c r="S2191"/>
      <c r="T2191" s="41"/>
      <c r="U2191"/>
      <c r="V2191"/>
      <c r="W2191" s="75"/>
      <c r="X2191" s="54"/>
      <c r="Y2191" s="54"/>
      <c r="Z2191" s="22"/>
      <c r="AA2191" s="22"/>
      <c r="AB2191" s="1"/>
      <c r="AF2191" s="88"/>
    </row>
    <row r="2192" spans="1:33">
      <c r="A2192" s="45"/>
      <c r="B2192" s="44"/>
      <c r="C2192" s="48"/>
      <c r="D2192" s="53"/>
      <c r="E2192" s="53"/>
      <c r="F2192" s="53"/>
      <c r="G2192" s="142"/>
      <c r="H2192" s="142"/>
      <c r="I2192" s="135"/>
      <c r="J2192" s="53"/>
      <c r="K2192" s="54"/>
      <c r="L2192" s="52"/>
      <c r="M2192" s="52"/>
      <c r="N2192" s="52"/>
      <c r="O2192" s="52"/>
      <c r="P2192" s="178"/>
      <c r="Q2192" s="13"/>
      <c r="R2192"/>
      <c r="S2192"/>
      <c r="T2192" s="41"/>
      <c r="U2192"/>
      <c r="V2192"/>
      <c r="W2192" s="75"/>
      <c r="X2192" s="54"/>
      <c r="Y2192" s="54"/>
      <c r="Z2192" s="22"/>
      <c r="AA2192" s="22"/>
      <c r="AB2192" s="1"/>
      <c r="AF2192" s="88"/>
    </row>
    <row r="2193" spans="1:32">
      <c r="A2193" s="45"/>
      <c r="B2193" s="44"/>
      <c r="C2193" s="48"/>
      <c r="D2193" s="53"/>
      <c r="E2193" s="53"/>
      <c r="F2193" s="53"/>
      <c r="G2193" s="142"/>
      <c r="H2193" s="142"/>
      <c r="I2193" s="135"/>
      <c r="J2193" s="53"/>
      <c r="K2193" s="54"/>
      <c r="L2193" s="52"/>
      <c r="M2193" s="52"/>
      <c r="N2193" s="52"/>
      <c r="O2193" s="52"/>
      <c r="P2193" s="178"/>
      <c r="Q2193" s="13"/>
      <c r="R2193"/>
      <c r="S2193"/>
      <c r="T2193" s="41"/>
      <c r="U2193"/>
      <c r="V2193"/>
      <c r="W2193" s="75"/>
      <c r="X2193" s="54"/>
      <c r="Y2193" s="54"/>
      <c r="Z2193" s="22"/>
      <c r="AA2193" s="22"/>
      <c r="AB2193" s="1"/>
      <c r="AF2193" s="88"/>
    </row>
    <row r="2194" spans="1:32">
      <c r="A2194" s="45"/>
      <c r="B2194" s="44"/>
      <c r="C2194" s="48"/>
      <c r="D2194" s="53"/>
      <c r="E2194" s="53"/>
      <c r="F2194" s="53"/>
      <c r="G2194" s="142"/>
      <c r="H2194" s="142"/>
      <c r="I2194" s="135"/>
      <c r="J2194" s="53"/>
      <c r="K2194" s="54"/>
      <c r="L2194" s="52"/>
      <c r="M2194" s="52"/>
      <c r="N2194" s="52"/>
      <c r="O2194" s="52"/>
      <c r="P2194" s="178"/>
      <c r="Q2194" s="13"/>
      <c r="R2194"/>
      <c r="S2194"/>
      <c r="T2194" s="41"/>
      <c r="U2194"/>
      <c r="V2194"/>
      <c r="W2194" s="75"/>
      <c r="X2194" s="54"/>
      <c r="Y2194" s="54"/>
      <c r="Z2194" s="22"/>
      <c r="AA2194" s="22"/>
      <c r="AB2194" s="1"/>
      <c r="AF2194" s="88"/>
    </row>
    <row r="2195" spans="1:32">
      <c r="A2195" s="45"/>
      <c r="B2195" s="44"/>
      <c r="C2195" s="48"/>
      <c r="D2195" s="53"/>
      <c r="E2195" s="53"/>
      <c r="F2195" s="53"/>
      <c r="G2195" s="142"/>
      <c r="H2195" s="142"/>
      <c r="I2195" s="135"/>
      <c r="J2195" s="53"/>
      <c r="K2195" s="54"/>
      <c r="L2195" s="52"/>
      <c r="M2195" s="52"/>
      <c r="N2195" s="52"/>
      <c r="O2195" s="52"/>
      <c r="P2195" s="178"/>
      <c r="Q2195" s="13"/>
      <c r="R2195"/>
      <c r="S2195"/>
      <c r="T2195" s="41"/>
      <c r="U2195"/>
      <c r="V2195"/>
      <c r="W2195" s="75"/>
      <c r="X2195" s="54"/>
      <c r="Y2195" s="54"/>
      <c r="Z2195" s="22"/>
      <c r="AA2195" s="22"/>
      <c r="AB2195" s="1"/>
      <c r="AF2195" s="88"/>
    </row>
    <row r="2196" spans="1:32">
      <c r="A2196" s="45"/>
      <c r="B2196" s="44"/>
      <c r="C2196" s="48"/>
      <c r="D2196" s="53"/>
      <c r="E2196" s="53"/>
      <c r="F2196" s="53"/>
      <c r="G2196" s="142"/>
      <c r="H2196" s="142"/>
      <c r="I2196" s="135"/>
      <c r="J2196" s="53"/>
      <c r="K2196" s="54"/>
      <c r="L2196" s="52"/>
      <c r="M2196" s="52"/>
      <c r="N2196" s="52"/>
      <c r="O2196" s="52"/>
      <c r="P2196" s="178"/>
      <c r="Q2196" s="13"/>
      <c r="R2196"/>
      <c r="S2196"/>
      <c r="T2196" s="41"/>
      <c r="U2196"/>
      <c r="V2196"/>
      <c r="W2196" s="75"/>
      <c r="X2196" s="54"/>
      <c r="Y2196" s="54"/>
      <c r="Z2196" s="22"/>
      <c r="AA2196" s="22"/>
      <c r="AB2196" s="1"/>
      <c r="AF2196" s="88"/>
    </row>
    <row r="2197" spans="1:32">
      <c r="A2197" s="45"/>
      <c r="B2197" s="44"/>
      <c r="C2197" s="48"/>
      <c r="D2197" s="53"/>
      <c r="E2197" s="53"/>
      <c r="F2197" s="53"/>
      <c r="G2197" s="142"/>
      <c r="H2197" s="142"/>
      <c r="I2197" s="135"/>
      <c r="J2197" s="53"/>
      <c r="K2197" s="54"/>
      <c r="L2197" s="52"/>
      <c r="M2197" s="52"/>
      <c r="N2197" s="52"/>
      <c r="O2197" s="52"/>
      <c r="P2197" s="178"/>
      <c r="Q2197" s="13"/>
      <c r="R2197"/>
      <c r="S2197"/>
      <c r="T2197" s="41"/>
      <c r="U2197"/>
      <c r="V2197"/>
      <c r="W2197" s="75"/>
      <c r="X2197" s="54"/>
      <c r="Y2197" s="54"/>
      <c r="Z2197" s="22"/>
      <c r="AA2197" s="22"/>
      <c r="AB2197" s="1"/>
      <c r="AF2197" s="88"/>
    </row>
    <row r="2198" spans="1:32">
      <c r="A2198" s="45">
        <f t="shared" ref="A2198" si="701">IF(B2198=INT(B2198),ROW(),"")</f>
        <v>2198</v>
      </c>
      <c r="B2198" s="44"/>
      <c r="C2198" s="48"/>
      <c r="D2198" s="53"/>
      <c r="E2198" s="53"/>
      <c r="F2198" s="53"/>
      <c r="G2198" s="142"/>
      <c r="H2198" s="142"/>
      <c r="I2198" s="135"/>
      <c r="J2198" s="53"/>
      <c r="K2198" s="54"/>
      <c r="L2198" s="52"/>
      <c r="M2198" s="52"/>
      <c r="N2198" s="52"/>
      <c r="O2198" s="52"/>
      <c r="P2198" s="178"/>
      <c r="Q2198" s="13"/>
      <c r="R2198"/>
      <c r="S2198"/>
      <c r="T2198" s="41"/>
      <c r="U2198"/>
      <c r="V2198"/>
      <c r="W2198" s="75"/>
      <c r="X2198" s="54"/>
      <c r="Y2198" s="54"/>
      <c r="Z2198" s="22"/>
      <c r="AA2198" s="22"/>
      <c r="AB2198" s="1"/>
      <c r="AF2198" s="88"/>
    </row>
    <row r="2199" spans="1:32">
      <c r="A2199" s="45"/>
      <c r="B2199" s="44"/>
      <c r="C2199" s="48"/>
      <c r="D2199" s="53"/>
      <c r="E2199" s="53"/>
      <c r="F2199" s="53"/>
      <c r="G2199" s="142"/>
      <c r="H2199" s="142"/>
      <c r="I2199" s="135"/>
      <c r="J2199" s="53"/>
      <c r="K2199" s="54"/>
      <c r="L2199" s="52"/>
      <c r="M2199" s="52"/>
      <c r="N2199" s="52"/>
      <c r="O2199" s="52"/>
      <c r="P2199" s="178"/>
      <c r="Q2199" s="13"/>
      <c r="R2199"/>
      <c r="S2199"/>
      <c r="T2199" s="41"/>
      <c r="U2199"/>
      <c r="V2199"/>
      <c r="W2199" s="75"/>
      <c r="X2199" s="54"/>
      <c r="Y2199" s="54"/>
      <c r="Z2199" s="22"/>
      <c r="AA2199" s="22"/>
      <c r="AB2199" s="1"/>
      <c r="AF2199" s="88"/>
    </row>
    <row r="2200" spans="1:32" s="17" customFormat="1">
      <c r="A2200" s="88"/>
      <c r="C2200" s="89"/>
      <c r="D2200" s="89"/>
      <c r="E2200" s="91"/>
      <c r="F2200" s="91"/>
      <c r="G2200" s="105"/>
      <c r="H2200" s="105"/>
      <c r="I2200" s="91"/>
      <c r="J2200" s="91"/>
      <c r="N2200" s="52" t="s">
        <v>2155</v>
      </c>
      <c r="P2200" s="254"/>
      <c r="Q2200" s="16"/>
      <c r="T2200" s="41" t="str">
        <f>IF(ISNA(VLOOKUP(P2200,'NEW XEQM.c'!E:F,2,0)),"--","PRESENT")</f>
        <v>--</v>
      </c>
      <c r="W2200" s="88"/>
      <c r="X2200" s="92"/>
      <c r="Y2200" s="92"/>
      <c r="Z2200" s="22" t="str">
        <f>IF( OR(X2200="CNST", I2200="CAT_REGS"),IF(E2200=CHAR(34)&amp;CHAR(34),F2200,E2200),
IF(X2200="YES",UPPER(IF(E2200=CHAR(34)&amp;CHAR(34),F2200,E2200)),
IF(   AND(X2200&lt;&gt;"NO",I2200="CAT_FNCT",D2200&lt;&gt;"multiply", D2200&lt;&gt;"divide"),IF(J2200="SLS_ENABLED",   UPPER(IF(E2200=CHAR(34)&amp;CHAR(34),F2200,E2200)),""),"")))</f>
        <v/>
      </c>
      <c r="AA2200" s="22" t="str">
        <f>IF(LEN(Y2200)&gt;0,Y2200,SUBSTITUTE(SUBSTITUTE(SUBSTITUTE(SUBSTITUTE(SUBSTITUTE(SUBSTITUTE(SUBSTITUTE(SUBSTITUTE(SUBSTITUTE(SUBSTITUTE(SUBSTITUTE( (SUBSTITUTE( SUBSTITUTE( SUBSTITUTE( SUBSTITUTE(Z2200,"STD_SIGMA","SUM"),"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200" s="1">
        <f>B2200</f>
        <v>0</v>
      </c>
      <c r="AC2200">
        <f>P2200</f>
        <v>0</v>
      </c>
      <c r="AD2200" s="125" t="str">
        <f>IF(ISNA(VLOOKUP(AA2200,'XEQM Shortlist'!J:J,1,0)),"//","")</f>
        <v/>
      </c>
      <c r="AF2200" s="88"/>
    </row>
    <row r="2201" spans="1:32" s="17" customFormat="1">
      <c r="A2201" s="88"/>
      <c r="C2201" s="89"/>
      <c r="D2201" s="89"/>
      <c r="E2201" s="91"/>
      <c r="F2201" s="91"/>
      <c r="G2201" s="105"/>
      <c r="H2201" s="105"/>
      <c r="I2201" s="91"/>
      <c r="J2201" s="91"/>
      <c r="N2201" s="52" t="s">
        <v>2155</v>
      </c>
      <c r="P2201" s="254"/>
      <c r="Q2201" s="16"/>
      <c r="T2201" s="41" t="str">
        <f>IF(ISNA(VLOOKUP(P2201,'NEW XEQM.c'!E:F,2,0)),"--","PRESENT")</f>
        <v>--</v>
      </c>
      <c r="W2201" s="88"/>
      <c r="X2201" s="92"/>
      <c r="Y2201" s="92"/>
      <c r="Z2201" s="22" t="str">
        <f>IF( OR(X2201="CNST", I2201="CAT_REGS"),IF(E2201=CHAR(34)&amp;CHAR(34),F2201,E2201),
IF(X2201="YES",UPPER(IF(E2201=CHAR(34)&amp;CHAR(34),F2201,E2201)),
IF(   AND(X2201&lt;&gt;"NO",I2201="CAT_FNCT",D2201&lt;&gt;"multiply", D2201&lt;&gt;"divide"),IF(J2201="SLS_ENABLED",   UPPER(IF(E2201=CHAR(34)&amp;CHAR(34),F2201,E2201)),""),"")))</f>
        <v/>
      </c>
      <c r="AA2201" s="22" t="str">
        <f>IF(LEN(Y2201)&gt;0,Y2201,SUBSTITUTE(SUBSTITUTE(SUBSTITUTE(SUBSTITUTE(SUBSTITUTE(SUBSTITUTE(SUBSTITUTE(SUBSTITUTE(SUBSTITUTE(SUBSTITUTE(SUBSTITUTE( (SUBSTITUTE( SUBSTITUTE( SUBSTITUTE( SUBSTITUTE(Z2201,"STD_SIGMA","SUM"),"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201" s="1">
        <f>B2201</f>
        <v>0</v>
      </c>
      <c r="AC2201">
        <f>P2201</f>
        <v>0</v>
      </c>
      <c r="AD2201" s="125" t="str">
        <f>IF(ISNA(VLOOKUP(AA2201,'XEQM Shortlist'!J:J,1,0)),"//","")</f>
        <v/>
      </c>
      <c r="AF2201" s="88"/>
    </row>
    <row r="2202" spans="1:32">
      <c r="I2202" s="96"/>
      <c r="N2202" s="52" t="s">
        <v>2155</v>
      </c>
      <c r="R2202"/>
      <c r="S2202" t="str">
        <f t="shared" ref="S2202:S2265" si="702">IF(E2202=F2202,"","NOT EQUAL")</f>
        <v/>
      </c>
      <c r="T2202" s="41" t="str">
        <f>IF(ISNA(VLOOKUP(P2202,'NEW XEQM.c'!E:F,2,0)),"--","PRESENT")</f>
        <v>--</v>
      </c>
      <c r="U2202"/>
      <c r="V2202">
        <f t="shared" ref="V2202:V2265" si="703">IF(AA2202&lt;&gt;"",V2201+1,V2201)</f>
        <v>0</v>
      </c>
      <c r="AD2202" s="125" t="str">
        <f>IF(ISNA(VLOOKUP(AA2202,'XEQM Shortlist'!J:J,1,0)),"//","")</f>
        <v>//</v>
      </c>
    </row>
    <row r="2203" spans="1:32">
      <c r="I2203" s="96"/>
      <c r="N2203" s="52" t="s">
        <v>2155</v>
      </c>
      <c r="R2203"/>
      <c r="S2203" t="str">
        <f t="shared" si="702"/>
        <v/>
      </c>
      <c r="T2203" s="41" t="str">
        <f>IF(ISNA(VLOOKUP(P2203,'NEW XEQM.c'!E:F,2,0)),"--","PRESENT")</f>
        <v>--</v>
      </c>
      <c r="U2203"/>
      <c r="V2203">
        <f t="shared" si="703"/>
        <v>0</v>
      </c>
    </row>
    <row r="2204" spans="1:32">
      <c r="I2204" s="96"/>
      <c r="N2204" s="52" t="s">
        <v>2155</v>
      </c>
      <c r="R2204"/>
      <c r="S2204" t="str">
        <f t="shared" si="702"/>
        <v/>
      </c>
      <c r="T2204" s="41" t="str">
        <f>IF(ISNA(VLOOKUP(P2204,'NEW XEQM.c'!E:F,2,0)),"--","PRESENT")</f>
        <v>--</v>
      </c>
      <c r="U2204"/>
      <c r="V2204">
        <f t="shared" si="703"/>
        <v>0</v>
      </c>
    </row>
    <row r="2205" spans="1:32">
      <c r="I2205" s="96"/>
      <c r="N2205" s="52" t="s">
        <v>2155</v>
      </c>
      <c r="R2205"/>
      <c r="S2205" t="str">
        <f t="shared" si="702"/>
        <v/>
      </c>
      <c r="T2205" s="41" t="str">
        <f>IF(ISNA(VLOOKUP(P2205,'NEW XEQM.c'!E:F,2,0)),"--","PRESENT")</f>
        <v>--</v>
      </c>
      <c r="U2205"/>
      <c r="V2205">
        <f t="shared" si="703"/>
        <v>0</v>
      </c>
    </row>
    <row r="2206" spans="1:32">
      <c r="I2206" s="96"/>
      <c r="N2206" s="52" t="s">
        <v>2155</v>
      </c>
      <c r="R2206"/>
      <c r="S2206" t="str">
        <f t="shared" si="702"/>
        <v/>
      </c>
      <c r="T2206" s="41" t="str">
        <f>IF(ISNA(VLOOKUP(P2206,'NEW XEQM.c'!E:F,2,0)),"--","PRESENT")</f>
        <v>--</v>
      </c>
      <c r="U2206"/>
      <c r="V2206">
        <f t="shared" si="703"/>
        <v>0</v>
      </c>
    </row>
    <row r="2207" spans="1:32">
      <c r="I2207" s="96"/>
      <c r="N2207" s="52" t="s">
        <v>2155</v>
      </c>
      <c r="R2207"/>
      <c r="S2207" t="str">
        <f t="shared" si="702"/>
        <v/>
      </c>
      <c r="T2207" s="41" t="str">
        <f>IF(ISNA(VLOOKUP(P2207,'NEW XEQM.c'!E:F,2,0)),"--","PRESENT")</f>
        <v>--</v>
      </c>
      <c r="U2207"/>
      <c r="V2207">
        <f t="shared" si="703"/>
        <v>0</v>
      </c>
    </row>
    <row r="2208" spans="1:32">
      <c r="I2208" s="96"/>
      <c r="N2208" s="52" t="s">
        <v>2155</v>
      </c>
      <c r="R2208"/>
      <c r="S2208" t="str">
        <f t="shared" si="702"/>
        <v/>
      </c>
      <c r="T2208" s="41" t="str">
        <f>IF(ISNA(VLOOKUP(P2208,'NEW XEQM.c'!E:F,2,0)),"--","PRESENT")</f>
        <v>--</v>
      </c>
      <c r="U2208"/>
      <c r="V2208">
        <f t="shared" si="703"/>
        <v>0</v>
      </c>
    </row>
    <row r="2209" spans="9:22">
      <c r="I2209" s="96"/>
      <c r="N2209" s="52" t="s">
        <v>2155</v>
      </c>
      <c r="R2209"/>
      <c r="S2209" t="str">
        <f t="shared" si="702"/>
        <v/>
      </c>
      <c r="T2209" s="41" t="str">
        <f>IF(ISNA(VLOOKUP(P2209,'NEW XEQM.c'!E:F,2,0)),"--","PRESENT")</f>
        <v>--</v>
      </c>
      <c r="U2209"/>
      <c r="V2209">
        <f t="shared" si="703"/>
        <v>0</v>
      </c>
    </row>
    <row r="2210" spans="9:22">
      <c r="I2210" s="96"/>
      <c r="N2210" s="52" t="s">
        <v>2155</v>
      </c>
      <c r="R2210"/>
      <c r="S2210" t="str">
        <f t="shared" si="702"/>
        <v/>
      </c>
      <c r="T2210" s="41" t="str">
        <f>IF(ISNA(VLOOKUP(P2210,'NEW XEQM.c'!E:F,2,0)),"--","PRESENT")</f>
        <v>--</v>
      </c>
      <c r="U2210"/>
      <c r="V2210">
        <f t="shared" si="703"/>
        <v>0</v>
      </c>
    </row>
    <row r="2211" spans="9:22">
      <c r="I2211" s="96"/>
      <c r="N2211" s="52" t="s">
        <v>2155</v>
      </c>
      <c r="R2211"/>
      <c r="S2211" t="str">
        <f t="shared" si="702"/>
        <v/>
      </c>
      <c r="T2211" s="41" t="str">
        <f>IF(ISNA(VLOOKUP(P2211,'NEW XEQM.c'!E:F,2,0)),"--","PRESENT")</f>
        <v>--</v>
      </c>
      <c r="U2211"/>
      <c r="V2211">
        <f t="shared" si="703"/>
        <v>0</v>
      </c>
    </row>
    <row r="2212" spans="9:22">
      <c r="I2212" s="96"/>
      <c r="N2212" s="52" t="s">
        <v>2155</v>
      </c>
      <c r="R2212"/>
      <c r="S2212" t="str">
        <f t="shared" si="702"/>
        <v/>
      </c>
      <c r="T2212" s="41" t="str">
        <f>IF(ISNA(VLOOKUP(P2212,'NEW XEQM.c'!E:F,2,0)),"--","PRESENT")</f>
        <v>--</v>
      </c>
      <c r="U2212"/>
      <c r="V2212">
        <f t="shared" si="703"/>
        <v>0</v>
      </c>
    </row>
    <row r="2213" spans="9:22">
      <c r="I2213" s="96"/>
      <c r="N2213" s="52" t="s">
        <v>2155</v>
      </c>
      <c r="R2213"/>
      <c r="S2213" t="str">
        <f t="shared" si="702"/>
        <v/>
      </c>
      <c r="T2213" s="41" t="str">
        <f>IF(ISNA(VLOOKUP(P2213,'NEW XEQM.c'!E:F,2,0)),"--","PRESENT")</f>
        <v>--</v>
      </c>
      <c r="U2213"/>
      <c r="V2213">
        <f t="shared" si="703"/>
        <v>0</v>
      </c>
    </row>
    <row r="2214" spans="9:22">
      <c r="I2214" s="96"/>
      <c r="N2214" s="52" t="s">
        <v>2155</v>
      </c>
      <c r="R2214"/>
      <c r="S2214" t="str">
        <f t="shared" si="702"/>
        <v/>
      </c>
      <c r="T2214" s="41" t="str">
        <f>IF(ISNA(VLOOKUP(P2214,'NEW XEQM.c'!E:F,2,0)),"--","PRESENT")</f>
        <v>--</v>
      </c>
      <c r="U2214"/>
      <c r="V2214">
        <f t="shared" si="703"/>
        <v>0</v>
      </c>
    </row>
    <row r="2215" spans="9:22">
      <c r="I2215" s="96"/>
      <c r="N2215" s="52" t="s">
        <v>2155</v>
      </c>
      <c r="R2215"/>
      <c r="S2215" t="str">
        <f t="shared" si="702"/>
        <v/>
      </c>
      <c r="T2215" s="41" t="str">
        <f>IF(ISNA(VLOOKUP(P2215,'NEW XEQM.c'!E:F,2,0)),"--","PRESENT")</f>
        <v>--</v>
      </c>
      <c r="U2215"/>
      <c r="V2215">
        <f t="shared" si="703"/>
        <v>0</v>
      </c>
    </row>
    <row r="2216" spans="9:22">
      <c r="I2216" s="96"/>
      <c r="N2216" s="52" t="s">
        <v>2155</v>
      </c>
      <c r="R2216"/>
      <c r="S2216" t="str">
        <f t="shared" si="702"/>
        <v/>
      </c>
      <c r="T2216" s="41" t="str">
        <f>IF(ISNA(VLOOKUP(P2216,'NEW XEQM.c'!E:F,2,0)),"--","PRESENT")</f>
        <v>--</v>
      </c>
      <c r="U2216"/>
      <c r="V2216">
        <f t="shared" si="703"/>
        <v>0</v>
      </c>
    </row>
    <row r="2217" spans="9:22">
      <c r="I2217" s="96"/>
      <c r="N2217" s="52" t="s">
        <v>2155</v>
      </c>
      <c r="R2217"/>
      <c r="S2217" t="str">
        <f t="shared" si="702"/>
        <v/>
      </c>
      <c r="T2217" s="41" t="str">
        <f>IF(ISNA(VLOOKUP(P2217,'NEW XEQM.c'!E:F,2,0)),"--","PRESENT")</f>
        <v>--</v>
      </c>
      <c r="U2217"/>
      <c r="V2217">
        <f t="shared" si="703"/>
        <v>0</v>
      </c>
    </row>
    <row r="2218" spans="9:22">
      <c r="I2218" s="96"/>
      <c r="N2218" s="52" t="s">
        <v>2155</v>
      </c>
      <c r="R2218"/>
      <c r="S2218" t="str">
        <f t="shared" si="702"/>
        <v/>
      </c>
      <c r="T2218" s="41" t="str">
        <f>IF(ISNA(VLOOKUP(P2218,'NEW XEQM.c'!E:F,2,0)),"--","PRESENT")</f>
        <v>--</v>
      </c>
      <c r="U2218"/>
      <c r="V2218">
        <f t="shared" si="703"/>
        <v>0</v>
      </c>
    </row>
    <row r="2219" spans="9:22">
      <c r="I2219" s="96"/>
      <c r="N2219" s="52" t="s">
        <v>2155</v>
      </c>
      <c r="R2219"/>
      <c r="S2219" t="str">
        <f t="shared" si="702"/>
        <v/>
      </c>
      <c r="T2219" s="41" t="str">
        <f>IF(ISNA(VLOOKUP(P2219,'NEW XEQM.c'!E:F,2,0)),"--","PRESENT")</f>
        <v>--</v>
      </c>
      <c r="U2219"/>
      <c r="V2219">
        <f t="shared" si="703"/>
        <v>0</v>
      </c>
    </row>
    <row r="2220" spans="9:22">
      <c r="I2220" s="96"/>
      <c r="N2220" s="52" t="s">
        <v>2155</v>
      </c>
      <c r="R2220"/>
      <c r="S2220" t="str">
        <f t="shared" si="702"/>
        <v/>
      </c>
      <c r="T2220" s="41" t="str">
        <f>IF(ISNA(VLOOKUP(P2220,'NEW XEQM.c'!E:F,2,0)),"--","PRESENT")</f>
        <v>--</v>
      </c>
      <c r="U2220"/>
      <c r="V2220">
        <f t="shared" si="703"/>
        <v>0</v>
      </c>
    </row>
    <row r="2221" spans="9:22">
      <c r="I2221" s="96"/>
      <c r="N2221" s="52" t="s">
        <v>2155</v>
      </c>
      <c r="R2221"/>
      <c r="S2221" t="str">
        <f t="shared" si="702"/>
        <v/>
      </c>
      <c r="T2221" s="41" t="str">
        <f>IF(ISNA(VLOOKUP(P2221,'NEW XEQM.c'!E:F,2,0)),"--","PRESENT")</f>
        <v>--</v>
      </c>
      <c r="U2221"/>
      <c r="V2221">
        <f t="shared" si="703"/>
        <v>0</v>
      </c>
    </row>
    <row r="2222" spans="9:22">
      <c r="I2222" s="96"/>
      <c r="N2222" s="52" t="s">
        <v>2155</v>
      </c>
      <c r="R2222"/>
      <c r="S2222" t="str">
        <f t="shared" si="702"/>
        <v/>
      </c>
      <c r="T2222" s="41" t="str">
        <f>IF(ISNA(VLOOKUP(P2222,'NEW XEQM.c'!E:F,2,0)),"--","PRESENT")</f>
        <v>--</v>
      </c>
      <c r="U2222"/>
      <c r="V2222">
        <f t="shared" si="703"/>
        <v>0</v>
      </c>
    </row>
    <row r="2223" spans="9:22">
      <c r="I2223" s="96"/>
      <c r="N2223" s="52" t="s">
        <v>2155</v>
      </c>
      <c r="R2223"/>
      <c r="S2223" t="str">
        <f t="shared" si="702"/>
        <v/>
      </c>
      <c r="T2223" s="41" t="str">
        <f>IF(ISNA(VLOOKUP(P2223,'NEW XEQM.c'!E:F,2,0)),"--","PRESENT")</f>
        <v>--</v>
      </c>
      <c r="U2223"/>
      <c r="V2223">
        <f t="shared" si="703"/>
        <v>0</v>
      </c>
    </row>
    <row r="2224" spans="9:22">
      <c r="I2224" s="96"/>
      <c r="N2224" s="52" t="s">
        <v>2155</v>
      </c>
      <c r="R2224"/>
      <c r="S2224" t="str">
        <f t="shared" si="702"/>
        <v/>
      </c>
      <c r="T2224" s="41" t="str">
        <f>IF(ISNA(VLOOKUP(P2224,'NEW XEQM.c'!E:F,2,0)),"--","PRESENT")</f>
        <v>--</v>
      </c>
      <c r="U2224"/>
      <c r="V2224">
        <f t="shared" si="703"/>
        <v>0</v>
      </c>
    </row>
    <row r="2225" spans="9:22">
      <c r="I2225" s="96"/>
      <c r="N2225" s="52" t="s">
        <v>2155</v>
      </c>
      <c r="R2225"/>
      <c r="S2225" t="str">
        <f t="shared" si="702"/>
        <v/>
      </c>
      <c r="T2225" s="41" t="str">
        <f>IF(ISNA(VLOOKUP(P2225,'NEW XEQM.c'!E:F,2,0)),"--","PRESENT")</f>
        <v>--</v>
      </c>
      <c r="U2225"/>
      <c r="V2225">
        <f t="shared" si="703"/>
        <v>0</v>
      </c>
    </row>
    <row r="2226" spans="9:22">
      <c r="I2226" s="96"/>
      <c r="N2226" s="52" t="s">
        <v>2155</v>
      </c>
      <c r="R2226"/>
      <c r="S2226" t="str">
        <f t="shared" si="702"/>
        <v/>
      </c>
      <c r="T2226" s="41" t="str">
        <f>IF(ISNA(VLOOKUP(P2226,'NEW XEQM.c'!E:F,2,0)),"--","PRESENT")</f>
        <v>--</v>
      </c>
      <c r="U2226"/>
      <c r="V2226">
        <f t="shared" si="703"/>
        <v>0</v>
      </c>
    </row>
    <row r="2227" spans="9:22">
      <c r="I2227" s="96"/>
      <c r="N2227" s="52" t="s">
        <v>2155</v>
      </c>
      <c r="R2227"/>
      <c r="S2227" t="str">
        <f t="shared" si="702"/>
        <v/>
      </c>
      <c r="T2227" s="41" t="str">
        <f>IF(ISNA(VLOOKUP(P2227,'NEW XEQM.c'!E:F,2,0)),"--","PRESENT")</f>
        <v>--</v>
      </c>
      <c r="U2227"/>
      <c r="V2227">
        <f t="shared" si="703"/>
        <v>0</v>
      </c>
    </row>
    <row r="2228" spans="9:22">
      <c r="I2228" s="96"/>
      <c r="N2228" s="52" t="s">
        <v>2155</v>
      </c>
      <c r="R2228"/>
      <c r="S2228" t="str">
        <f t="shared" si="702"/>
        <v/>
      </c>
      <c r="T2228" s="41" t="str">
        <f>IF(ISNA(VLOOKUP(P2228,'NEW XEQM.c'!E:F,2,0)),"--","PRESENT")</f>
        <v>--</v>
      </c>
      <c r="U2228"/>
      <c r="V2228">
        <f t="shared" si="703"/>
        <v>0</v>
      </c>
    </row>
    <row r="2229" spans="9:22">
      <c r="I2229" s="96"/>
      <c r="N2229" s="52" t="s">
        <v>2155</v>
      </c>
      <c r="R2229"/>
      <c r="S2229" t="str">
        <f t="shared" si="702"/>
        <v/>
      </c>
      <c r="T2229" s="41" t="str">
        <f>IF(ISNA(VLOOKUP(P2229,'NEW XEQM.c'!E:F,2,0)),"--","PRESENT")</f>
        <v>--</v>
      </c>
      <c r="U2229"/>
      <c r="V2229">
        <f t="shared" si="703"/>
        <v>0</v>
      </c>
    </row>
    <row r="2230" spans="9:22">
      <c r="I2230" s="96"/>
      <c r="N2230" s="52" t="s">
        <v>2155</v>
      </c>
      <c r="R2230"/>
      <c r="S2230" t="str">
        <f t="shared" si="702"/>
        <v/>
      </c>
      <c r="T2230" s="41" t="str">
        <f>IF(ISNA(VLOOKUP(P2230,'NEW XEQM.c'!E:F,2,0)),"--","PRESENT")</f>
        <v>--</v>
      </c>
      <c r="U2230"/>
      <c r="V2230">
        <f t="shared" si="703"/>
        <v>0</v>
      </c>
    </row>
    <row r="2231" spans="9:22">
      <c r="I2231" s="96"/>
      <c r="N2231" s="52" t="s">
        <v>2155</v>
      </c>
      <c r="R2231"/>
      <c r="S2231" t="str">
        <f t="shared" si="702"/>
        <v/>
      </c>
      <c r="T2231" s="41" t="str">
        <f>IF(ISNA(VLOOKUP(P2231,'NEW XEQM.c'!E:F,2,0)),"--","PRESENT")</f>
        <v>--</v>
      </c>
      <c r="U2231"/>
      <c r="V2231">
        <f t="shared" si="703"/>
        <v>0</v>
      </c>
    </row>
    <row r="2232" spans="9:22">
      <c r="I2232" s="96"/>
      <c r="N2232" s="52" t="s">
        <v>2155</v>
      </c>
      <c r="R2232"/>
      <c r="S2232" t="str">
        <f t="shared" si="702"/>
        <v/>
      </c>
      <c r="T2232" s="41" t="str">
        <f>IF(ISNA(VLOOKUP(P2232,'NEW XEQM.c'!E:F,2,0)),"--","PRESENT")</f>
        <v>--</v>
      </c>
      <c r="U2232"/>
      <c r="V2232">
        <f t="shared" si="703"/>
        <v>0</v>
      </c>
    </row>
    <row r="2233" spans="9:22">
      <c r="I2233" s="96"/>
      <c r="N2233" s="52" t="s">
        <v>2155</v>
      </c>
      <c r="R2233"/>
      <c r="S2233" t="str">
        <f t="shared" si="702"/>
        <v/>
      </c>
      <c r="T2233" s="41" t="str">
        <f>IF(ISNA(VLOOKUP(P2233,'NEW XEQM.c'!E:F,2,0)),"--","PRESENT")</f>
        <v>--</v>
      </c>
      <c r="U2233"/>
      <c r="V2233">
        <f t="shared" si="703"/>
        <v>0</v>
      </c>
    </row>
    <row r="2234" spans="9:22">
      <c r="I2234" s="96"/>
      <c r="N2234" s="52" t="s">
        <v>2155</v>
      </c>
      <c r="R2234"/>
      <c r="S2234" t="str">
        <f t="shared" si="702"/>
        <v/>
      </c>
      <c r="T2234" s="41" t="str">
        <f>IF(ISNA(VLOOKUP(P2234,'NEW XEQM.c'!E:F,2,0)),"--","PRESENT")</f>
        <v>--</v>
      </c>
      <c r="U2234"/>
      <c r="V2234">
        <f t="shared" si="703"/>
        <v>0</v>
      </c>
    </row>
    <row r="2235" spans="9:22">
      <c r="I2235" s="96"/>
      <c r="N2235" s="52" t="s">
        <v>2155</v>
      </c>
      <c r="R2235"/>
      <c r="S2235" t="str">
        <f t="shared" si="702"/>
        <v/>
      </c>
      <c r="T2235" s="41" t="str">
        <f>IF(ISNA(VLOOKUP(P2235,'NEW XEQM.c'!E:F,2,0)),"--","PRESENT")</f>
        <v>--</v>
      </c>
      <c r="U2235"/>
      <c r="V2235">
        <f t="shared" si="703"/>
        <v>0</v>
      </c>
    </row>
    <row r="2236" spans="9:22">
      <c r="I2236" s="96"/>
      <c r="N2236" s="52" t="s">
        <v>2155</v>
      </c>
      <c r="R2236"/>
      <c r="S2236" t="str">
        <f t="shared" si="702"/>
        <v/>
      </c>
      <c r="T2236" s="41" t="str">
        <f>IF(ISNA(VLOOKUP(P2236,'NEW XEQM.c'!E:F,2,0)),"--","PRESENT")</f>
        <v>--</v>
      </c>
      <c r="U2236"/>
      <c r="V2236">
        <f t="shared" si="703"/>
        <v>0</v>
      </c>
    </row>
    <row r="2237" spans="9:22">
      <c r="I2237" s="96"/>
      <c r="N2237" s="52" t="s">
        <v>2155</v>
      </c>
      <c r="R2237"/>
      <c r="S2237" t="str">
        <f t="shared" si="702"/>
        <v/>
      </c>
      <c r="T2237" s="41" t="str">
        <f>IF(ISNA(VLOOKUP(P2237,'NEW XEQM.c'!E:F,2,0)),"--","PRESENT")</f>
        <v>--</v>
      </c>
      <c r="U2237"/>
      <c r="V2237">
        <f t="shared" si="703"/>
        <v>0</v>
      </c>
    </row>
    <row r="2238" spans="9:22">
      <c r="I2238" s="96"/>
      <c r="N2238" s="52" t="s">
        <v>2155</v>
      </c>
      <c r="R2238"/>
      <c r="S2238" t="str">
        <f t="shared" si="702"/>
        <v/>
      </c>
      <c r="T2238" s="41" t="str">
        <f>IF(ISNA(VLOOKUP(P2238,'NEW XEQM.c'!E:F,2,0)),"--","PRESENT")</f>
        <v>--</v>
      </c>
      <c r="U2238"/>
      <c r="V2238">
        <f t="shared" si="703"/>
        <v>0</v>
      </c>
    </row>
    <row r="2239" spans="9:22">
      <c r="I2239" s="96"/>
      <c r="N2239" s="52" t="s">
        <v>2155</v>
      </c>
      <c r="R2239"/>
      <c r="S2239" t="str">
        <f t="shared" si="702"/>
        <v/>
      </c>
      <c r="T2239" s="41" t="str">
        <f>IF(ISNA(VLOOKUP(P2239,'NEW XEQM.c'!E:F,2,0)),"--","PRESENT")</f>
        <v>--</v>
      </c>
      <c r="U2239"/>
      <c r="V2239">
        <f t="shared" si="703"/>
        <v>0</v>
      </c>
    </row>
    <row r="2240" spans="9:22">
      <c r="I2240" s="96"/>
      <c r="N2240" s="52" t="s">
        <v>2155</v>
      </c>
      <c r="R2240"/>
      <c r="S2240" t="str">
        <f t="shared" si="702"/>
        <v/>
      </c>
      <c r="T2240" s="41" t="str">
        <f>IF(ISNA(VLOOKUP(P2240,'NEW XEQM.c'!E:F,2,0)),"--","PRESENT")</f>
        <v>--</v>
      </c>
      <c r="U2240"/>
      <c r="V2240">
        <f t="shared" si="703"/>
        <v>0</v>
      </c>
    </row>
    <row r="2241" spans="9:22">
      <c r="I2241" s="96"/>
      <c r="N2241" s="52" t="s">
        <v>2155</v>
      </c>
      <c r="R2241"/>
      <c r="S2241" t="str">
        <f t="shared" si="702"/>
        <v/>
      </c>
      <c r="T2241" s="41" t="str">
        <f>IF(ISNA(VLOOKUP(P2241,'NEW XEQM.c'!E:F,2,0)),"--","PRESENT")</f>
        <v>--</v>
      </c>
      <c r="U2241"/>
      <c r="V2241">
        <f t="shared" si="703"/>
        <v>0</v>
      </c>
    </row>
    <row r="2242" spans="9:22">
      <c r="I2242" s="96"/>
      <c r="N2242" s="52" t="s">
        <v>2155</v>
      </c>
      <c r="R2242"/>
      <c r="S2242" t="str">
        <f t="shared" si="702"/>
        <v/>
      </c>
      <c r="T2242" s="41" t="str">
        <f>IF(ISNA(VLOOKUP(P2242,'NEW XEQM.c'!E:F,2,0)),"--","PRESENT")</f>
        <v>--</v>
      </c>
      <c r="U2242"/>
      <c r="V2242">
        <f t="shared" si="703"/>
        <v>0</v>
      </c>
    </row>
    <row r="2243" spans="9:22">
      <c r="I2243" s="96"/>
      <c r="N2243" s="52" t="s">
        <v>2155</v>
      </c>
      <c r="R2243"/>
      <c r="S2243" t="str">
        <f t="shared" si="702"/>
        <v/>
      </c>
      <c r="T2243" s="41" t="str">
        <f>IF(ISNA(VLOOKUP(P2243,'NEW XEQM.c'!E:F,2,0)),"--","PRESENT")</f>
        <v>--</v>
      </c>
      <c r="U2243"/>
      <c r="V2243">
        <f t="shared" si="703"/>
        <v>0</v>
      </c>
    </row>
    <row r="2244" spans="9:22">
      <c r="I2244" s="96"/>
      <c r="N2244" s="52" t="s">
        <v>2155</v>
      </c>
      <c r="R2244"/>
      <c r="S2244" t="str">
        <f t="shared" si="702"/>
        <v/>
      </c>
      <c r="T2244" s="41" t="str">
        <f>IF(ISNA(VLOOKUP(P2244,'NEW XEQM.c'!E:F,2,0)),"--","PRESENT")</f>
        <v>--</v>
      </c>
      <c r="U2244"/>
      <c r="V2244">
        <f t="shared" si="703"/>
        <v>0</v>
      </c>
    </row>
    <row r="2245" spans="9:22">
      <c r="I2245" s="96"/>
      <c r="N2245" s="52" t="s">
        <v>2155</v>
      </c>
      <c r="R2245"/>
      <c r="S2245" t="str">
        <f t="shared" si="702"/>
        <v/>
      </c>
      <c r="T2245" s="41" t="str">
        <f>IF(ISNA(VLOOKUP(P2245,'NEW XEQM.c'!E:F,2,0)),"--","PRESENT")</f>
        <v>--</v>
      </c>
      <c r="U2245"/>
      <c r="V2245">
        <f t="shared" si="703"/>
        <v>0</v>
      </c>
    </row>
    <row r="2246" spans="9:22">
      <c r="I2246" s="96"/>
      <c r="N2246" s="52" t="s">
        <v>2155</v>
      </c>
      <c r="R2246"/>
      <c r="S2246" t="str">
        <f t="shared" si="702"/>
        <v/>
      </c>
      <c r="T2246" s="41" t="str">
        <f>IF(ISNA(VLOOKUP(P2246,'NEW XEQM.c'!E:F,2,0)),"--","PRESENT")</f>
        <v>--</v>
      </c>
      <c r="U2246"/>
      <c r="V2246">
        <f t="shared" si="703"/>
        <v>0</v>
      </c>
    </row>
    <row r="2247" spans="9:22">
      <c r="I2247" s="96"/>
      <c r="N2247" s="52" t="s">
        <v>2155</v>
      </c>
      <c r="R2247"/>
      <c r="S2247" t="str">
        <f t="shared" si="702"/>
        <v/>
      </c>
      <c r="T2247" s="41" t="str">
        <f>IF(ISNA(VLOOKUP(P2247,'NEW XEQM.c'!E:F,2,0)),"--","PRESENT")</f>
        <v>--</v>
      </c>
      <c r="U2247"/>
      <c r="V2247">
        <f t="shared" si="703"/>
        <v>0</v>
      </c>
    </row>
    <row r="2248" spans="9:22">
      <c r="I2248" s="96"/>
      <c r="N2248" s="52" t="s">
        <v>2155</v>
      </c>
      <c r="R2248"/>
      <c r="S2248" t="str">
        <f t="shared" si="702"/>
        <v/>
      </c>
      <c r="T2248" s="41" t="str">
        <f>IF(ISNA(VLOOKUP(P2248,'NEW XEQM.c'!E:F,2,0)),"--","PRESENT")</f>
        <v>--</v>
      </c>
      <c r="U2248"/>
      <c r="V2248">
        <f t="shared" si="703"/>
        <v>0</v>
      </c>
    </row>
    <row r="2249" spans="9:22">
      <c r="I2249" s="96"/>
      <c r="N2249" s="52" t="s">
        <v>2155</v>
      </c>
      <c r="R2249"/>
      <c r="S2249" t="str">
        <f t="shared" si="702"/>
        <v/>
      </c>
      <c r="T2249" s="41" t="str">
        <f>IF(ISNA(VLOOKUP(P2249,'NEW XEQM.c'!E:F,2,0)),"--","PRESENT")</f>
        <v>--</v>
      </c>
      <c r="U2249"/>
      <c r="V2249">
        <f t="shared" si="703"/>
        <v>0</v>
      </c>
    </row>
    <row r="2250" spans="9:22">
      <c r="I2250" s="96"/>
      <c r="N2250" s="52" t="s">
        <v>2155</v>
      </c>
      <c r="R2250"/>
      <c r="S2250" t="str">
        <f t="shared" si="702"/>
        <v/>
      </c>
      <c r="T2250" s="41" t="str">
        <f>IF(ISNA(VLOOKUP(P2250,'NEW XEQM.c'!E:F,2,0)),"--","PRESENT")</f>
        <v>--</v>
      </c>
      <c r="U2250"/>
      <c r="V2250">
        <f t="shared" si="703"/>
        <v>0</v>
      </c>
    </row>
    <row r="2251" spans="9:22">
      <c r="I2251" s="96"/>
      <c r="N2251" s="52" t="s">
        <v>2155</v>
      </c>
      <c r="R2251"/>
      <c r="S2251" t="str">
        <f t="shared" si="702"/>
        <v/>
      </c>
      <c r="T2251" s="41" t="str">
        <f>IF(ISNA(VLOOKUP(P2251,'NEW XEQM.c'!E:F,2,0)),"--","PRESENT")</f>
        <v>--</v>
      </c>
      <c r="U2251"/>
      <c r="V2251">
        <f t="shared" si="703"/>
        <v>0</v>
      </c>
    </row>
    <row r="2252" spans="9:22">
      <c r="I2252" s="96"/>
      <c r="N2252" s="52" t="s">
        <v>2155</v>
      </c>
      <c r="R2252"/>
      <c r="S2252" t="str">
        <f t="shared" si="702"/>
        <v/>
      </c>
      <c r="T2252" s="41" t="str">
        <f>IF(ISNA(VLOOKUP(P2252,'NEW XEQM.c'!E:F,2,0)),"--","PRESENT")</f>
        <v>--</v>
      </c>
      <c r="U2252"/>
      <c r="V2252">
        <f t="shared" si="703"/>
        <v>0</v>
      </c>
    </row>
    <row r="2253" spans="9:22">
      <c r="I2253" s="96"/>
      <c r="N2253" s="52" t="s">
        <v>2155</v>
      </c>
      <c r="R2253"/>
      <c r="S2253" t="str">
        <f t="shared" si="702"/>
        <v/>
      </c>
      <c r="T2253" s="41" t="str">
        <f>IF(ISNA(VLOOKUP(P2253,'NEW XEQM.c'!E:F,2,0)),"--","PRESENT")</f>
        <v>--</v>
      </c>
      <c r="U2253"/>
      <c r="V2253">
        <f t="shared" si="703"/>
        <v>0</v>
      </c>
    </row>
    <row r="2254" spans="9:22">
      <c r="I2254" s="96"/>
      <c r="N2254" s="52" t="s">
        <v>2155</v>
      </c>
      <c r="R2254"/>
      <c r="S2254" t="str">
        <f t="shared" si="702"/>
        <v/>
      </c>
      <c r="T2254" s="41" t="str">
        <f>IF(ISNA(VLOOKUP(P2254,'NEW XEQM.c'!E:F,2,0)),"--","PRESENT")</f>
        <v>--</v>
      </c>
      <c r="U2254"/>
      <c r="V2254">
        <f t="shared" si="703"/>
        <v>0</v>
      </c>
    </row>
    <row r="2255" spans="9:22">
      <c r="I2255" s="96"/>
      <c r="N2255" s="52" t="s">
        <v>2155</v>
      </c>
      <c r="R2255"/>
      <c r="S2255" t="str">
        <f t="shared" si="702"/>
        <v/>
      </c>
      <c r="T2255" s="41" t="str">
        <f>IF(ISNA(VLOOKUP(P2255,'NEW XEQM.c'!E:F,2,0)),"--","PRESENT")</f>
        <v>--</v>
      </c>
      <c r="U2255"/>
      <c r="V2255">
        <f t="shared" si="703"/>
        <v>0</v>
      </c>
    </row>
    <row r="2256" spans="9:22">
      <c r="I2256" s="96"/>
      <c r="N2256" s="52" t="s">
        <v>2155</v>
      </c>
      <c r="R2256"/>
      <c r="S2256" t="str">
        <f t="shared" si="702"/>
        <v/>
      </c>
      <c r="T2256" s="41" t="str">
        <f>IF(ISNA(VLOOKUP(P2256,'NEW XEQM.c'!E:F,2,0)),"--","PRESENT")</f>
        <v>--</v>
      </c>
      <c r="U2256"/>
      <c r="V2256">
        <f t="shared" si="703"/>
        <v>0</v>
      </c>
    </row>
    <row r="2257" spans="9:22">
      <c r="I2257" s="96"/>
      <c r="N2257" s="52" t="s">
        <v>2155</v>
      </c>
      <c r="R2257"/>
      <c r="S2257" t="str">
        <f t="shared" si="702"/>
        <v/>
      </c>
      <c r="T2257" s="41" t="str">
        <f>IF(ISNA(VLOOKUP(P2257,'NEW XEQM.c'!E:F,2,0)),"--","PRESENT")</f>
        <v>--</v>
      </c>
      <c r="U2257"/>
      <c r="V2257">
        <f t="shared" si="703"/>
        <v>0</v>
      </c>
    </row>
    <row r="2258" spans="9:22">
      <c r="I2258" s="96"/>
      <c r="N2258" s="52" t="s">
        <v>2155</v>
      </c>
      <c r="R2258"/>
      <c r="S2258" t="str">
        <f t="shared" si="702"/>
        <v/>
      </c>
      <c r="T2258" s="41" t="str">
        <f>IF(ISNA(VLOOKUP(P2258,'NEW XEQM.c'!E:F,2,0)),"--","PRESENT")</f>
        <v>--</v>
      </c>
      <c r="U2258"/>
      <c r="V2258">
        <f t="shared" si="703"/>
        <v>0</v>
      </c>
    </row>
    <row r="2259" spans="9:22">
      <c r="I2259" s="96"/>
      <c r="N2259" s="52" t="s">
        <v>2155</v>
      </c>
      <c r="R2259"/>
      <c r="S2259" t="str">
        <f t="shared" si="702"/>
        <v/>
      </c>
      <c r="T2259" s="41" t="str">
        <f>IF(ISNA(VLOOKUP(P2259,'NEW XEQM.c'!E:F,2,0)),"--","PRESENT")</f>
        <v>--</v>
      </c>
      <c r="U2259"/>
      <c r="V2259">
        <f t="shared" si="703"/>
        <v>0</v>
      </c>
    </row>
    <row r="2260" spans="9:22">
      <c r="I2260" s="96"/>
      <c r="N2260" s="52" t="s">
        <v>2155</v>
      </c>
      <c r="R2260"/>
      <c r="S2260" t="str">
        <f t="shared" si="702"/>
        <v/>
      </c>
      <c r="T2260" s="41" t="str">
        <f>IF(ISNA(VLOOKUP(P2260,'NEW XEQM.c'!E:F,2,0)),"--","PRESENT")</f>
        <v>--</v>
      </c>
      <c r="U2260"/>
      <c r="V2260">
        <f t="shared" si="703"/>
        <v>0</v>
      </c>
    </row>
    <row r="2261" spans="9:22">
      <c r="I2261" s="96"/>
      <c r="N2261" s="52" t="s">
        <v>2155</v>
      </c>
      <c r="R2261"/>
      <c r="S2261" t="str">
        <f t="shared" si="702"/>
        <v/>
      </c>
      <c r="T2261" s="41" t="str">
        <f>IF(ISNA(VLOOKUP(P2261,'NEW XEQM.c'!E:F,2,0)),"--","PRESENT")</f>
        <v>--</v>
      </c>
      <c r="U2261"/>
      <c r="V2261">
        <f t="shared" si="703"/>
        <v>0</v>
      </c>
    </row>
    <row r="2262" spans="9:22">
      <c r="I2262" s="96"/>
      <c r="N2262" s="52" t="s">
        <v>2155</v>
      </c>
      <c r="R2262"/>
      <c r="S2262" t="str">
        <f t="shared" si="702"/>
        <v/>
      </c>
      <c r="T2262" s="41" t="str">
        <f>IF(ISNA(VLOOKUP(P2262,'NEW XEQM.c'!E:F,2,0)),"--","PRESENT")</f>
        <v>--</v>
      </c>
      <c r="U2262"/>
      <c r="V2262">
        <f t="shared" si="703"/>
        <v>0</v>
      </c>
    </row>
    <row r="2263" spans="9:22">
      <c r="I2263" s="96"/>
      <c r="N2263" s="52" t="s">
        <v>2155</v>
      </c>
      <c r="R2263"/>
      <c r="S2263" t="str">
        <f t="shared" si="702"/>
        <v/>
      </c>
      <c r="T2263" s="41" t="str">
        <f>IF(ISNA(VLOOKUP(P2263,'NEW XEQM.c'!E:F,2,0)),"--","PRESENT")</f>
        <v>--</v>
      </c>
      <c r="U2263"/>
      <c r="V2263">
        <f t="shared" si="703"/>
        <v>0</v>
      </c>
    </row>
    <row r="2264" spans="9:22">
      <c r="I2264" s="96"/>
      <c r="N2264" s="52" t="s">
        <v>2155</v>
      </c>
      <c r="R2264"/>
      <c r="S2264" t="str">
        <f t="shared" si="702"/>
        <v/>
      </c>
      <c r="T2264" s="41" t="str">
        <f>IF(ISNA(VLOOKUP(P2264,'NEW XEQM.c'!E:F,2,0)),"--","PRESENT")</f>
        <v>--</v>
      </c>
      <c r="U2264"/>
      <c r="V2264">
        <f t="shared" si="703"/>
        <v>0</v>
      </c>
    </row>
    <row r="2265" spans="9:22">
      <c r="I2265" s="96"/>
      <c r="N2265" s="52" t="s">
        <v>2155</v>
      </c>
      <c r="R2265"/>
      <c r="S2265" t="str">
        <f t="shared" si="702"/>
        <v/>
      </c>
      <c r="T2265" s="41" t="str">
        <f>IF(ISNA(VLOOKUP(P2265,'NEW XEQM.c'!E:F,2,0)),"--","PRESENT")</f>
        <v>--</v>
      </c>
      <c r="U2265"/>
      <c r="V2265">
        <f t="shared" si="703"/>
        <v>0</v>
      </c>
    </row>
    <row r="2266" spans="9:22">
      <c r="I2266" s="96"/>
      <c r="N2266" s="52" t="s">
        <v>2155</v>
      </c>
      <c r="R2266"/>
      <c r="S2266" t="str">
        <f t="shared" ref="S2266:S2329" si="704">IF(E2266=F2266,"","NOT EQUAL")</f>
        <v/>
      </c>
      <c r="T2266" s="41" t="str">
        <f>IF(ISNA(VLOOKUP(P2266,'NEW XEQM.c'!E:F,2,0)),"--","PRESENT")</f>
        <v>--</v>
      </c>
      <c r="U2266"/>
      <c r="V2266">
        <f t="shared" ref="V2266:V2329" si="705">IF(AA2266&lt;&gt;"",V2265+1,V2265)</f>
        <v>0</v>
      </c>
    </row>
    <row r="2267" spans="9:22">
      <c r="I2267" s="96"/>
      <c r="N2267" s="52" t="s">
        <v>2155</v>
      </c>
      <c r="R2267"/>
      <c r="S2267" t="str">
        <f t="shared" si="704"/>
        <v/>
      </c>
      <c r="T2267" s="41" t="str">
        <f>IF(ISNA(VLOOKUP(P2267,'NEW XEQM.c'!E:F,2,0)),"--","PRESENT")</f>
        <v>--</v>
      </c>
      <c r="U2267"/>
      <c r="V2267">
        <f t="shared" si="705"/>
        <v>0</v>
      </c>
    </row>
    <row r="2268" spans="9:22">
      <c r="I2268" s="96"/>
      <c r="N2268" s="52" t="s">
        <v>2155</v>
      </c>
      <c r="R2268"/>
      <c r="S2268" t="str">
        <f t="shared" si="704"/>
        <v/>
      </c>
      <c r="T2268" s="41" t="str">
        <f>IF(ISNA(VLOOKUP(P2268,'NEW XEQM.c'!E:F,2,0)),"--","PRESENT")</f>
        <v>--</v>
      </c>
      <c r="U2268"/>
      <c r="V2268">
        <f t="shared" si="705"/>
        <v>0</v>
      </c>
    </row>
    <row r="2269" spans="9:22">
      <c r="I2269" s="96"/>
      <c r="N2269" s="52" t="s">
        <v>2155</v>
      </c>
      <c r="R2269"/>
      <c r="S2269" t="str">
        <f t="shared" si="704"/>
        <v/>
      </c>
      <c r="T2269" s="41" t="str">
        <f>IF(ISNA(VLOOKUP(P2269,'NEW XEQM.c'!E:F,2,0)),"--","PRESENT")</f>
        <v>--</v>
      </c>
      <c r="U2269"/>
      <c r="V2269">
        <f t="shared" si="705"/>
        <v>0</v>
      </c>
    </row>
    <row r="2270" spans="9:22">
      <c r="I2270" s="96"/>
      <c r="N2270" s="52" t="s">
        <v>2155</v>
      </c>
      <c r="R2270"/>
      <c r="S2270" t="str">
        <f t="shared" si="704"/>
        <v/>
      </c>
      <c r="T2270" s="41" t="str">
        <f>IF(ISNA(VLOOKUP(P2270,'NEW XEQM.c'!E:F,2,0)),"--","PRESENT")</f>
        <v>--</v>
      </c>
      <c r="U2270"/>
      <c r="V2270">
        <f t="shared" si="705"/>
        <v>0</v>
      </c>
    </row>
    <row r="2271" spans="9:22">
      <c r="I2271" s="96"/>
      <c r="N2271" s="52" t="s">
        <v>2155</v>
      </c>
      <c r="R2271"/>
      <c r="S2271" t="str">
        <f t="shared" si="704"/>
        <v/>
      </c>
      <c r="T2271" s="41" t="str">
        <f>IF(ISNA(VLOOKUP(P2271,'NEW XEQM.c'!E:F,2,0)),"--","PRESENT")</f>
        <v>--</v>
      </c>
      <c r="U2271"/>
      <c r="V2271">
        <f t="shared" si="705"/>
        <v>0</v>
      </c>
    </row>
    <row r="2272" spans="9:22">
      <c r="I2272" s="96"/>
      <c r="N2272" s="52" t="s">
        <v>2155</v>
      </c>
      <c r="R2272"/>
      <c r="S2272" t="str">
        <f t="shared" si="704"/>
        <v/>
      </c>
      <c r="T2272" s="41" t="str">
        <f>IF(ISNA(VLOOKUP(P2272,'NEW XEQM.c'!E:F,2,0)),"--","PRESENT")</f>
        <v>--</v>
      </c>
      <c r="U2272"/>
      <c r="V2272">
        <f t="shared" si="705"/>
        <v>0</v>
      </c>
    </row>
    <row r="2273" spans="9:22">
      <c r="I2273" s="96"/>
      <c r="N2273" s="52" t="s">
        <v>2155</v>
      </c>
      <c r="R2273"/>
      <c r="S2273" t="str">
        <f t="shared" si="704"/>
        <v/>
      </c>
      <c r="T2273" s="41" t="str">
        <f>IF(ISNA(VLOOKUP(P2273,'NEW XEQM.c'!E:F,2,0)),"--","PRESENT")</f>
        <v>--</v>
      </c>
      <c r="U2273"/>
      <c r="V2273">
        <f t="shared" si="705"/>
        <v>0</v>
      </c>
    </row>
    <row r="2274" spans="9:22">
      <c r="I2274" s="96"/>
      <c r="N2274" s="52" t="s">
        <v>2155</v>
      </c>
      <c r="R2274"/>
      <c r="S2274" t="str">
        <f t="shared" si="704"/>
        <v/>
      </c>
      <c r="T2274" s="41" t="str">
        <f>IF(ISNA(VLOOKUP(P2274,'NEW XEQM.c'!E:F,2,0)),"--","PRESENT")</f>
        <v>--</v>
      </c>
      <c r="U2274"/>
      <c r="V2274">
        <f t="shared" si="705"/>
        <v>0</v>
      </c>
    </row>
    <row r="2275" spans="9:22">
      <c r="I2275" s="96"/>
      <c r="N2275" s="52" t="s">
        <v>2155</v>
      </c>
      <c r="R2275"/>
      <c r="S2275" t="str">
        <f t="shared" si="704"/>
        <v/>
      </c>
      <c r="T2275" s="41" t="str">
        <f>IF(ISNA(VLOOKUP(P2275,'NEW XEQM.c'!E:F,2,0)),"--","PRESENT")</f>
        <v>--</v>
      </c>
      <c r="U2275"/>
      <c r="V2275">
        <f t="shared" si="705"/>
        <v>0</v>
      </c>
    </row>
    <row r="2276" spans="9:22">
      <c r="I2276" s="96"/>
      <c r="N2276" s="52" t="s">
        <v>2155</v>
      </c>
      <c r="R2276"/>
      <c r="S2276" t="str">
        <f t="shared" si="704"/>
        <v/>
      </c>
      <c r="T2276" s="41" t="str">
        <f>IF(ISNA(VLOOKUP(P2276,'NEW XEQM.c'!E:F,2,0)),"--","PRESENT")</f>
        <v>--</v>
      </c>
      <c r="U2276"/>
      <c r="V2276">
        <f t="shared" si="705"/>
        <v>0</v>
      </c>
    </row>
    <row r="2277" spans="9:22">
      <c r="I2277" s="96"/>
      <c r="N2277" s="52" t="s">
        <v>2155</v>
      </c>
      <c r="R2277"/>
      <c r="S2277" t="str">
        <f t="shared" si="704"/>
        <v/>
      </c>
      <c r="T2277" s="41" t="str">
        <f>IF(ISNA(VLOOKUP(P2277,'NEW XEQM.c'!E:F,2,0)),"--","PRESENT")</f>
        <v>--</v>
      </c>
      <c r="U2277"/>
      <c r="V2277">
        <f t="shared" si="705"/>
        <v>0</v>
      </c>
    </row>
    <row r="2278" spans="9:22">
      <c r="I2278" s="96"/>
      <c r="N2278" s="52" t="s">
        <v>2155</v>
      </c>
      <c r="R2278"/>
      <c r="S2278" t="str">
        <f t="shared" si="704"/>
        <v/>
      </c>
      <c r="T2278" s="41" t="str">
        <f>IF(ISNA(VLOOKUP(P2278,'NEW XEQM.c'!E:F,2,0)),"--","PRESENT")</f>
        <v>--</v>
      </c>
      <c r="U2278"/>
      <c r="V2278">
        <f t="shared" si="705"/>
        <v>0</v>
      </c>
    </row>
    <row r="2279" spans="9:22">
      <c r="I2279" s="96"/>
      <c r="N2279" s="52" t="s">
        <v>2155</v>
      </c>
      <c r="R2279"/>
      <c r="S2279" t="str">
        <f t="shared" si="704"/>
        <v/>
      </c>
      <c r="T2279" s="41" t="str">
        <f>IF(ISNA(VLOOKUP(P2279,'NEW XEQM.c'!E:F,2,0)),"--","PRESENT")</f>
        <v>--</v>
      </c>
      <c r="U2279"/>
      <c r="V2279">
        <f t="shared" si="705"/>
        <v>0</v>
      </c>
    </row>
    <row r="2280" spans="9:22">
      <c r="I2280" s="96"/>
      <c r="N2280" s="52" t="s">
        <v>2155</v>
      </c>
      <c r="R2280"/>
      <c r="S2280" t="str">
        <f t="shared" si="704"/>
        <v/>
      </c>
      <c r="T2280" s="41" t="str">
        <f>IF(ISNA(VLOOKUP(P2280,'NEW XEQM.c'!E:F,2,0)),"--","PRESENT")</f>
        <v>--</v>
      </c>
      <c r="U2280"/>
      <c r="V2280">
        <f t="shared" si="705"/>
        <v>0</v>
      </c>
    </row>
    <row r="2281" spans="9:22">
      <c r="I2281" s="96"/>
      <c r="N2281" s="52" t="s">
        <v>2155</v>
      </c>
      <c r="R2281"/>
      <c r="S2281" t="str">
        <f t="shared" si="704"/>
        <v/>
      </c>
      <c r="T2281" s="41" t="str">
        <f>IF(ISNA(VLOOKUP(P2281,'NEW XEQM.c'!E:F,2,0)),"--","PRESENT")</f>
        <v>--</v>
      </c>
      <c r="U2281"/>
      <c r="V2281">
        <f t="shared" si="705"/>
        <v>0</v>
      </c>
    </row>
    <row r="2282" spans="9:22">
      <c r="I2282" s="96"/>
      <c r="N2282" s="52" t="s">
        <v>2155</v>
      </c>
      <c r="R2282"/>
      <c r="S2282" t="str">
        <f t="shared" si="704"/>
        <v/>
      </c>
      <c r="T2282" s="41" t="str">
        <f>IF(ISNA(VLOOKUP(P2282,'NEW XEQM.c'!E:F,2,0)),"--","PRESENT")</f>
        <v>--</v>
      </c>
      <c r="U2282"/>
      <c r="V2282">
        <f t="shared" si="705"/>
        <v>0</v>
      </c>
    </row>
    <row r="2283" spans="9:22">
      <c r="I2283" s="96"/>
      <c r="N2283" s="52" t="s">
        <v>2155</v>
      </c>
      <c r="R2283"/>
      <c r="S2283" t="str">
        <f t="shared" si="704"/>
        <v/>
      </c>
      <c r="T2283" s="41" t="str">
        <f>IF(ISNA(VLOOKUP(P2283,'NEW XEQM.c'!E:F,2,0)),"--","PRESENT")</f>
        <v>--</v>
      </c>
      <c r="U2283"/>
      <c r="V2283">
        <f t="shared" si="705"/>
        <v>0</v>
      </c>
    </row>
    <row r="2284" spans="9:22">
      <c r="I2284" s="96"/>
      <c r="N2284" s="52" t="s">
        <v>2155</v>
      </c>
      <c r="R2284"/>
      <c r="S2284" t="str">
        <f t="shared" si="704"/>
        <v/>
      </c>
      <c r="T2284" s="41" t="str">
        <f>IF(ISNA(VLOOKUP(P2284,'NEW XEQM.c'!E:F,2,0)),"--","PRESENT")</f>
        <v>--</v>
      </c>
      <c r="U2284"/>
      <c r="V2284">
        <f t="shared" si="705"/>
        <v>0</v>
      </c>
    </row>
    <row r="2285" spans="9:22">
      <c r="I2285" s="96"/>
      <c r="N2285" s="52" t="s">
        <v>2155</v>
      </c>
      <c r="R2285"/>
      <c r="S2285" t="str">
        <f t="shared" si="704"/>
        <v/>
      </c>
      <c r="T2285" s="41" t="str">
        <f>IF(ISNA(VLOOKUP(P2285,'NEW XEQM.c'!E:F,2,0)),"--","PRESENT")</f>
        <v>--</v>
      </c>
      <c r="U2285"/>
      <c r="V2285">
        <f t="shared" si="705"/>
        <v>0</v>
      </c>
    </row>
    <row r="2286" spans="9:22">
      <c r="I2286" s="96"/>
      <c r="N2286" s="52" t="s">
        <v>2155</v>
      </c>
      <c r="R2286"/>
      <c r="S2286" t="str">
        <f t="shared" si="704"/>
        <v/>
      </c>
      <c r="T2286" s="41" t="str">
        <f>IF(ISNA(VLOOKUP(P2286,'NEW XEQM.c'!E:F,2,0)),"--","PRESENT")</f>
        <v>--</v>
      </c>
      <c r="U2286"/>
      <c r="V2286">
        <f t="shared" si="705"/>
        <v>0</v>
      </c>
    </row>
    <row r="2287" spans="9:22">
      <c r="I2287" s="96"/>
      <c r="N2287" s="52" t="s">
        <v>2155</v>
      </c>
      <c r="R2287"/>
      <c r="S2287" t="str">
        <f t="shared" si="704"/>
        <v/>
      </c>
      <c r="T2287" s="41" t="str">
        <f>IF(ISNA(VLOOKUP(P2287,'NEW XEQM.c'!E:F,2,0)),"--","PRESENT")</f>
        <v>--</v>
      </c>
      <c r="U2287"/>
      <c r="V2287">
        <f t="shared" si="705"/>
        <v>0</v>
      </c>
    </row>
    <row r="2288" spans="9:22">
      <c r="I2288" s="96"/>
      <c r="N2288" s="52" t="s">
        <v>2155</v>
      </c>
      <c r="R2288"/>
      <c r="S2288" t="str">
        <f t="shared" si="704"/>
        <v/>
      </c>
      <c r="T2288" s="41" t="str">
        <f>IF(ISNA(VLOOKUP(P2288,'NEW XEQM.c'!E:F,2,0)),"--","PRESENT")</f>
        <v>--</v>
      </c>
      <c r="U2288"/>
      <c r="V2288">
        <f t="shared" si="705"/>
        <v>0</v>
      </c>
    </row>
    <row r="2289" spans="9:22">
      <c r="I2289" s="96"/>
      <c r="N2289" s="52" t="s">
        <v>2155</v>
      </c>
      <c r="R2289"/>
      <c r="S2289" t="str">
        <f t="shared" si="704"/>
        <v/>
      </c>
      <c r="T2289" s="41" t="str">
        <f>IF(ISNA(VLOOKUP(P2289,'NEW XEQM.c'!E:F,2,0)),"--","PRESENT")</f>
        <v>--</v>
      </c>
      <c r="U2289"/>
      <c r="V2289">
        <f t="shared" si="705"/>
        <v>0</v>
      </c>
    </row>
    <row r="2290" spans="9:22">
      <c r="I2290" s="96"/>
      <c r="N2290" s="52" t="s">
        <v>2155</v>
      </c>
      <c r="R2290"/>
      <c r="S2290" t="str">
        <f t="shared" si="704"/>
        <v/>
      </c>
      <c r="T2290" s="41" t="str">
        <f>IF(ISNA(VLOOKUP(P2290,'NEW XEQM.c'!E:F,2,0)),"--","PRESENT")</f>
        <v>--</v>
      </c>
      <c r="U2290"/>
      <c r="V2290">
        <f t="shared" si="705"/>
        <v>0</v>
      </c>
    </row>
    <row r="2291" spans="9:22">
      <c r="I2291" s="96"/>
      <c r="N2291" s="52" t="s">
        <v>2155</v>
      </c>
      <c r="R2291"/>
      <c r="S2291" t="str">
        <f t="shared" si="704"/>
        <v/>
      </c>
      <c r="T2291" s="41" t="str">
        <f>IF(ISNA(VLOOKUP(P2291,'NEW XEQM.c'!E:F,2,0)),"--","PRESENT")</f>
        <v>--</v>
      </c>
      <c r="U2291"/>
      <c r="V2291">
        <f t="shared" si="705"/>
        <v>0</v>
      </c>
    </row>
    <row r="2292" spans="9:22">
      <c r="I2292" s="96"/>
      <c r="N2292" s="52" t="s">
        <v>2155</v>
      </c>
      <c r="R2292"/>
      <c r="S2292" t="str">
        <f t="shared" si="704"/>
        <v/>
      </c>
      <c r="T2292" s="41" t="str">
        <f>IF(ISNA(VLOOKUP(P2292,'NEW XEQM.c'!E:F,2,0)),"--","PRESENT")</f>
        <v>--</v>
      </c>
      <c r="U2292"/>
      <c r="V2292">
        <f t="shared" si="705"/>
        <v>0</v>
      </c>
    </row>
    <row r="2293" spans="9:22">
      <c r="I2293" s="96"/>
      <c r="N2293" s="52" t="s">
        <v>2155</v>
      </c>
      <c r="R2293"/>
      <c r="S2293" t="str">
        <f t="shared" si="704"/>
        <v/>
      </c>
      <c r="T2293" s="41" t="str">
        <f>IF(ISNA(VLOOKUP(P2293,'NEW XEQM.c'!E:F,2,0)),"--","PRESENT")</f>
        <v>--</v>
      </c>
      <c r="U2293"/>
      <c r="V2293">
        <f t="shared" si="705"/>
        <v>0</v>
      </c>
    </row>
    <row r="2294" spans="9:22">
      <c r="I2294" s="96"/>
      <c r="N2294" s="52" t="s">
        <v>2155</v>
      </c>
      <c r="R2294"/>
      <c r="S2294" t="str">
        <f t="shared" si="704"/>
        <v/>
      </c>
      <c r="T2294" s="41" t="str">
        <f>IF(ISNA(VLOOKUP(P2294,'NEW XEQM.c'!E:F,2,0)),"--","PRESENT")</f>
        <v>--</v>
      </c>
      <c r="U2294"/>
      <c r="V2294">
        <f t="shared" si="705"/>
        <v>0</v>
      </c>
    </row>
    <row r="2295" spans="9:22">
      <c r="I2295" s="96"/>
      <c r="N2295" s="52" t="s">
        <v>2155</v>
      </c>
      <c r="R2295"/>
      <c r="S2295" t="str">
        <f t="shared" si="704"/>
        <v/>
      </c>
      <c r="T2295" s="41" t="str">
        <f>IF(ISNA(VLOOKUP(P2295,'NEW XEQM.c'!E:F,2,0)),"--","PRESENT")</f>
        <v>--</v>
      </c>
      <c r="U2295"/>
      <c r="V2295">
        <f t="shared" si="705"/>
        <v>0</v>
      </c>
    </row>
    <row r="2296" spans="9:22">
      <c r="I2296" s="96"/>
      <c r="N2296" s="52" t="s">
        <v>2155</v>
      </c>
      <c r="R2296"/>
      <c r="S2296" t="str">
        <f t="shared" si="704"/>
        <v/>
      </c>
      <c r="T2296" s="41" t="str">
        <f>IF(ISNA(VLOOKUP(P2296,'NEW XEQM.c'!E:F,2,0)),"--","PRESENT")</f>
        <v>--</v>
      </c>
      <c r="U2296"/>
      <c r="V2296">
        <f t="shared" si="705"/>
        <v>0</v>
      </c>
    </row>
    <row r="2297" spans="9:22">
      <c r="I2297" s="96"/>
      <c r="N2297" s="52" t="s">
        <v>2155</v>
      </c>
      <c r="R2297"/>
      <c r="S2297" t="str">
        <f t="shared" si="704"/>
        <v/>
      </c>
      <c r="T2297" s="41" t="str">
        <f>IF(ISNA(VLOOKUP(P2297,'NEW XEQM.c'!E:F,2,0)),"--","PRESENT")</f>
        <v>--</v>
      </c>
      <c r="U2297"/>
      <c r="V2297">
        <f t="shared" si="705"/>
        <v>0</v>
      </c>
    </row>
    <row r="2298" spans="9:22">
      <c r="I2298" s="96"/>
      <c r="N2298" s="52" t="s">
        <v>2155</v>
      </c>
      <c r="R2298"/>
      <c r="S2298" t="str">
        <f t="shared" si="704"/>
        <v/>
      </c>
      <c r="T2298" s="41" t="str">
        <f>IF(ISNA(VLOOKUP(P2298,'NEW XEQM.c'!E:F,2,0)),"--","PRESENT")</f>
        <v>--</v>
      </c>
      <c r="U2298"/>
      <c r="V2298">
        <f t="shared" si="705"/>
        <v>0</v>
      </c>
    </row>
    <row r="2299" spans="9:22">
      <c r="I2299" s="96"/>
      <c r="N2299" s="52" t="s">
        <v>2155</v>
      </c>
      <c r="R2299"/>
      <c r="S2299" t="str">
        <f t="shared" si="704"/>
        <v/>
      </c>
      <c r="T2299" s="41" t="str">
        <f>IF(ISNA(VLOOKUP(P2299,'NEW XEQM.c'!E:F,2,0)),"--","PRESENT")</f>
        <v>--</v>
      </c>
      <c r="U2299"/>
      <c r="V2299">
        <f t="shared" si="705"/>
        <v>0</v>
      </c>
    </row>
    <row r="2300" spans="9:22">
      <c r="I2300" s="96"/>
      <c r="N2300" s="52" t="s">
        <v>2155</v>
      </c>
      <c r="R2300"/>
      <c r="S2300" t="str">
        <f t="shared" si="704"/>
        <v/>
      </c>
      <c r="T2300" s="41" t="str">
        <f>IF(ISNA(VLOOKUP(P2300,'NEW XEQM.c'!E:F,2,0)),"--","PRESENT")</f>
        <v>--</v>
      </c>
      <c r="U2300"/>
      <c r="V2300">
        <f t="shared" si="705"/>
        <v>0</v>
      </c>
    </row>
    <row r="2301" spans="9:22">
      <c r="I2301" s="96"/>
      <c r="N2301" s="52" t="s">
        <v>2155</v>
      </c>
      <c r="R2301"/>
      <c r="S2301" t="str">
        <f t="shared" si="704"/>
        <v/>
      </c>
      <c r="T2301" s="41" t="str">
        <f>IF(ISNA(VLOOKUP(P2301,'NEW XEQM.c'!E:F,2,0)),"--","PRESENT")</f>
        <v>--</v>
      </c>
      <c r="U2301"/>
      <c r="V2301">
        <f t="shared" si="705"/>
        <v>0</v>
      </c>
    </row>
    <row r="2302" spans="9:22">
      <c r="I2302" s="96"/>
      <c r="N2302" s="52" t="s">
        <v>2155</v>
      </c>
      <c r="R2302"/>
      <c r="S2302" t="str">
        <f t="shared" si="704"/>
        <v/>
      </c>
      <c r="T2302" s="41" t="str">
        <f>IF(ISNA(VLOOKUP(P2302,'NEW XEQM.c'!E:F,2,0)),"--","PRESENT")</f>
        <v>--</v>
      </c>
      <c r="U2302"/>
      <c r="V2302">
        <f t="shared" si="705"/>
        <v>0</v>
      </c>
    </row>
    <row r="2303" spans="9:22">
      <c r="I2303" s="96"/>
      <c r="N2303" s="52" t="s">
        <v>2155</v>
      </c>
      <c r="R2303"/>
      <c r="S2303" t="str">
        <f t="shared" si="704"/>
        <v/>
      </c>
      <c r="T2303" s="41" t="str">
        <f>IF(ISNA(VLOOKUP(P2303,'NEW XEQM.c'!E:F,2,0)),"--","PRESENT")</f>
        <v>--</v>
      </c>
      <c r="U2303"/>
      <c r="V2303">
        <f t="shared" si="705"/>
        <v>0</v>
      </c>
    </row>
    <row r="2304" spans="9:22">
      <c r="I2304" s="96"/>
      <c r="N2304" s="52" t="s">
        <v>2155</v>
      </c>
      <c r="R2304"/>
      <c r="S2304" t="str">
        <f t="shared" si="704"/>
        <v/>
      </c>
      <c r="T2304" s="41" t="str">
        <f>IF(ISNA(VLOOKUP(P2304,'NEW XEQM.c'!E:F,2,0)),"--","PRESENT")</f>
        <v>--</v>
      </c>
      <c r="U2304"/>
      <c r="V2304">
        <f t="shared" si="705"/>
        <v>0</v>
      </c>
    </row>
    <row r="2305" spans="9:22">
      <c r="I2305" s="96"/>
      <c r="N2305" s="52" t="s">
        <v>2155</v>
      </c>
      <c r="R2305"/>
      <c r="S2305" t="str">
        <f t="shared" si="704"/>
        <v/>
      </c>
      <c r="T2305" s="41" t="str">
        <f>IF(ISNA(VLOOKUP(P2305,'NEW XEQM.c'!E:F,2,0)),"--","PRESENT")</f>
        <v>--</v>
      </c>
      <c r="U2305"/>
      <c r="V2305">
        <f t="shared" si="705"/>
        <v>0</v>
      </c>
    </row>
    <row r="2306" spans="9:22">
      <c r="I2306" s="96"/>
      <c r="N2306" s="52" t="s">
        <v>2155</v>
      </c>
      <c r="R2306"/>
      <c r="S2306" t="str">
        <f t="shared" si="704"/>
        <v/>
      </c>
      <c r="T2306" s="41" t="str">
        <f>IF(ISNA(VLOOKUP(P2306,'NEW XEQM.c'!E:F,2,0)),"--","PRESENT")</f>
        <v>--</v>
      </c>
      <c r="U2306"/>
      <c r="V2306">
        <f t="shared" si="705"/>
        <v>0</v>
      </c>
    </row>
    <row r="2307" spans="9:22">
      <c r="I2307" s="96"/>
      <c r="N2307" s="52" t="s">
        <v>2155</v>
      </c>
      <c r="R2307"/>
      <c r="S2307" t="str">
        <f t="shared" si="704"/>
        <v/>
      </c>
      <c r="T2307" s="41" t="str">
        <f>IF(ISNA(VLOOKUP(P2307,'NEW XEQM.c'!E:F,2,0)),"--","PRESENT")</f>
        <v>--</v>
      </c>
      <c r="U2307"/>
      <c r="V2307">
        <f t="shared" si="705"/>
        <v>0</v>
      </c>
    </row>
    <row r="2308" spans="9:22">
      <c r="I2308" s="96"/>
      <c r="N2308" s="52" t="s">
        <v>2155</v>
      </c>
      <c r="R2308"/>
      <c r="S2308" t="str">
        <f t="shared" si="704"/>
        <v/>
      </c>
      <c r="T2308" s="41" t="str">
        <f>IF(ISNA(VLOOKUP(P2308,'NEW XEQM.c'!E:F,2,0)),"--","PRESENT")</f>
        <v>--</v>
      </c>
      <c r="U2308"/>
      <c r="V2308">
        <f t="shared" si="705"/>
        <v>0</v>
      </c>
    </row>
    <row r="2309" spans="9:22">
      <c r="I2309" s="96"/>
      <c r="N2309" s="52" t="s">
        <v>2155</v>
      </c>
      <c r="R2309"/>
      <c r="S2309" t="str">
        <f t="shared" si="704"/>
        <v/>
      </c>
      <c r="T2309" s="41" t="str">
        <f>IF(ISNA(VLOOKUP(P2309,'NEW XEQM.c'!E:F,2,0)),"--","PRESENT")</f>
        <v>--</v>
      </c>
      <c r="U2309"/>
      <c r="V2309">
        <f t="shared" si="705"/>
        <v>0</v>
      </c>
    </row>
    <row r="2310" spans="9:22">
      <c r="I2310" s="96"/>
      <c r="N2310" s="52" t="s">
        <v>2155</v>
      </c>
      <c r="R2310"/>
      <c r="S2310" t="str">
        <f t="shared" si="704"/>
        <v/>
      </c>
      <c r="T2310" s="41" t="str">
        <f>IF(ISNA(VLOOKUP(P2310,'NEW XEQM.c'!E:F,2,0)),"--","PRESENT")</f>
        <v>--</v>
      </c>
      <c r="U2310"/>
      <c r="V2310">
        <f t="shared" si="705"/>
        <v>0</v>
      </c>
    </row>
    <row r="2311" spans="9:22">
      <c r="I2311" s="96"/>
      <c r="N2311" s="52" t="s">
        <v>2155</v>
      </c>
      <c r="R2311"/>
      <c r="S2311" t="str">
        <f t="shared" si="704"/>
        <v/>
      </c>
      <c r="T2311" s="41" t="str">
        <f>IF(ISNA(VLOOKUP(P2311,'NEW XEQM.c'!E:F,2,0)),"--","PRESENT")</f>
        <v>--</v>
      </c>
      <c r="U2311"/>
      <c r="V2311">
        <f t="shared" si="705"/>
        <v>0</v>
      </c>
    </row>
    <row r="2312" spans="9:22">
      <c r="I2312" s="96"/>
      <c r="N2312" s="52" t="s">
        <v>2155</v>
      </c>
      <c r="R2312"/>
      <c r="S2312" t="str">
        <f t="shared" si="704"/>
        <v/>
      </c>
      <c r="T2312" s="41" t="str">
        <f>IF(ISNA(VLOOKUP(P2312,'NEW XEQM.c'!E:F,2,0)),"--","PRESENT")</f>
        <v>--</v>
      </c>
      <c r="U2312"/>
      <c r="V2312">
        <f t="shared" si="705"/>
        <v>0</v>
      </c>
    </row>
    <row r="2313" spans="9:22">
      <c r="I2313" s="96"/>
      <c r="N2313" s="52" t="s">
        <v>2155</v>
      </c>
      <c r="R2313"/>
      <c r="S2313" t="str">
        <f t="shared" si="704"/>
        <v/>
      </c>
      <c r="T2313" s="41" t="str">
        <f>IF(ISNA(VLOOKUP(P2313,'NEW XEQM.c'!E:F,2,0)),"--","PRESENT")</f>
        <v>--</v>
      </c>
      <c r="U2313"/>
      <c r="V2313">
        <f t="shared" si="705"/>
        <v>0</v>
      </c>
    </row>
    <row r="2314" spans="9:22">
      <c r="I2314" s="96"/>
      <c r="N2314" s="52" t="s">
        <v>2155</v>
      </c>
      <c r="R2314"/>
      <c r="S2314" t="str">
        <f t="shared" si="704"/>
        <v/>
      </c>
      <c r="T2314" s="41" t="str">
        <f>IF(ISNA(VLOOKUP(P2314,'NEW XEQM.c'!E:F,2,0)),"--","PRESENT")</f>
        <v>--</v>
      </c>
      <c r="U2314"/>
      <c r="V2314">
        <f t="shared" si="705"/>
        <v>0</v>
      </c>
    </row>
    <row r="2315" spans="9:22">
      <c r="I2315" s="96"/>
      <c r="N2315" s="52" t="s">
        <v>2155</v>
      </c>
      <c r="R2315"/>
      <c r="S2315" t="str">
        <f t="shared" si="704"/>
        <v/>
      </c>
      <c r="T2315" s="41" t="str">
        <f>IF(ISNA(VLOOKUP(P2315,'NEW XEQM.c'!E:F,2,0)),"--","PRESENT")</f>
        <v>--</v>
      </c>
      <c r="U2315"/>
      <c r="V2315">
        <f t="shared" si="705"/>
        <v>0</v>
      </c>
    </row>
    <row r="2316" spans="9:22">
      <c r="I2316" s="96"/>
      <c r="N2316" s="52" t="s">
        <v>2155</v>
      </c>
      <c r="R2316"/>
      <c r="S2316" t="str">
        <f t="shared" si="704"/>
        <v/>
      </c>
      <c r="T2316" s="41" t="str">
        <f>IF(ISNA(VLOOKUP(P2316,'NEW XEQM.c'!E:F,2,0)),"--","PRESENT")</f>
        <v>--</v>
      </c>
      <c r="U2316"/>
      <c r="V2316">
        <f t="shared" si="705"/>
        <v>0</v>
      </c>
    </row>
    <row r="2317" spans="9:22">
      <c r="I2317" s="96"/>
      <c r="N2317" s="52" t="s">
        <v>2155</v>
      </c>
      <c r="R2317"/>
      <c r="S2317" t="str">
        <f t="shared" si="704"/>
        <v/>
      </c>
      <c r="T2317" s="41" t="str">
        <f>IF(ISNA(VLOOKUP(P2317,'NEW XEQM.c'!E:F,2,0)),"--","PRESENT")</f>
        <v>--</v>
      </c>
      <c r="U2317"/>
      <c r="V2317">
        <f t="shared" si="705"/>
        <v>0</v>
      </c>
    </row>
    <row r="2318" spans="9:22">
      <c r="I2318" s="96"/>
      <c r="N2318" s="52" t="s">
        <v>2155</v>
      </c>
      <c r="R2318"/>
      <c r="S2318" t="str">
        <f t="shared" si="704"/>
        <v/>
      </c>
      <c r="T2318" s="41" t="str">
        <f>IF(ISNA(VLOOKUP(P2318,'NEW XEQM.c'!E:F,2,0)),"--","PRESENT")</f>
        <v>--</v>
      </c>
      <c r="U2318"/>
      <c r="V2318">
        <f t="shared" si="705"/>
        <v>0</v>
      </c>
    </row>
    <row r="2319" spans="9:22">
      <c r="I2319" s="96"/>
      <c r="N2319" s="52" t="s">
        <v>2155</v>
      </c>
      <c r="R2319"/>
      <c r="S2319" t="str">
        <f t="shared" si="704"/>
        <v/>
      </c>
      <c r="T2319" s="41" t="str">
        <f>IF(ISNA(VLOOKUP(P2319,'NEW XEQM.c'!E:F,2,0)),"--","PRESENT")</f>
        <v>--</v>
      </c>
      <c r="U2319"/>
      <c r="V2319">
        <f t="shared" si="705"/>
        <v>0</v>
      </c>
    </row>
    <row r="2320" spans="9:22">
      <c r="I2320" s="96"/>
      <c r="N2320" s="52" t="s">
        <v>2155</v>
      </c>
      <c r="R2320"/>
      <c r="S2320" t="str">
        <f t="shared" si="704"/>
        <v/>
      </c>
      <c r="T2320" s="41" t="str">
        <f>IF(ISNA(VLOOKUP(P2320,'NEW XEQM.c'!E:F,2,0)),"--","PRESENT")</f>
        <v>--</v>
      </c>
      <c r="U2320"/>
      <c r="V2320">
        <f t="shared" si="705"/>
        <v>0</v>
      </c>
    </row>
    <row r="2321" spans="9:22">
      <c r="I2321" s="96"/>
      <c r="N2321" s="52" t="s">
        <v>2155</v>
      </c>
      <c r="R2321"/>
      <c r="S2321" t="str">
        <f t="shared" si="704"/>
        <v/>
      </c>
      <c r="T2321" s="41" t="str">
        <f>IF(ISNA(VLOOKUP(P2321,'NEW XEQM.c'!E:F,2,0)),"--","PRESENT")</f>
        <v>--</v>
      </c>
      <c r="U2321"/>
      <c r="V2321">
        <f t="shared" si="705"/>
        <v>0</v>
      </c>
    </row>
    <row r="2322" spans="9:22">
      <c r="I2322" s="96"/>
      <c r="N2322" s="52" t="s">
        <v>2155</v>
      </c>
      <c r="R2322"/>
      <c r="S2322" t="str">
        <f t="shared" si="704"/>
        <v/>
      </c>
      <c r="T2322" s="41" t="str">
        <f>IF(ISNA(VLOOKUP(P2322,'NEW XEQM.c'!E:F,2,0)),"--","PRESENT")</f>
        <v>--</v>
      </c>
      <c r="U2322"/>
      <c r="V2322">
        <f t="shared" si="705"/>
        <v>0</v>
      </c>
    </row>
    <row r="2323" spans="9:22">
      <c r="I2323" s="96"/>
      <c r="N2323" s="52" t="s">
        <v>2155</v>
      </c>
      <c r="R2323"/>
      <c r="S2323" t="str">
        <f t="shared" si="704"/>
        <v/>
      </c>
      <c r="T2323" s="41" t="str">
        <f>IF(ISNA(VLOOKUP(P2323,'NEW XEQM.c'!E:F,2,0)),"--","PRESENT")</f>
        <v>--</v>
      </c>
      <c r="U2323"/>
      <c r="V2323">
        <f t="shared" si="705"/>
        <v>0</v>
      </c>
    </row>
    <row r="2324" spans="9:22">
      <c r="I2324" s="96"/>
      <c r="N2324" s="52" t="s">
        <v>2155</v>
      </c>
      <c r="R2324"/>
      <c r="S2324" t="str">
        <f t="shared" si="704"/>
        <v/>
      </c>
      <c r="T2324" s="41" t="str">
        <f>IF(ISNA(VLOOKUP(P2324,'NEW XEQM.c'!E:F,2,0)),"--","PRESENT")</f>
        <v>--</v>
      </c>
      <c r="U2324"/>
      <c r="V2324">
        <f t="shared" si="705"/>
        <v>0</v>
      </c>
    </row>
    <row r="2325" spans="9:22">
      <c r="I2325" s="96"/>
      <c r="N2325" s="52" t="s">
        <v>2155</v>
      </c>
      <c r="R2325"/>
      <c r="S2325" t="str">
        <f t="shared" si="704"/>
        <v/>
      </c>
      <c r="T2325" s="41" t="str">
        <f>IF(ISNA(VLOOKUP(P2325,'NEW XEQM.c'!E:F,2,0)),"--","PRESENT")</f>
        <v>--</v>
      </c>
      <c r="U2325"/>
      <c r="V2325">
        <f t="shared" si="705"/>
        <v>0</v>
      </c>
    </row>
    <row r="2326" spans="9:22">
      <c r="I2326" s="96"/>
      <c r="N2326" s="52" t="s">
        <v>2155</v>
      </c>
      <c r="R2326"/>
      <c r="S2326" t="str">
        <f t="shared" si="704"/>
        <v/>
      </c>
      <c r="T2326" s="41" t="str">
        <f>IF(ISNA(VLOOKUP(P2326,'NEW XEQM.c'!E:F,2,0)),"--","PRESENT")</f>
        <v>--</v>
      </c>
      <c r="U2326"/>
      <c r="V2326">
        <f t="shared" si="705"/>
        <v>0</v>
      </c>
    </row>
    <row r="2327" spans="9:22">
      <c r="I2327" s="96"/>
      <c r="N2327" s="52" t="s">
        <v>2155</v>
      </c>
      <c r="R2327"/>
      <c r="S2327" t="str">
        <f t="shared" si="704"/>
        <v/>
      </c>
      <c r="T2327" s="41" t="str">
        <f>IF(ISNA(VLOOKUP(P2327,'NEW XEQM.c'!E:F,2,0)),"--","PRESENT")</f>
        <v>--</v>
      </c>
      <c r="U2327"/>
      <c r="V2327">
        <f t="shared" si="705"/>
        <v>0</v>
      </c>
    </row>
    <row r="2328" spans="9:22">
      <c r="I2328" s="96"/>
      <c r="N2328" s="52" t="s">
        <v>2155</v>
      </c>
      <c r="R2328"/>
      <c r="S2328" t="str">
        <f t="shared" si="704"/>
        <v/>
      </c>
      <c r="T2328" s="41" t="str">
        <f>IF(ISNA(VLOOKUP(P2328,'NEW XEQM.c'!E:F,2,0)),"--","PRESENT")</f>
        <v>--</v>
      </c>
      <c r="U2328"/>
      <c r="V2328">
        <f t="shared" si="705"/>
        <v>0</v>
      </c>
    </row>
    <row r="2329" spans="9:22">
      <c r="I2329" s="96"/>
      <c r="N2329" s="52" t="s">
        <v>2155</v>
      </c>
      <c r="R2329"/>
      <c r="S2329" t="str">
        <f t="shared" si="704"/>
        <v/>
      </c>
      <c r="T2329" s="41" t="str">
        <f>IF(ISNA(VLOOKUP(P2329,'NEW XEQM.c'!E:F,2,0)),"--","PRESENT")</f>
        <v>--</v>
      </c>
      <c r="U2329"/>
      <c r="V2329">
        <f t="shared" si="705"/>
        <v>0</v>
      </c>
    </row>
    <row r="2330" spans="9:22">
      <c r="I2330" s="96"/>
      <c r="N2330" s="52" t="s">
        <v>2155</v>
      </c>
      <c r="R2330"/>
      <c r="S2330" t="str">
        <f t="shared" ref="S2330:S2393" si="706">IF(E2330=F2330,"","NOT EQUAL")</f>
        <v/>
      </c>
      <c r="T2330" s="41" t="str">
        <f>IF(ISNA(VLOOKUP(P2330,'NEW XEQM.c'!E:F,2,0)),"--","PRESENT")</f>
        <v>--</v>
      </c>
      <c r="U2330"/>
      <c r="V2330">
        <f t="shared" ref="V2330:V2393" si="707">IF(AA2330&lt;&gt;"",V2329+1,V2329)</f>
        <v>0</v>
      </c>
    </row>
    <row r="2331" spans="9:22">
      <c r="I2331" s="96"/>
      <c r="N2331" s="52" t="s">
        <v>2155</v>
      </c>
      <c r="R2331"/>
      <c r="S2331" t="str">
        <f t="shared" si="706"/>
        <v/>
      </c>
      <c r="T2331" s="41" t="str">
        <f>IF(ISNA(VLOOKUP(P2331,'NEW XEQM.c'!E:F,2,0)),"--","PRESENT")</f>
        <v>--</v>
      </c>
      <c r="U2331"/>
      <c r="V2331">
        <f t="shared" si="707"/>
        <v>0</v>
      </c>
    </row>
    <row r="2332" spans="9:22">
      <c r="I2332" s="96"/>
      <c r="N2332" s="52" t="s">
        <v>2155</v>
      </c>
      <c r="R2332"/>
      <c r="S2332" t="str">
        <f t="shared" si="706"/>
        <v/>
      </c>
      <c r="T2332" s="41" t="str">
        <f>IF(ISNA(VLOOKUP(P2332,'NEW XEQM.c'!E:F,2,0)),"--","PRESENT")</f>
        <v>--</v>
      </c>
      <c r="U2332"/>
      <c r="V2332">
        <f t="shared" si="707"/>
        <v>0</v>
      </c>
    </row>
    <row r="2333" spans="9:22">
      <c r="I2333" s="96"/>
      <c r="N2333" s="52" t="s">
        <v>2155</v>
      </c>
      <c r="R2333"/>
      <c r="S2333" t="str">
        <f t="shared" si="706"/>
        <v/>
      </c>
      <c r="T2333" s="41" t="str">
        <f>IF(ISNA(VLOOKUP(P2333,'NEW XEQM.c'!E:F,2,0)),"--","PRESENT")</f>
        <v>--</v>
      </c>
      <c r="U2333"/>
      <c r="V2333">
        <f t="shared" si="707"/>
        <v>0</v>
      </c>
    </row>
    <row r="2334" spans="9:22">
      <c r="I2334" s="96"/>
      <c r="N2334" s="52" t="s">
        <v>2155</v>
      </c>
      <c r="R2334"/>
      <c r="S2334" t="str">
        <f t="shared" si="706"/>
        <v/>
      </c>
      <c r="T2334" s="41" t="str">
        <f>IF(ISNA(VLOOKUP(P2334,'NEW XEQM.c'!E:F,2,0)),"--","PRESENT")</f>
        <v>--</v>
      </c>
      <c r="U2334"/>
      <c r="V2334">
        <f t="shared" si="707"/>
        <v>0</v>
      </c>
    </row>
    <row r="2335" spans="9:22">
      <c r="I2335" s="96"/>
      <c r="N2335" s="52" t="s">
        <v>2155</v>
      </c>
      <c r="R2335"/>
      <c r="S2335" t="str">
        <f t="shared" si="706"/>
        <v/>
      </c>
      <c r="T2335" s="41" t="str">
        <f>IF(ISNA(VLOOKUP(P2335,'NEW XEQM.c'!E:F,2,0)),"--","PRESENT")</f>
        <v>--</v>
      </c>
      <c r="U2335"/>
      <c r="V2335">
        <f t="shared" si="707"/>
        <v>0</v>
      </c>
    </row>
    <row r="2336" spans="9:22">
      <c r="I2336" s="96"/>
      <c r="N2336" s="52" t="s">
        <v>2155</v>
      </c>
      <c r="R2336"/>
      <c r="S2336" t="str">
        <f t="shared" si="706"/>
        <v/>
      </c>
      <c r="T2336" s="41" t="str">
        <f>IF(ISNA(VLOOKUP(P2336,'NEW XEQM.c'!E:F,2,0)),"--","PRESENT")</f>
        <v>--</v>
      </c>
      <c r="U2336"/>
      <c r="V2336">
        <f t="shared" si="707"/>
        <v>0</v>
      </c>
    </row>
    <row r="2337" spans="9:22">
      <c r="I2337" s="96"/>
      <c r="N2337" s="52" t="s">
        <v>2155</v>
      </c>
      <c r="R2337"/>
      <c r="S2337" t="str">
        <f t="shared" si="706"/>
        <v/>
      </c>
      <c r="T2337" s="41" t="str">
        <f>IF(ISNA(VLOOKUP(P2337,'NEW XEQM.c'!E:F,2,0)),"--","PRESENT")</f>
        <v>--</v>
      </c>
      <c r="U2337"/>
      <c r="V2337">
        <f t="shared" si="707"/>
        <v>0</v>
      </c>
    </row>
    <row r="2338" spans="9:22">
      <c r="I2338" s="96"/>
      <c r="N2338" s="52" t="s">
        <v>2155</v>
      </c>
      <c r="R2338"/>
      <c r="S2338" t="str">
        <f t="shared" si="706"/>
        <v/>
      </c>
      <c r="T2338" s="41" t="str">
        <f>IF(ISNA(VLOOKUP(P2338,'NEW XEQM.c'!E:F,2,0)),"--","PRESENT")</f>
        <v>--</v>
      </c>
      <c r="U2338"/>
      <c r="V2338">
        <f t="shared" si="707"/>
        <v>0</v>
      </c>
    </row>
    <row r="2339" spans="9:22">
      <c r="I2339" s="96"/>
      <c r="N2339" s="52" t="s">
        <v>2155</v>
      </c>
      <c r="R2339"/>
      <c r="S2339" t="str">
        <f t="shared" si="706"/>
        <v/>
      </c>
      <c r="T2339" s="41" t="str">
        <f>IF(ISNA(VLOOKUP(P2339,'NEW XEQM.c'!E:F,2,0)),"--","PRESENT")</f>
        <v>--</v>
      </c>
      <c r="U2339"/>
      <c r="V2339">
        <f t="shared" si="707"/>
        <v>0</v>
      </c>
    </row>
    <row r="2340" spans="9:22">
      <c r="I2340" s="96"/>
      <c r="N2340" s="52" t="s">
        <v>2155</v>
      </c>
      <c r="R2340"/>
      <c r="S2340" t="str">
        <f t="shared" si="706"/>
        <v/>
      </c>
      <c r="T2340" s="41" t="str">
        <f>IF(ISNA(VLOOKUP(P2340,'NEW XEQM.c'!E:F,2,0)),"--","PRESENT")</f>
        <v>--</v>
      </c>
      <c r="U2340"/>
      <c r="V2340">
        <f t="shared" si="707"/>
        <v>0</v>
      </c>
    </row>
    <row r="2341" spans="9:22">
      <c r="I2341" s="96"/>
      <c r="N2341" s="52" t="s">
        <v>2155</v>
      </c>
      <c r="R2341"/>
      <c r="S2341" t="str">
        <f t="shared" si="706"/>
        <v/>
      </c>
      <c r="T2341" s="41" t="str">
        <f>IF(ISNA(VLOOKUP(P2341,'NEW XEQM.c'!E:F,2,0)),"--","PRESENT")</f>
        <v>--</v>
      </c>
      <c r="U2341"/>
      <c r="V2341">
        <f t="shared" si="707"/>
        <v>0</v>
      </c>
    </row>
    <row r="2342" spans="9:22">
      <c r="I2342" s="96"/>
      <c r="N2342" s="52" t="s">
        <v>2155</v>
      </c>
      <c r="R2342"/>
      <c r="S2342" t="str">
        <f t="shared" si="706"/>
        <v/>
      </c>
      <c r="T2342" s="41" t="str">
        <f>IF(ISNA(VLOOKUP(P2342,'NEW XEQM.c'!E:F,2,0)),"--","PRESENT")</f>
        <v>--</v>
      </c>
      <c r="U2342"/>
      <c r="V2342">
        <f t="shared" si="707"/>
        <v>0</v>
      </c>
    </row>
    <row r="2343" spans="9:22">
      <c r="I2343" s="96"/>
      <c r="N2343" s="52" t="s">
        <v>2155</v>
      </c>
      <c r="R2343"/>
      <c r="S2343" t="str">
        <f t="shared" si="706"/>
        <v/>
      </c>
      <c r="T2343" s="41" t="str">
        <f>IF(ISNA(VLOOKUP(P2343,'NEW XEQM.c'!E:F,2,0)),"--","PRESENT")</f>
        <v>--</v>
      </c>
      <c r="U2343"/>
      <c r="V2343">
        <f t="shared" si="707"/>
        <v>0</v>
      </c>
    </row>
    <row r="2344" spans="9:22">
      <c r="I2344" s="96"/>
      <c r="N2344" s="52" t="s">
        <v>2155</v>
      </c>
      <c r="R2344"/>
      <c r="S2344" t="str">
        <f t="shared" si="706"/>
        <v/>
      </c>
      <c r="T2344" s="41" t="str">
        <f>IF(ISNA(VLOOKUP(P2344,'NEW XEQM.c'!E:F,2,0)),"--","PRESENT")</f>
        <v>--</v>
      </c>
      <c r="U2344"/>
      <c r="V2344">
        <f t="shared" si="707"/>
        <v>0</v>
      </c>
    </row>
    <row r="2345" spans="9:22">
      <c r="I2345" s="96"/>
      <c r="N2345" s="52" t="s">
        <v>2155</v>
      </c>
      <c r="R2345"/>
      <c r="S2345" t="str">
        <f t="shared" si="706"/>
        <v/>
      </c>
      <c r="T2345" s="41" t="str">
        <f>IF(ISNA(VLOOKUP(P2345,'NEW XEQM.c'!E:F,2,0)),"--","PRESENT")</f>
        <v>--</v>
      </c>
      <c r="U2345"/>
      <c r="V2345">
        <f t="shared" si="707"/>
        <v>0</v>
      </c>
    </row>
    <row r="2346" spans="9:22">
      <c r="I2346" s="96"/>
      <c r="N2346" s="52" t="s">
        <v>2155</v>
      </c>
      <c r="R2346"/>
      <c r="S2346" t="str">
        <f t="shared" si="706"/>
        <v/>
      </c>
      <c r="T2346" s="41" t="str">
        <f>IF(ISNA(VLOOKUP(P2346,'NEW XEQM.c'!E:F,2,0)),"--","PRESENT")</f>
        <v>--</v>
      </c>
      <c r="U2346"/>
      <c r="V2346">
        <f t="shared" si="707"/>
        <v>0</v>
      </c>
    </row>
    <row r="2347" spans="9:22">
      <c r="I2347" s="96"/>
      <c r="N2347" s="52" t="s">
        <v>2155</v>
      </c>
      <c r="R2347"/>
      <c r="S2347" t="str">
        <f t="shared" si="706"/>
        <v/>
      </c>
      <c r="T2347" s="41" t="str">
        <f>IF(ISNA(VLOOKUP(P2347,'NEW XEQM.c'!E:F,2,0)),"--","PRESENT")</f>
        <v>--</v>
      </c>
      <c r="U2347"/>
      <c r="V2347">
        <f t="shared" si="707"/>
        <v>0</v>
      </c>
    </row>
    <row r="2348" spans="9:22">
      <c r="I2348" s="96"/>
      <c r="N2348" s="52" t="s">
        <v>2155</v>
      </c>
      <c r="R2348"/>
      <c r="S2348" t="str">
        <f t="shared" si="706"/>
        <v/>
      </c>
      <c r="T2348" s="41" t="str">
        <f>IF(ISNA(VLOOKUP(P2348,'NEW XEQM.c'!E:F,2,0)),"--","PRESENT")</f>
        <v>--</v>
      </c>
      <c r="U2348"/>
      <c r="V2348">
        <f t="shared" si="707"/>
        <v>0</v>
      </c>
    </row>
    <row r="2349" spans="9:22">
      <c r="I2349" s="96"/>
      <c r="N2349" s="52" t="s">
        <v>2155</v>
      </c>
      <c r="R2349"/>
      <c r="S2349" t="str">
        <f t="shared" si="706"/>
        <v/>
      </c>
      <c r="T2349" s="41" t="str">
        <f>IF(ISNA(VLOOKUP(P2349,'NEW XEQM.c'!E:F,2,0)),"--","PRESENT")</f>
        <v>--</v>
      </c>
      <c r="U2349"/>
      <c r="V2349">
        <f t="shared" si="707"/>
        <v>0</v>
      </c>
    </row>
    <row r="2350" spans="9:22">
      <c r="I2350" s="96"/>
      <c r="N2350" s="52" t="s">
        <v>2155</v>
      </c>
      <c r="R2350"/>
      <c r="S2350" t="str">
        <f t="shared" si="706"/>
        <v/>
      </c>
      <c r="T2350" s="41" t="str">
        <f>IF(ISNA(VLOOKUP(P2350,'NEW XEQM.c'!E:F,2,0)),"--","PRESENT")</f>
        <v>--</v>
      </c>
      <c r="U2350"/>
      <c r="V2350">
        <f t="shared" si="707"/>
        <v>0</v>
      </c>
    </row>
    <row r="2351" spans="9:22">
      <c r="I2351" s="96"/>
      <c r="N2351" s="52" t="s">
        <v>2155</v>
      </c>
      <c r="R2351"/>
      <c r="S2351" t="str">
        <f t="shared" si="706"/>
        <v/>
      </c>
      <c r="T2351" s="41" t="str">
        <f>IF(ISNA(VLOOKUP(P2351,'NEW XEQM.c'!E:F,2,0)),"--","PRESENT")</f>
        <v>--</v>
      </c>
      <c r="U2351"/>
      <c r="V2351">
        <f t="shared" si="707"/>
        <v>0</v>
      </c>
    </row>
    <row r="2352" spans="9:22">
      <c r="I2352" s="96"/>
      <c r="N2352" s="52" t="s">
        <v>2155</v>
      </c>
      <c r="R2352"/>
      <c r="S2352" t="str">
        <f t="shared" si="706"/>
        <v/>
      </c>
      <c r="T2352" s="41" t="str">
        <f>IF(ISNA(VLOOKUP(P2352,'NEW XEQM.c'!E:F,2,0)),"--","PRESENT")</f>
        <v>--</v>
      </c>
      <c r="U2352"/>
      <c r="V2352">
        <f t="shared" si="707"/>
        <v>0</v>
      </c>
    </row>
    <row r="2353" spans="9:22">
      <c r="I2353" s="96"/>
      <c r="N2353" s="52" t="s">
        <v>2155</v>
      </c>
      <c r="R2353"/>
      <c r="S2353" t="str">
        <f t="shared" si="706"/>
        <v/>
      </c>
      <c r="T2353" s="41" t="str">
        <f>IF(ISNA(VLOOKUP(P2353,'NEW XEQM.c'!E:F,2,0)),"--","PRESENT")</f>
        <v>--</v>
      </c>
      <c r="U2353"/>
      <c r="V2353">
        <f t="shared" si="707"/>
        <v>0</v>
      </c>
    </row>
    <row r="2354" spans="9:22">
      <c r="I2354" s="96"/>
      <c r="N2354" s="52" t="s">
        <v>2155</v>
      </c>
      <c r="R2354"/>
      <c r="S2354" t="str">
        <f t="shared" si="706"/>
        <v/>
      </c>
      <c r="T2354" s="41" t="str">
        <f>IF(ISNA(VLOOKUP(P2354,'NEW XEQM.c'!E:F,2,0)),"--","PRESENT")</f>
        <v>--</v>
      </c>
      <c r="U2354"/>
      <c r="V2354">
        <f t="shared" si="707"/>
        <v>0</v>
      </c>
    </row>
    <row r="2355" spans="9:22">
      <c r="I2355" s="96"/>
      <c r="N2355" s="52" t="s">
        <v>2155</v>
      </c>
      <c r="R2355"/>
      <c r="S2355" t="str">
        <f t="shared" si="706"/>
        <v/>
      </c>
      <c r="T2355" s="41" t="str">
        <f>IF(ISNA(VLOOKUP(P2355,'NEW XEQM.c'!E:F,2,0)),"--","PRESENT")</f>
        <v>--</v>
      </c>
      <c r="U2355"/>
      <c r="V2355">
        <f t="shared" si="707"/>
        <v>0</v>
      </c>
    </row>
    <row r="2356" spans="9:22">
      <c r="I2356" s="96"/>
      <c r="N2356" s="52" t="s">
        <v>2155</v>
      </c>
      <c r="R2356"/>
      <c r="S2356" t="str">
        <f t="shared" si="706"/>
        <v/>
      </c>
      <c r="T2356" s="41" t="str">
        <f>IF(ISNA(VLOOKUP(P2356,'NEW XEQM.c'!E:F,2,0)),"--","PRESENT")</f>
        <v>--</v>
      </c>
      <c r="U2356"/>
      <c r="V2356">
        <f t="shared" si="707"/>
        <v>0</v>
      </c>
    </row>
    <row r="2357" spans="9:22">
      <c r="I2357" s="96"/>
      <c r="N2357" s="52" t="s">
        <v>2155</v>
      </c>
      <c r="R2357"/>
      <c r="S2357" t="str">
        <f t="shared" si="706"/>
        <v/>
      </c>
      <c r="T2357" s="41" t="str">
        <f>IF(ISNA(VLOOKUP(P2357,'NEW XEQM.c'!E:F,2,0)),"--","PRESENT")</f>
        <v>--</v>
      </c>
      <c r="U2357"/>
      <c r="V2357">
        <f t="shared" si="707"/>
        <v>0</v>
      </c>
    </row>
    <row r="2358" spans="9:22">
      <c r="I2358" s="96"/>
      <c r="N2358" s="52" t="s">
        <v>2155</v>
      </c>
      <c r="R2358"/>
      <c r="S2358" t="str">
        <f t="shared" si="706"/>
        <v/>
      </c>
      <c r="T2358" s="41" t="str">
        <f>IF(ISNA(VLOOKUP(P2358,'NEW XEQM.c'!E:F,2,0)),"--","PRESENT")</f>
        <v>--</v>
      </c>
      <c r="U2358"/>
      <c r="V2358">
        <f t="shared" si="707"/>
        <v>0</v>
      </c>
    </row>
    <row r="2359" spans="9:22">
      <c r="I2359" s="96"/>
      <c r="N2359" s="52" t="s">
        <v>2155</v>
      </c>
      <c r="R2359"/>
      <c r="S2359" t="str">
        <f t="shared" si="706"/>
        <v/>
      </c>
      <c r="T2359" s="41" t="str">
        <f>IF(ISNA(VLOOKUP(P2359,'NEW XEQM.c'!E:F,2,0)),"--","PRESENT")</f>
        <v>--</v>
      </c>
      <c r="U2359"/>
      <c r="V2359">
        <f t="shared" si="707"/>
        <v>0</v>
      </c>
    </row>
    <row r="2360" spans="9:22">
      <c r="I2360" s="96"/>
      <c r="N2360" s="52" t="s">
        <v>2155</v>
      </c>
      <c r="R2360"/>
      <c r="S2360" t="str">
        <f t="shared" si="706"/>
        <v/>
      </c>
      <c r="T2360" s="41" t="str">
        <f>IF(ISNA(VLOOKUP(P2360,'NEW XEQM.c'!E:F,2,0)),"--","PRESENT")</f>
        <v>--</v>
      </c>
      <c r="U2360"/>
      <c r="V2360">
        <f t="shared" si="707"/>
        <v>0</v>
      </c>
    </row>
    <row r="2361" spans="9:22">
      <c r="I2361" s="96"/>
      <c r="N2361" s="52" t="s">
        <v>2155</v>
      </c>
      <c r="R2361"/>
      <c r="S2361" t="str">
        <f t="shared" si="706"/>
        <v/>
      </c>
      <c r="T2361" s="41" t="str">
        <f>IF(ISNA(VLOOKUP(P2361,'NEW XEQM.c'!E:F,2,0)),"--","PRESENT")</f>
        <v>--</v>
      </c>
      <c r="U2361"/>
      <c r="V2361">
        <f t="shared" si="707"/>
        <v>0</v>
      </c>
    </row>
    <row r="2362" spans="9:22">
      <c r="I2362" s="96"/>
      <c r="N2362" s="52" t="s">
        <v>2155</v>
      </c>
      <c r="R2362"/>
      <c r="S2362" t="str">
        <f t="shared" si="706"/>
        <v/>
      </c>
      <c r="T2362" s="41" t="str">
        <f>IF(ISNA(VLOOKUP(P2362,'NEW XEQM.c'!E:F,2,0)),"--","PRESENT")</f>
        <v>--</v>
      </c>
      <c r="U2362"/>
      <c r="V2362">
        <f t="shared" si="707"/>
        <v>0</v>
      </c>
    </row>
    <row r="2363" spans="9:22">
      <c r="I2363" s="96"/>
      <c r="N2363" s="52" t="s">
        <v>2155</v>
      </c>
      <c r="R2363"/>
      <c r="S2363" t="str">
        <f t="shared" si="706"/>
        <v/>
      </c>
      <c r="T2363" s="41" t="str">
        <f>IF(ISNA(VLOOKUP(P2363,'NEW XEQM.c'!E:F,2,0)),"--","PRESENT")</f>
        <v>--</v>
      </c>
      <c r="U2363"/>
      <c r="V2363">
        <f t="shared" si="707"/>
        <v>0</v>
      </c>
    </row>
    <row r="2364" spans="9:22">
      <c r="I2364" s="96"/>
      <c r="N2364" s="52" t="s">
        <v>2155</v>
      </c>
      <c r="R2364"/>
      <c r="S2364" t="str">
        <f t="shared" si="706"/>
        <v/>
      </c>
      <c r="T2364" s="41" t="str">
        <f>IF(ISNA(VLOOKUP(P2364,'NEW XEQM.c'!E:F,2,0)),"--","PRESENT")</f>
        <v>--</v>
      </c>
      <c r="U2364"/>
      <c r="V2364">
        <f t="shared" si="707"/>
        <v>0</v>
      </c>
    </row>
    <row r="2365" spans="9:22">
      <c r="I2365" s="96"/>
      <c r="N2365" s="52" t="s">
        <v>2155</v>
      </c>
      <c r="R2365"/>
      <c r="S2365" t="str">
        <f t="shared" si="706"/>
        <v/>
      </c>
      <c r="T2365" s="41" t="str">
        <f>IF(ISNA(VLOOKUP(P2365,'NEW XEQM.c'!E:F,2,0)),"--","PRESENT")</f>
        <v>--</v>
      </c>
      <c r="U2365"/>
      <c r="V2365">
        <f t="shared" si="707"/>
        <v>0</v>
      </c>
    </row>
    <row r="2366" spans="9:22">
      <c r="I2366" s="96"/>
      <c r="N2366" s="52" t="s">
        <v>2155</v>
      </c>
      <c r="R2366"/>
      <c r="S2366" t="str">
        <f t="shared" si="706"/>
        <v/>
      </c>
      <c r="T2366" s="41" t="str">
        <f>IF(ISNA(VLOOKUP(P2366,'NEW XEQM.c'!E:F,2,0)),"--","PRESENT")</f>
        <v>--</v>
      </c>
      <c r="U2366"/>
      <c r="V2366">
        <f t="shared" si="707"/>
        <v>0</v>
      </c>
    </row>
    <row r="2367" spans="9:22">
      <c r="I2367" s="96"/>
      <c r="N2367" s="52" t="s">
        <v>2155</v>
      </c>
      <c r="R2367"/>
      <c r="S2367" t="str">
        <f t="shared" si="706"/>
        <v/>
      </c>
      <c r="T2367" s="41" t="str">
        <f>IF(ISNA(VLOOKUP(P2367,'NEW XEQM.c'!E:F,2,0)),"--","PRESENT")</f>
        <v>--</v>
      </c>
      <c r="U2367"/>
      <c r="V2367">
        <f t="shared" si="707"/>
        <v>0</v>
      </c>
    </row>
    <row r="2368" spans="9:22">
      <c r="I2368" s="96"/>
      <c r="N2368" s="52" t="s">
        <v>2155</v>
      </c>
      <c r="R2368"/>
      <c r="S2368" t="str">
        <f t="shared" si="706"/>
        <v/>
      </c>
      <c r="T2368" s="41" t="str">
        <f>IF(ISNA(VLOOKUP(P2368,'NEW XEQM.c'!E:F,2,0)),"--","PRESENT")</f>
        <v>--</v>
      </c>
      <c r="U2368"/>
      <c r="V2368">
        <f t="shared" si="707"/>
        <v>0</v>
      </c>
    </row>
    <row r="2369" spans="9:22">
      <c r="I2369" s="96"/>
      <c r="N2369" s="52" t="s">
        <v>2155</v>
      </c>
      <c r="R2369"/>
      <c r="S2369" t="str">
        <f t="shared" si="706"/>
        <v/>
      </c>
      <c r="T2369" s="41" t="str">
        <f>IF(ISNA(VLOOKUP(P2369,'NEW XEQM.c'!E:F,2,0)),"--","PRESENT")</f>
        <v>--</v>
      </c>
      <c r="U2369"/>
      <c r="V2369">
        <f t="shared" si="707"/>
        <v>0</v>
      </c>
    </row>
    <row r="2370" spans="9:22">
      <c r="I2370" s="96"/>
      <c r="N2370" s="52" t="s">
        <v>2155</v>
      </c>
      <c r="R2370"/>
      <c r="S2370" t="str">
        <f t="shared" si="706"/>
        <v/>
      </c>
      <c r="T2370" s="41" t="str">
        <f>IF(ISNA(VLOOKUP(P2370,'NEW XEQM.c'!E:F,2,0)),"--","PRESENT")</f>
        <v>--</v>
      </c>
      <c r="U2370"/>
      <c r="V2370">
        <f t="shared" si="707"/>
        <v>0</v>
      </c>
    </row>
    <row r="2371" spans="9:22">
      <c r="I2371" s="96"/>
      <c r="N2371" s="52" t="s">
        <v>2155</v>
      </c>
      <c r="R2371"/>
      <c r="S2371" t="str">
        <f t="shared" si="706"/>
        <v/>
      </c>
      <c r="T2371" s="41" t="str">
        <f>IF(ISNA(VLOOKUP(P2371,'NEW XEQM.c'!E:F,2,0)),"--","PRESENT")</f>
        <v>--</v>
      </c>
      <c r="U2371"/>
      <c r="V2371">
        <f t="shared" si="707"/>
        <v>0</v>
      </c>
    </row>
    <row r="2372" spans="9:22">
      <c r="I2372" s="96"/>
      <c r="N2372" s="52" t="s">
        <v>2155</v>
      </c>
      <c r="R2372"/>
      <c r="S2372" t="str">
        <f t="shared" si="706"/>
        <v/>
      </c>
      <c r="T2372" s="41" t="str">
        <f>IF(ISNA(VLOOKUP(P2372,'NEW XEQM.c'!E:F,2,0)),"--","PRESENT")</f>
        <v>--</v>
      </c>
      <c r="U2372"/>
      <c r="V2372">
        <f t="shared" si="707"/>
        <v>0</v>
      </c>
    </row>
    <row r="2373" spans="9:22">
      <c r="I2373" s="96"/>
      <c r="N2373" s="52" t="s">
        <v>2155</v>
      </c>
      <c r="R2373"/>
      <c r="S2373" t="str">
        <f t="shared" si="706"/>
        <v/>
      </c>
      <c r="T2373" s="41" t="str">
        <f>IF(ISNA(VLOOKUP(P2373,'NEW XEQM.c'!E:F,2,0)),"--","PRESENT")</f>
        <v>--</v>
      </c>
      <c r="U2373"/>
      <c r="V2373">
        <f t="shared" si="707"/>
        <v>0</v>
      </c>
    </row>
    <row r="2374" spans="9:22">
      <c r="I2374" s="96"/>
      <c r="N2374" s="52" t="s">
        <v>2155</v>
      </c>
      <c r="R2374"/>
      <c r="S2374" t="str">
        <f t="shared" si="706"/>
        <v/>
      </c>
      <c r="T2374" s="41" t="str">
        <f>IF(ISNA(VLOOKUP(P2374,'NEW XEQM.c'!E:F,2,0)),"--","PRESENT")</f>
        <v>--</v>
      </c>
      <c r="U2374"/>
      <c r="V2374">
        <f t="shared" si="707"/>
        <v>0</v>
      </c>
    </row>
    <row r="2375" spans="9:22">
      <c r="I2375" s="96"/>
      <c r="N2375" s="52" t="s">
        <v>2155</v>
      </c>
      <c r="R2375"/>
      <c r="S2375" t="str">
        <f t="shared" si="706"/>
        <v/>
      </c>
      <c r="T2375" s="41" t="str">
        <f>IF(ISNA(VLOOKUP(P2375,'NEW XEQM.c'!E:F,2,0)),"--","PRESENT")</f>
        <v>--</v>
      </c>
      <c r="U2375"/>
      <c r="V2375">
        <f t="shared" si="707"/>
        <v>0</v>
      </c>
    </row>
    <row r="2376" spans="9:22">
      <c r="I2376" s="96"/>
      <c r="N2376" s="52" t="s">
        <v>2155</v>
      </c>
      <c r="R2376"/>
      <c r="S2376" t="str">
        <f t="shared" si="706"/>
        <v/>
      </c>
      <c r="T2376" s="41" t="str">
        <f>IF(ISNA(VLOOKUP(P2376,'NEW XEQM.c'!E:F,2,0)),"--","PRESENT")</f>
        <v>--</v>
      </c>
      <c r="U2376"/>
      <c r="V2376">
        <f t="shared" si="707"/>
        <v>0</v>
      </c>
    </row>
    <row r="2377" spans="9:22">
      <c r="I2377" s="96"/>
      <c r="N2377" s="52" t="s">
        <v>2155</v>
      </c>
      <c r="R2377"/>
      <c r="S2377" t="str">
        <f t="shared" si="706"/>
        <v/>
      </c>
      <c r="T2377" s="41" t="str">
        <f>IF(ISNA(VLOOKUP(P2377,'NEW XEQM.c'!E:F,2,0)),"--","PRESENT")</f>
        <v>--</v>
      </c>
      <c r="U2377"/>
      <c r="V2377">
        <f t="shared" si="707"/>
        <v>0</v>
      </c>
    </row>
    <row r="2378" spans="9:22">
      <c r="I2378" s="96"/>
      <c r="N2378" s="52" t="s">
        <v>2155</v>
      </c>
      <c r="R2378"/>
      <c r="S2378" t="str">
        <f t="shared" si="706"/>
        <v/>
      </c>
      <c r="T2378" s="41" t="str">
        <f>IF(ISNA(VLOOKUP(P2378,'NEW XEQM.c'!E:F,2,0)),"--","PRESENT")</f>
        <v>--</v>
      </c>
      <c r="U2378"/>
      <c r="V2378">
        <f t="shared" si="707"/>
        <v>0</v>
      </c>
    </row>
    <row r="2379" spans="9:22">
      <c r="I2379" s="96"/>
      <c r="N2379" s="52" t="s">
        <v>2155</v>
      </c>
      <c r="R2379"/>
      <c r="S2379" t="str">
        <f t="shared" si="706"/>
        <v/>
      </c>
      <c r="T2379" s="41" t="str">
        <f>IF(ISNA(VLOOKUP(P2379,'NEW XEQM.c'!E:F,2,0)),"--","PRESENT")</f>
        <v>--</v>
      </c>
      <c r="U2379"/>
      <c r="V2379">
        <f t="shared" si="707"/>
        <v>0</v>
      </c>
    </row>
    <row r="2380" spans="9:22">
      <c r="I2380" s="96"/>
      <c r="N2380" s="52" t="s">
        <v>2155</v>
      </c>
      <c r="R2380"/>
      <c r="S2380" t="str">
        <f t="shared" si="706"/>
        <v/>
      </c>
      <c r="T2380" s="41" t="str">
        <f>IF(ISNA(VLOOKUP(P2380,'NEW XEQM.c'!E:F,2,0)),"--","PRESENT")</f>
        <v>--</v>
      </c>
      <c r="U2380"/>
      <c r="V2380">
        <f t="shared" si="707"/>
        <v>0</v>
      </c>
    </row>
    <row r="2381" spans="9:22">
      <c r="I2381" s="96"/>
      <c r="N2381" s="52" t="s">
        <v>2155</v>
      </c>
      <c r="R2381"/>
      <c r="S2381" t="str">
        <f t="shared" si="706"/>
        <v/>
      </c>
      <c r="T2381" s="41" t="str">
        <f>IF(ISNA(VLOOKUP(P2381,'NEW XEQM.c'!E:F,2,0)),"--","PRESENT")</f>
        <v>--</v>
      </c>
      <c r="U2381"/>
      <c r="V2381">
        <f t="shared" si="707"/>
        <v>0</v>
      </c>
    </row>
    <row r="2382" spans="9:22">
      <c r="I2382" s="96"/>
      <c r="N2382" s="52" t="s">
        <v>2155</v>
      </c>
      <c r="R2382"/>
      <c r="S2382" t="str">
        <f t="shared" si="706"/>
        <v/>
      </c>
      <c r="T2382" s="41" t="str">
        <f>IF(ISNA(VLOOKUP(P2382,'NEW XEQM.c'!E:F,2,0)),"--","PRESENT")</f>
        <v>--</v>
      </c>
      <c r="U2382"/>
      <c r="V2382">
        <f t="shared" si="707"/>
        <v>0</v>
      </c>
    </row>
    <row r="2383" spans="9:22">
      <c r="I2383" s="96"/>
      <c r="N2383" s="52" t="s">
        <v>2155</v>
      </c>
      <c r="R2383"/>
      <c r="S2383" t="str">
        <f t="shared" si="706"/>
        <v/>
      </c>
      <c r="T2383" s="41" t="str">
        <f>IF(ISNA(VLOOKUP(P2383,'NEW XEQM.c'!E:F,2,0)),"--","PRESENT")</f>
        <v>--</v>
      </c>
      <c r="U2383"/>
      <c r="V2383">
        <f t="shared" si="707"/>
        <v>0</v>
      </c>
    </row>
    <row r="2384" spans="9:22">
      <c r="I2384" s="96"/>
      <c r="N2384" s="52" t="s">
        <v>2155</v>
      </c>
      <c r="R2384"/>
      <c r="S2384" t="str">
        <f t="shared" si="706"/>
        <v/>
      </c>
      <c r="T2384" s="41" t="str">
        <f>IF(ISNA(VLOOKUP(P2384,'NEW XEQM.c'!E:F,2,0)),"--","PRESENT")</f>
        <v>--</v>
      </c>
      <c r="U2384"/>
      <c r="V2384">
        <f t="shared" si="707"/>
        <v>0</v>
      </c>
    </row>
    <row r="2385" spans="9:22">
      <c r="I2385" s="96"/>
      <c r="N2385" s="52" t="s">
        <v>2155</v>
      </c>
      <c r="R2385"/>
      <c r="S2385" t="str">
        <f t="shared" si="706"/>
        <v/>
      </c>
      <c r="T2385" s="41" t="str">
        <f>IF(ISNA(VLOOKUP(P2385,'NEW XEQM.c'!E:F,2,0)),"--","PRESENT")</f>
        <v>--</v>
      </c>
      <c r="U2385"/>
      <c r="V2385">
        <f t="shared" si="707"/>
        <v>0</v>
      </c>
    </row>
    <row r="2386" spans="9:22">
      <c r="I2386" s="96"/>
      <c r="N2386" s="52" t="s">
        <v>2155</v>
      </c>
      <c r="R2386"/>
      <c r="S2386" t="str">
        <f t="shared" si="706"/>
        <v/>
      </c>
      <c r="T2386" s="41" t="str">
        <f>IF(ISNA(VLOOKUP(P2386,'NEW XEQM.c'!E:F,2,0)),"--","PRESENT")</f>
        <v>--</v>
      </c>
      <c r="U2386"/>
      <c r="V2386">
        <f t="shared" si="707"/>
        <v>0</v>
      </c>
    </row>
    <row r="2387" spans="9:22">
      <c r="I2387" s="96"/>
      <c r="N2387" s="52" t="s">
        <v>2155</v>
      </c>
      <c r="R2387"/>
      <c r="S2387" t="str">
        <f t="shared" si="706"/>
        <v/>
      </c>
      <c r="T2387" s="41" t="str">
        <f>IF(ISNA(VLOOKUP(P2387,'NEW XEQM.c'!E:F,2,0)),"--","PRESENT")</f>
        <v>--</v>
      </c>
      <c r="U2387"/>
      <c r="V2387">
        <f t="shared" si="707"/>
        <v>0</v>
      </c>
    </row>
    <row r="2388" spans="9:22">
      <c r="I2388" s="96"/>
      <c r="N2388" s="52" t="s">
        <v>2155</v>
      </c>
      <c r="R2388"/>
      <c r="S2388" t="str">
        <f t="shared" si="706"/>
        <v/>
      </c>
      <c r="T2388" s="41" t="str">
        <f>IF(ISNA(VLOOKUP(P2388,'NEW XEQM.c'!E:F,2,0)),"--","PRESENT")</f>
        <v>--</v>
      </c>
      <c r="U2388"/>
      <c r="V2388">
        <f t="shared" si="707"/>
        <v>0</v>
      </c>
    </row>
    <row r="2389" spans="9:22">
      <c r="I2389" s="96"/>
      <c r="N2389" s="52" t="s">
        <v>2155</v>
      </c>
      <c r="R2389"/>
      <c r="S2389" t="str">
        <f t="shared" si="706"/>
        <v/>
      </c>
      <c r="T2389" s="41" t="str">
        <f>IF(ISNA(VLOOKUP(P2389,'NEW XEQM.c'!E:F,2,0)),"--","PRESENT")</f>
        <v>--</v>
      </c>
      <c r="U2389"/>
      <c r="V2389">
        <f t="shared" si="707"/>
        <v>0</v>
      </c>
    </row>
    <row r="2390" spans="9:22">
      <c r="I2390" s="96"/>
      <c r="N2390" s="52" t="s">
        <v>2155</v>
      </c>
      <c r="R2390"/>
      <c r="S2390" t="str">
        <f t="shared" si="706"/>
        <v/>
      </c>
      <c r="T2390" s="41" t="str">
        <f>IF(ISNA(VLOOKUP(P2390,'NEW XEQM.c'!E:F,2,0)),"--","PRESENT")</f>
        <v>--</v>
      </c>
      <c r="U2390"/>
      <c r="V2390">
        <f t="shared" si="707"/>
        <v>0</v>
      </c>
    </row>
    <row r="2391" spans="9:22">
      <c r="I2391" s="96"/>
      <c r="N2391" s="52" t="s">
        <v>2155</v>
      </c>
      <c r="R2391"/>
      <c r="S2391" t="str">
        <f t="shared" si="706"/>
        <v/>
      </c>
      <c r="T2391" s="41" t="str">
        <f>IF(ISNA(VLOOKUP(P2391,'NEW XEQM.c'!E:F,2,0)),"--","PRESENT")</f>
        <v>--</v>
      </c>
      <c r="U2391"/>
      <c r="V2391">
        <f t="shared" si="707"/>
        <v>0</v>
      </c>
    </row>
    <row r="2392" spans="9:22">
      <c r="I2392" s="96"/>
      <c r="N2392" s="52" t="s">
        <v>2155</v>
      </c>
      <c r="R2392"/>
      <c r="S2392" t="str">
        <f t="shared" si="706"/>
        <v/>
      </c>
      <c r="T2392" s="41" t="str">
        <f>IF(ISNA(VLOOKUP(P2392,'NEW XEQM.c'!E:F,2,0)),"--","PRESENT")</f>
        <v>--</v>
      </c>
      <c r="U2392"/>
      <c r="V2392">
        <f t="shared" si="707"/>
        <v>0</v>
      </c>
    </row>
    <row r="2393" spans="9:22">
      <c r="I2393" s="96"/>
      <c r="N2393" s="52" t="s">
        <v>2155</v>
      </c>
      <c r="R2393"/>
      <c r="S2393" t="str">
        <f t="shared" si="706"/>
        <v/>
      </c>
      <c r="T2393" s="41" t="str">
        <f>IF(ISNA(VLOOKUP(P2393,'NEW XEQM.c'!E:F,2,0)),"--","PRESENT")</f>
        <v>--</v>
      </c>
      <c r="U2393"/>
      <c r="V2393">
        <f t="shared" si="707"/>
        <v>0</v>
      </c>
    </row>
    <row r="2394" spans="9:22">
      <c r="I2394" s="96"/>
      <c r="N2394" s="52" t="s">
        <v>2155</v>
      </c>
      <c r="R2394"/>
      <c r="S2394" t="str">
        <f t="shared" ref="S2394:S2436" si="708">IF(E2394=F2394,"","NOT EQUAL")</f>
        <v/>
      </c>
      <c r="T2394" s="41" t="str">
        <f>IF(ISNA(VLOOKUP(P2394,'NEW XEQM.c'!E:F,2,0)),"--","PRESENT")</f>
        <v>--</v>
      </c>
      <c r="U2394"/>
      <c r="V2394">
        <f t="shared" ref="V2394:V2436" si="709">IF(AA2394&lt;&gt;"",V2393+1,V2393)</f>
        <v>0</v>
      </c>
    </row>
    <row r="2395" spans="9:22">
      <c r="I2395" s="96"/>
      <c r="N2395" s="52" t="s">
        <v>2155</v>
      </c>
      <c r="R2395"/>
      <c r="S2395" t="str">
        <f t="shared" si="708"/>
        <v/>
      </c>
      <c r="T2395" s="41" t="str">
        <f>IF(ISNA(VLOOKUP(P2395,'NEW XEQM.c'!E:F,2,0)),"--","PRESENT")</f>
        <v>--</v>
      </c>
      <c r="U2395"/>
      <c r="V2395">
        <f t="shared" si="709"/>
        <v>0</v>
      </c>
    </row>
    <row r="2396" spans="9:22">
      <c r="I2396" s="96"/>
      <c r="N2396" s="52" t="s">
        <v>2155</v>
      </c>
      <c r="R2396"/>
      <c r="S2396" t="str">
        <f t="shared" si="708"/>
        <v/>
      </c>
      <c r="T2396" s="41" t="str">
        <f>IF(ISNA(VLOOKUP(P2396,'NEW XEQM.c'!E:F,2,0)),"--","PRESENT")</f>
        <v>--</v>
      </c>
      <c r="U2396"/>
      <c r="V2396">
        <f t="shared" si="709"/>
        <v>0</v>
      </c>
    </row>
    <row r="2397" spans="9:22">
      <c r="I2397" s="96"/>
      <c r="N2397" s="52" t="s">
        <v>2155</v>
      </c>
      <c r="R2397"/>
      <c r="S2397" t="str">
        <f t="shared" si="708"/>
        <v/>
      </c>
      <c r="T2397" s="41" t="str">
        <f>IF(ISNA(VLOOKUP(P2397,'NEW XEQM.c'!E:F,2,0)),"--","PRESENT")</f>
        <v>--</v>
      </c>
      <c r="U2397"/>
      <c r="V2397">
        <f t="shared" si="709"/>
        <v>0</v>
      </c>
    </row>
    <row r="2398" spans="9:22">
      <c r="I2398" s="96"/>
      <c r="N2398" s="52" t="s">
        <v>2155</v>
      </c>
      <c r="R2398"/>
      <c r="S2398" t="str">
        <f t="shared" si="708"/>
        <v/>
      </c>
      <c r="T2398" s="41" t="str">
        <f>IF(ISNA(VLOOKUP(P2398,'NEW XEQM.c'!E:F,2,0)),"--","PRESENT")</f>
        <v>--</v>
      </c>
      <c r="U2398"/>
      <c r="V2398">
        <f t="shared" si="709"/>
        <v>0</v>
      </c>
    </row>
    <row r="2399" spans="9:22">
      <c r="I2399" s="96"/>
      <c r="N2399" s="52" t="s">
        <v>2155</v>
      </c>
      <c r="R2399"/>
      <c r="S2399" t="str">
        <f t="shared" si="708"/>
        <v/>
      </c>
      <c r="T2399" s="41" t="str">
        <f>IF(ISNA(VLOOKUP(P2399,'NEW XEQM.c'!E:F,2,0)),"--","PRESENT")</f>
        <v>--</v>
      </c>
      <c r="U2399"/>
      <c r="V2399">
        <f t="shared" si="709"/>
        <v>0</v>
      </c>
    </row>
    <row r="2400" spans="9:22">
      <c r="I2400" s="96"/>
      <c r="N2400" s="52" t="s">
        <v>2155</v>
      </c>
      <c r="R2400"/>
      <c r="S2400" t="str">
        <f t="shared" si="708"/>
        <v/>
      </c>
      <c r="T2400" s="41" t="str">
        <f>IF(ISNA(VLOOKUP(P2400,'NEW XEQM.c'!E:F,2,0)),"--","PRESENT")</f>
        <v>--</v>
      </c>
      <c r="U2400"/>
      <c r="V2400">
        <f t="shared" si="709"/>
        <v>0</v>
      </c>
    </row>
    <row r="2401" spans="9:22">
      <c r="I2401" s="96"/>
      <c r="N2401" s="52" t="s">
        <v>2155</v>
      </c>
      <c r="R2401"/>
      <c r="S2401" t="str">
        <f t="shared" si="708"/>
        <v/>
      </c>
      <c r="T2401" s="41" t="str">
        <f>IF(ISNA(VLOOKUP(P2401,'NEW XEQM.c'!E:F,2,0)),"--","PRESENT")</f>
        <v>--</v>
      </c>
      <c r="U2401"/>
      <c r="V2401">
        <f t="shared" si="709"/>
        <v>0</v>
      </c>
    </row>
    <row r="2402" spans="9:22">
      <c r="I2402" s="96"/>
      <c r="N2402" s="52" t="s">
        <v>2155</v>
      </c>
      <c r="R2402"/>
      <c r="S2402" t="str">
        <f t="shared" si="708"/>
        <v/>
      </c>
      <c r="T2402" s="41" t="str">
        <f>IF(ISNA(VLOOKUP(P2402,'NEW XEQM.c'!E:F,2,0)),"--","PRESENT")</f>
        <v>--</v>
      </c>
      <c r="U2402"/>
      <c r="V2402">
        <f t="shared" si="709"/>
        <v>0</v>
      </c>
    </row>
    <row r="2403" spans="9:22">
      <c r="I2403" s="96"/>
      <c r="N2403" s="52" t="s">
        <v>2155</v>
      </c>
      <c r="R2403"/>
      <c r="S2403" t="str">
        <f t="shared" si="708"/>
        <v/>
      </c>
      <c r="T2403" s="41" t="str">
        <f>IF(ISNA(VLOOKUP(P2403,'NEW XEQM.c'!E:F,2,0)),"--","PRESENT")</f>
        <v>--</v>
      </c>
      <c r="U2403"/>
      <c r="V2403">
        <f t="shared" si="709"/>
        <v>0</v>
      </c>
    </row>
    <row r="2404" spans="9:22">
      <c r="I2404" s="96"/>
      <c r="N2404" s="52" t="s">
        <v>2155</v>
      </c>
      <c r="R2404"/>
      <c r="S2404" t="str">
        <f t="shared" si="708"/>
        <v/>
      </c>
      <c r="T2404" s="41" t="str">
        <f>IF(ISNA(VLOOKUP(P2404,'NEW XEQM.c'!E:F,2,0)),"--","PRESENT")</f>
        <v>--</v>
      </c>
      <c r="U2404"/>
      <c r="V2404">
        <f t="shared" si="709"/>
        <v>0</v>
      </c>
    </row>
    <row r="2405" spans="9:22">
      <c r="I2405" s="96"/>
      <c r="N2405" s="52" t="s">
        <v>2155</v>
      </c>
      <c r="R2405"/>
      <c r="S2405" t="str">
        <f t="shared" si="708"/>
        <v/>
      </c>
      <c r="T2405" s="41" t="str">
        <f>IF(ISNA(VLOOKUP(P2405,'NEW XEQM.c'!E:F,2,0)),"--","PRESENT")</f>
        <v>--</v>
      </c>
      <c r="U2405"/>
      <c r="V2405">
        <f t="shared" si="709"/>
        <v>0</v>
      </c>
    </row>
    <row r="2406" spans="9:22">
      <c r="I2406" s="96"/>
      <c r="N2406" s="52" t="s">
        <v>2155</v>
      </c>
      <c r="R2406"/>
      <c r="S2406" t="str">
        <f t="shared" si="708"/>
        <v/>
      </c>
      <c r="T2406" s="41" t="str">
        <f>IF(ISNA(VLOOKUP(P2406,'NEW XEQM.c'!E:F,2,0)),"--","PRESENT")</f>
        <v>--</v>
      </c>
      <c r="U2406"/>
      <c r="V2406">
        <f t="shared" si="709"/>
        <v>0</v>
      </c>
    </row>
    <row r="2407" spans="9:22">
      <c r="I2407" s="96"/>
      <c r="N2407" s="52" t="s">
        <v>2155</v>
      </c>
      <c r="R2407"/>
      <c r="S2407" t="str">
        <f t="shared" si="708"/>
        <v/>
      </c>
      <c r="T2407" s="41" t="str">
        <f>IF(ISNA(VLOOKUP(P2407,'NEW XEQM.c'!E:F,2,0)),"--","PRESENT")</f>
        <v>--</v>
      </c>
      <c r="U2407"/>
      <c r="V2407">
        <f t="shared" si="709"/>
        <v>0</v>
      </c>
    </row>
    <row r="2408" spans="9:22">
      <c r="I2408" s="96"/>
      <c r="N2408" s="52" t="s">
        <v>2155</v>
      </c>
      <c r="R2408"/>
      <c r="S2408" t="str">
        <f t="shared" si="708"/>
        <v/>
      </c>
      <c r="T2408" s="41" t="str">
        <f>IF(ISNA(VLOOKUP(P2408,'NEW XEQM.c'!E:F,2,0)),"--","PRESENT")</f>
        <v>--</v>
      </c>
      <c r="U2408"/>
      <c r="V2408">
        <f t="shared" si="709"/>
        <v>0</v>
      </c>
    </row>
    <row r="2409" spans="9:22">
      <c r="I2409" s="96"/>
      <c r="N2409" s="52" t="s">
        <v>2155</v>
      </c>
      <c r="R2409"/>
      <c r="S2409" t="str">
        <f t="shared" si="708"/>
        <v/>
      </c>
      <c r="T2409" s="41" t="str">
        <f>IF(ISNA(VLOOKUP(P2409,'NEW XEQM.c'!E:F,2,0)),"--","PRESENT")</f>
        <v>--</v>
      </c>
      <c r="U2409"/>
      <c r="V2409">
        <f t="shared" si="709"/>
        <v>0</v>
      </c>
    </row>
    <row r="2410" spans="9:22">
      <c r="I2410" s="96"/>
      <c r="N2410" s="52" t="s">
        <v>2155</v>
      </c>
      <c r="R2410"/>
      <c r="S2410" t="str">
        <f t="shared" si="708"/>
        <v/>
      </c>
      <c r="T2410" s="41" t="str">
        <f>IF(ISNA(VLOOKUP(P2410,'NEW XEQM.c'!E:F,2,0)),"--","PRESENT")</f>
        <v>--</v>
      </c>
      <c r="U2410"/>
      <c r="V2410">
        <f t="shared" si="709"/>
        <v>0</v>
      </c>
    </row>
    <row r="2411" spans="9:22">
      <c r="I2411" s="96"/>
      <c r="N2411" s="52" t="s">
        <v>2155</v>
      </c>
      <c r="R2411"/>
      <c r="S2411" t="str">
        <f t="shared" si="708"/>
        <v/>
      </c>
      <c r="T2411" s="41" t="str">
        <f>IF(ISNA(VLOOKUP(P2411,'NEW XEQM.c'!E:F,2,0)),"--","PRESENT")</f>
        <v>--</v>
      </c>
      <c r="U2411"/>
      <c r="V2411">
        <f t="shared" si="709"/>
        <v>0</v>
      </c>
    </row>
    <row r="2412" spans="9:22">
      <c r="I2412" s="96"/>
      <c r="N2412" s="52" t="s">
        <v>2155</v>
      </c>
      <c r="R2412"/>
      <c r="S2412" t="str">
        <f t="shared" si="708"/>
        <v/>
      </c>
      <c r="T2412" s="41" t="str">
        <f>IF(ISNA(VLOOKUP(P2412,'NEW XEQM.c'!E:F,2,0)),"--","PRESENT")</f>
        <v>--</v>
      </c>
      <c r="U2412"/>
      <c r="V2412">
        <f t="shared" si="709"/>
        <v>0</v>
      </c>
    </row>
    <row r="2413" spans="9:22">
      <c r="I2413" s="96"/>
      <c r="N2413" s="52" t="s">
        <v>2155</v>
      </c>
      <c r="R2413"/>
      <c r="S2413" t="str">
        <f t="shared" si="708"/>
        <v/>
      </c>
      <c r="T2413" s="41" t="str">
        <f>IF(ISNA(VLOOKUP(P2413,'NEW XEQM.c'!E:F,2,0)),"--","PRESENT")</f>
        <v>--</v>
      </c>
      <c r="U2413"/>
      <c r="V2413">
        <f t="shared" si="709"/>
        <v>0</v>
      </c>
    </row>
    <row r="2414" spans="9:22">
      <c r="I2414" s="96"/>
      <c r="N2414" s="52" t="s">
        <v>2155</v>
      </c>
      <c r="R2414"/>
      <c r="S2414" t="str">
        <f t="shared" si="708"/>
        <v/>
      </c>
      <c r="T2414" s="41" t="str">
        <f>IF(ISNA(VLOOKUP(P2414,'NEW XEQM.c'!E:F,2,0)),"--","PRESENT")</f>
        <v>--</v>
      </c>
      <c r="U2414"/>
      <c r="V2414">
        <f t="shared" si="709"/>
        <v>0</v>
      </c>
    </row>
    <row r="2415" spans="9:22">
      <c r="I2415" s="96"/>
      <c r="N2415" s="52" t="s">
        <v>2155</v>
      </c>
      <c r="R2415"/>
      <c r="S2415" t="str">
        <f t="shared" si="708"/>
        <v/>
      </c>
      <c r="T2415" s="41" t="str">
        <f>IF(ISNA(VLOOKUP(P2415,'NEW XEQM.c'!E:F,2,0)),"--","PRESENT")</f>
        <v>--</v>
      </c>
      <c r="U2415"/>
      <c r="V2415">
        <f t="shared" si="709"/>
        <v>0</v>
      </c>
    </row>
    <row r="2416" spans="9:22">
      <c r="I2416" s="96"/>
      <c r="N2416" s="52" t="s">
        <v>2155</v>
      </c>
      <c r="R2416"/>
      <c r="S2416" t="str">
        <f t="shared" si="708"/>
        <v/>
      </c>
      <c r="T2416" s="41" t="str">
        <f>IF(ISNA(VLOOKUP(P2416,'NEW XEQM.c'!E:F,2,0)),"--","PRESENT")</f>
        <v>--</v>
      </c>
      <c r="U2416"/>
      <c r="V2416">
        <f t="shared" si="709"/>
        <v>0</v>
      </c>
    </row>
    <row r="2417" spans="9:22">
      <c r="I2417" s="96"/>
      <c r="N2417" s="52" t="s">
        <v>2155</v>
      </c>
      <c r="R2417"/>
      <c r="S2417" t="str">
        <f t="shared" si="708"/>
        <v/>
      </c>
      <c r="T2417" s="41" t="str">
        <f>IF(ISNA(VLOOKUP(P2417,'NEW XEQM.c'!E:F,2,0)),"--","PRESENT")</f>
        <v>--</v>
      </c>
      <c r="U2417"/>
      <c r="V2417">
        <f t="shared" si="709"/>
        <v>0</v>
      </c>
    </row>
    <row r="2418" spans="9:22">
      <c r="I2418" s="96"/>
      <c r="N2418" s="52" t="s">
        <v>2155</v>
      </c>
      <c r="R2418"/>
      <c r="S2418" t="str">
        <f t="shared" si="708"/>
        <v/>
      </c>
      <c r="T2418" s="41" t="str">
        <f>IF(ISNA(VLOOKUP(P2418,'NEW XEQM.c'!E:F,2,0)),"--","PRESENT")</f>
        <v>--</v>
      </c>
      <c r="U2418"/>
      <c r="V2418">
        <f t="shared" si="709"/>
        <v>0</v>
      </c>
    </row>
    <row r="2419" spans="9:22">
      <c r="I2419" s="96"/>
      <c r="N2419" s="52" t="s">
        <v>2155</v>
      </c>
      <c r="R2419"/>
      <c r="S2419" t="str">
        <f t="shared" si="708"/>
        <v/>
      </c>
      <c r="T2419" s="41" t="str">
        <f>IF(ISNA(VLOOKUP(P2419,'NEW XEQM.c'!E:F,2,0)),"--","PRESENT")</f>
        <v>--</v>
      </c>
      <c r="U2419"/>
      <c r="V2419">
        <f t="shared" si="709"/>
        <v>0</v>
      </c>
    </row>
    <row r="2420" spans="9:22">
      <c r="I2420" s="96"/>
      <c r="N2420" s="52" t="s">
        <v>2155</v>
      </c>
      <c r="R2420"/>
      <c r="S2420" t="str">
        <f t="shared" si="708"/>
        <v/>
      </c>
      <c r="T2420" s="41" t="str">
        <f>IF(ISNA(VLOOKUP(P2420,'NEW XEQM.c'!E:F,2,0)),"--","PRESENT")</f>
        <v>--</v>
      </c>
      <c r="U2420"/>
      <c r="V2420">
        <f t="shared" si="709"/>
        <v>0</v>
      </c>
    </row>
    <row r="2421" spans="9:22">
      <c r="I2421" s="96"/>
      <c r="N2421" s="52" t="s">
        <v>2155</v>
      </c>
      <c r="R2421"/>
      <c r="S2421" t="str">
        <f t="shared" si="708"/>
        <v/>
      </c>
      <c r="T2421" s="41" t="str">
        <f>IF(ISNA(VLOOKUP(P2421,'NEW XEQM.c'!E:F,2,0)),"--","PRESENT")</f>
        <v>--</v>
      </c>
      <c r="U2421"/>
      <c r="V2421">
        <f t="shared" si="709"/>
        <v>0</v>
      </c>
    </row>
    <row r="2422" spans="9:22">
      <c r="I2422" s="96"/>
      <c r="N2422" s="52" t="s">
        <v>2155</v>
      </c>
      <c r="R2422"/>
      <c r="S2422" t="str">
        <f t="shared" si="708"/>
        <v/>
      </c>
      <c r="T2422" s="41" t="str">
        <f>IF(ISNA(VLOOKUP(P2422,'NEW XEQM.c'!E:F,2,0)),"--","PRESENT")</f>
        <v>--</v>
      </c>
      <c r="U2422"/>
      <c r="V2422">
        <f t="shared" si="709"/>
        <v>0</v>
      </c>
    </row>
    <row r="2423" spans="9:22">
      <c r="I2423" s="96"/>
      <c r="N2423" s="52" t="s">
        <v>2155</v>
      </c>
      <c r="R2423"/>
      <c r="S2423" t="str">
        <f t="shared" si="708"/>
        <v/>
      </c>
      <c r="T2423" s="41" t="str">
        <f>IF(ISNA(VLOOKUP(P2423,'NEW XEQM.c'!E:F,2,0)),"--","PRESENT")</f>
        <v>--</v>
      </c>
      <c r="U2423"/>
      <c r="V2423">
        <f t="shared" si="709"/>
        <v>0</v>
      </c>
    </row>
    <row r="2424" spans="9:22">
      <c r="I2424" s="96"/>
      <c r="N2424" s="52" t="s">
        <v>2155</v>
      </c>
      <c r="R2424"/>
      <c r="S2424" t="str">
        <f t="shared" si="708"/>
        <v/>
      </c>
      <c r="T2424" s="41" t="str">
        <f>IF(ISNA(VLOOKUP(P2424,'NEW XEQM.c'!E:F,2,0)),"--","PRESENT")</f>
        <v>--</v>
      </c>
      <c r="U2424"/>
      <c r="V2424">
        <f t="shared" si="709"/>
        <v>0</v>
      </c>
    </row>
    <row r="2425" spans="9:22">
      <c r="I2425" s="96"/>
      <c r="N2425" s="52" t="s">
        <v>2155</v>
      </c>
      <c r="R2425"/>
      <c r="S2425" t="str">
        <f t="shared" si="708"/>
        <v/>
      </c>
      <c r="T2425" s="41" t="str">
        <f>IF(ISNA(VLOOKUP(P2425,'NEW XEQM.c'!E:F,2,0)),"--","PRESENT")</f>
        <v>--</v>
      </c>
      <c r="U2425"/>
      <c r="V2425">
        <f t="shared" si="709"/>
        <v>0</v>
      </c>
    </row>
    <row r="2426" spans="9:22">
      <c r="I2426" s="96"/>
      <c r="N2426" s="52" t="s">
        <v>2155</v>
      </c>
      <c r="R2426"/>
      <c r="S2426" t="str">
        <f t="shared" si="708"/>
        <v/>
      </c>
      <c r="T2426" s="41" t="str">
        <f>IF(ISNA(VLOOKUP(P2426,'NEW XEQM.c'!E:F,2,0)),"--","PRESENT")</f>
        <v>--</v>
      </c>
      <c r="U2426"/>
      <c r="V2426">
        <f t="shared" si="709"/>
        <v>0</v>
      </c>
    </row>
    <row r="2427" spans="9:22">
      <c r="I2427" s="96"/>
      <c r="N2427" s="52" t="s">
        <v>2155</v>
      </c>
      <c r="R2427"/>
      <c r="S2427" t="str">
        <f t="shared" si="708"/>
        <v/>
      </c>
      <c r="T2427" s="41" t="str">
        <f>IF(ISNA(VLOOKUP(P2427,'NEW XEQM.c'!E:F,2,0)),"--","PRESENT")</f>
        <v>--</v>
      </c>
      <c r="U2427"/>
      <c r="V2427">
        <f t="shared" si="709"/>
        <v>0</v>
      </c>
    </row>
    <row r="2428" spans="9:22">
      <c r="I2428" s="96"/>
      <c r="N2428" s="52" t="s">
        <v>2155</v>
      </c>
      <c r="R2428"/>
      <c r="S2428" t="str">
        <f t="shared" si="708"/>
        <v/>
      </c>
      <c r="T2428" s="41" t="str">
        <f>IF(ISNA(VLOOKUP(P2428,'NEW XEQM.c'!E:F,2,0)),"--","PRESENT")</f>
        <v>--</v>
      </c>
      <c r="U2428"/>
      <c r="V2428">
        <f t="shared" si="709"/>
        <v>0</v>
      </c>
    </row>
    <row r="2429" spans="9:22">
      <c r="I2429" s="96"/>
      <c r="N2429" s="52" t="s">
        <v>2155</v>
      </c>
      <c r="R2429"/>
      <c r="S2429" t="str">
        <f t="shared" si="708"/>
        <v/>
      </c>
      <c r="T2429" s="41" t="str">
        <f>IF(ISNA(VLOOKUP(P2429,'NEW XEQM.c'!E:F,2,0)),"--","PRESENT")</f>
        <v>--</v>
      </c>
      <c r="U2429"/>
      <c r="V2429">
        <f t="shared" si="709"/>
        <v>0</v>
      </c>
    </row>
    <row r="2430" spans="9:22">
      <c r="I2430" s="96"/>
      <c r="N2430" s="52" t="s">
        <v>2155</v>
      </c>
      <c r="R2430"/>
      <c r="S2430" t="str">
        <f t="shared" si="708"/>
        <v/>
      </c>
      <c r="T2430" s="41" t="str">
        <f>IF(ISNA(VLOOKUP(P2430,'NEW XEQM.c'!E:F,2,0)),"--","PRESENT")</f>
        <v>--</v>
      </c>
      <c r="U2430"/>
      <c r="V2430">
        <f t="shared" si="709"/>
        <v>0</v>
      </c>
    </row>
    <row r="2431" spans="9:22">
      <c r="I2431" s="96"/>
      <c r="N2431" s="52" t="s">
        <v>2155</v>
      </c>
      <c r="R2431"/>
      <c r="S2431" t="str">
        <f t="shared" si="708"/>
        <v/>
      </c>
      <c r="T2431" s="41" t="str">
        <f>IF(ISNA(VLOOKUP(P2431,'NEW XEQM.c'!E:F,2,0)),"--","PRESENT")</f>
        <v>--</v>
      </c>
      <c r="U2431"/>
      <c r="V2431">
        <f t="shared" si="709"/>
        <v>0</v>
      </c>
    </row>
    <row r="2432" spans="9:22">
      <c r="I2432" s="96"/>
      <c r="N2432" s="52" t="s">
        <v>2155</v>
      </c>
      <c r="R2432"/>
      <c r="S2432" t="str">
        <f t="shared" si="708"/>
        <v/>
      </c>
      <c r="T2432" s="41" t="str">
        <f>IF(ISNA(VLOOKUP(P2432,'NEW XEQM.c'!E:F,2,0)),"--","PRESENT")</f>
        <v>--</v>
      </c>
      <c r="U2432"/>
      <c r="V2432">
        <f t="shared" si="709"/>
        <v>0</v>
      </c>
    </row>
    <row r="2433" spans="9:22">
      <c r="I2433" s="96"/>
      <c r="N2433" s="52" t="s">
        <v>2155</v>
      </c>
      <c r="R2433"/>
      <c r="S2433" t="str">
        <f t="shared" si="708"/>
        <v/>
      </c>
      <c r="T2433" s="41" t="str">
        <f>IF(ISNA(VLOOKUP(P2433,'NEW XEQM.c'!E:F,2,0)),"--","PRESENT")</f>
        <v>--</v>
      </c>
      <c r="U2433"/>
      <c r="V2433">
        <f t="shared" si="709"/>
        <v>0</v>
      </c>
    </row>
    <row r="2434" spans="9:22">
      <c r="I2434" s="96"/>
      <c r="N2434" s="52" t="s">
        <v>2155</v>
      </c>
      <c r="R2434"/>
      <c r="S2434" t="str">
        <f t="shared" si="708"/>
        <v/>
      </c>
      <c r="T2434" s="41" t="str">
        <f>IF(ISNA(VLOOKUP(P2434,'NEW XEQM.c'!E:F,2,0)),"--","PRESENT")</f>
        <v>--</v>
      </c>
      <c r="U2434"/>
      <c r="V2434">
        <f t="shared" si="709"/>
        <v>0</v>
      </c>
    </row>
    <row r="2435" spans="9:22">
      <c r="I2435" s="96"/>
      <c r="N2435" s="52" t="s">
        <v>2155</v>
      </c>
      <c r="R2435"/>
      <c r="S2435" t="str">
        <f t="shared" si="708"/>
        <v/>
      </c>
      <c r="T2435" s="41" t="str">
        <f>IF(ISNA(VLOOKUP(P2435,'NEW XEQM.c'!E:F,2,0)),"--","PRESENT")</f>
        <v>--</v>
      </c>
      <c r="U2435"/>
      <c r="V2435">
        <f t="shared" si="709"/>
        <v>0</v>
      </c>
    </row>
    <row r="2436" spans="9:22">
      <c r="I2436" s="96"/>
      <c r="N2436" s="52" t="s">
        <v>2155</v>
      </c>
      <c r="R2436"/>
      <c r="S2436" t="str">
        <f t="shared" si="708"/>
        <v/>
      </c>
      <c r="T2436" s="41" t="str">
        <f>IF(ISNA(VLOOKUP(P2436,'NEW XEQM.c'!E:F,2,0)),"--","PRESENT")</f>
        <v>--</v>
      </c>
      <c r="U2436"/>
      <c r="V2436">
        <f t="shared" si="709"/>
        <v>0</v>
      </c>
    </row>
    <row r="2437" spans="9:22"/>
  </sheetData>
  <autoFilter ref="A3:AG2201" xr:uid="{00000000-0001-0000-0000-000000000000}"/>
  <sortState xmlns:xlrd2="http://schemas.microsoft.com/office/spreadsheetml/2017/richdata2" ref="P2167:P2170">
    <sortCondition ref="P2167:P2170"/>
  </sortState>
  <conditionalFormatting sqref="B1:B1048576">
    <cfRule type="cellIs" dxfId="47" priority="4072" operator="greaterThanOrEqual">
      <formula>$B$1838</formula>
    </cfRule>
  </conditionalFormatting>
  <conditionalFormatting sqref="J1798:J1834">
    <cfRule type="containsText" dxfId="46" priority="382" operator="containsText" text="DISABLED">
      <formula>NOT(ISERROR(SEARCH("DISABLED",J1798)))</formula>
    </cfRule>
  </conditionalFormatting>
  <conditionalFormatting sqref="J1:L1798">
    <cfRule type="containsText" dxfId="45" priority="23" operator="containsText" text="DISABLED">
      <formula>NOT(ISERROR(SEARCH("DISABLED",J1)))</formula>
    </cfRule>
  </conditionalFormatting>
  <conditionalFormatting sqref="J1:L1048576">
    <cfRule type="containsText" dxfId="44" priority="24" operator="containsText" text="ENABLED">
      <formula>NOT(ISERROR(SEARCH("ENABLED",J1)))</formula>
    </cfRule>
  </conditionalFormatting>
  <conditionalFormatting sqref="J1835:L1048576">
    <cfRule type="containsText" dxfId="43" priority="27" operator="containsText" text="DISABLED">
      <formula>NOT(ISERROR(SEARCH("DISABLED",J1835)))</formula>
    </cfRule>
  </conditionalFormatting>
  <conditionalFormatting sqref="K1799:L1834">
    <cfRule type="containsText" dxfId="42" priority="378" operator="containsText" text="DISABLED">
      <formula>NOT(ISERROR(SEARCH("DISABLED",K1799)))</formula>
    </cfRule>
  </conditionalFormatting>
  <conditionalFormatting sqref="N1:N1048576">
    <cfRule type="containsText" dxfId="41" priority="2912" operator="containsText" text="DISABLED">
      <formula>NOT(ISERROR(SEARCH("DISABLED",N1)))</formula>
    </cfRule>
    <cfRule type="containsText" dxfId="40" priority="291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39" priority="72" stopIfTrue="1">
      <formula>I246=N246</formula>
    </cfRule>
  </conditionalFormatting>
  <conditionalFormatting sqref="N2128:N2145">
    <cfRule type="expression" dxfId="38" priority="71" stopIfTrue="1">
      <formula>I2128=N2128</formula>
    </cfRule>
  </conditionalFormatting>
  <conditionalFormatting sqref="O66:P66 O91 O94 O732 O895:P895">
    <cfRule type="containsText" dxfId="37" priority="3926" operator="containsText" text="DISABLED">
      <formula>NOT(ISERROR(SEARCH("DISABLED",O66)))</formula>
    </cfRule>
    <cfRule type="containsText" dxfId="36" priority="3927" operator="containsText" text="ENABLED">
      <formula>NOT(ISERROR(SEARCH("ENABLED",O66)))</formula>
    </cfRule>
  </conditionalFormatting>
  <conditionalFormatting sqref="R2:Y2">
    <cfRule type="cellIs" dxfId="35" priority="1720" operator="greaterThan">
      <formula>0</formula>
    </cfRule>
  </conditionalFormatting>
  <conditionalFormatting sqref="R2437:Y1048576">
    <cfRule type="cellIs" dxfId="34" priority="1721" operator="greaterThan">
      <formula>0</formula>
    </cfRule>
  </conditionalFormatting>
  <conditionalFormatting sqref="W2202:Y2436">
    <cfRule type="cellIs" dxfId="33" priority="3928" operator="greaterThan">
      <formula>0</formula>
    </cfRule>
  </conditionalFormatting>
  <conditionalFormatting sqref="Z2202:Z1048576">
    <cfRule type="cellIs" dxfId="32" priority="3921" operator="greaterThan">
      <formula>0</formula>
    </cfRule>
  </conditionalFormatting>
  <conditionalFormatting sqref="AA1">
    <cfRule type="notContainsBlanks" dxfId="31" priority="3706">
      <formula>LEN(TRIM(AA1))&gt;0</formula>
    </cfRule>
  </conditionalFormatting>
  <conditionalFormatting sqref="AA2">
    <cfRule type="cellIs" dxfId="30" priority="3919" operator="greaterThan">
      <formula>0</formula>
    </cfRule>
  </conditionalFormatting>
  <conditionalFormatting sqref="AA3:AA1048576">
    <cfRule type="notContainsBlanks" dxfId="29" priority="604">
      <formula>LEN(TRIM(AA3))&gt;0</formula>
    </cfRule>
  </conditionalFormatting>
  <conditionalFormatting sqref="AB2:AC2">
    <cfRule type="notContainsBlanks" dxfId="28" priority="584">
      <formula>LEN(TRIM(AB2))&gt;0</formula>
    </cfRule>
  </conditionalFormatting>
  <conditionalFormatting sqref="AD1:AD1048576">
    <cfRule type="notContainsText" dxfId="27" priority="603" operator="notContains" text="//">
      <formula>ISERROR(SEARCH("//",AD1))</formula>
    </cfRule>
  </conditionalFormatting>
  <conditionalFormatting sqref="AD2">
    <cfRule type="cellIs" dxfId="26" priority="1723" operator="greaterThan">
      <formula>0</formula>
    </cfRule>
  </conditionalFormatting>
  <conditionalFormatting sqref="AD2202:AD1048576">
    <cfRule type="cellIs" dxfId="25" priority="1724" operator="greaterThan">
      <formula>0</formula>
    </cfRule>
  </conditionalFormatting>
  <conditionalFormatting sqref="J2175:L2175">
    <cfRule type="containsText" dxfId="24" priority="21" operator="containsText" text="DISABLED">
      <formula>NOT(ISERROR(SEARCH("DISABLED",J2175)))</formula>
    </cfRule>
  </conditionalFormatting>
  <conditionalFormatting sqref="J2175:L2176">
    <cfRule type="containsText" dxfId="23" priority="20" operator="containsText" text="DISABLED">
      <formula>NOT(ISERROR(SEARCH("DISABLED",J2175)))</formula>
    </cfRule>
  </conditionalFormatting>
  <conditionalFormatting sqref="J2174:L2174">
    <cfRule type="containsText" dxfId="22" priority="19" operator="containsText" text="DISABLED">
      <formula>NOT(ISERROR(SEARCH("DISABLED",J2174)))</formula>
    </cfRule>
  </conditionalFormatting>
  <conditionalFormatting sqref="J2177:L2177">
    <cfRule type="containsText" dxfId="21" priority="17" operator="containsText" text="DISABLED">
      <formula>NOT(ISERROR(SEARCH("DISABLED",J2177)))</formula>
    </cfRule>
  </conditionalFormatting>
  <conditionalFormatting sqref="J2176:L2176">
    <cfRule type="containsText" dxfId="20" priority="16" operator="containsText" text="DISABLED">
      <formula>NOT(ISERROR(SEARCH("DISABLED",J2176)))</formula>
    </cfRule>
  </conditionalFormatting>
  <conditionalFormatting sqref="J2178:L2178">
    <cfRule type="containsText" dxfId="19" priority="15" operator="containsText" text="DISABLED">
      <formula>NOT(ISERROR(SEARCH("DISABLED",J2178)))</formula>
    </cfRule>
  </conditionalFormatting>
  <conditionalFormatting sqref="J2178:L2179">
    <cfRule type="containsText" dxfId="18" priority="14" operator="containsText" text="DISABLED">
      <formula>NOT(ISERROR(SEARCH("DISABLED",J2178)))</formula>
    </cfRule>
  </conditionalFormatting>
  <conditionalFormatting sqref="J2177:L2177">
    <cfRule type="containsText" dxfId="17" priority="13" operator="containsText" text="DISABLED">
      <formula>NOT(ISERROR(SEARCH("DISABLED",J2177)))</formula>
    </cfRule>
  </conditionalFormatting>
  <conditionalFormatting sqref="J2180:L2180">
    <cfRule type="containsText" dxfId="16" priority="12" operator="containsText" text="DISABLED">
      <formula>NOT(ISERROR(SEARCH("DISABLED",J2180)))</formula>
    </cfRule>
  </conditionalFormatting>
  <conditionalFormatting sqref="J2179:L2179">
    <cfRule type="containsText" dxfId="15" priority="11" operator="containsText" text="DISABLED">
      <formula>NOT(ISERROR(SEARCH("DISABLED",J2179)))</formula>
    </cfRule>
  </conditionalFormatting>
  <conditionalFormatting sqref="J2178:L2178">
    <cfRule type="containsText" dxfId="14" priority="10" operator="containsText" text="DISABLED">
      <formula>NOT(ISERROR(SEARCH("DISABLED",J2178)))</formula>
    </cfRule>
  </conditionalFormatting>
  <conditionalFormatting sqref="J2178:L2179">
    <cfRule type="containsText" dxfId="13" priority="9" operator="containsText" text="DISABLED">
      <formula>NOT(ISERROR(SEARCH("DISABLED",J2178)))</formula>
    </cfRule>
  </conditionalFormatting>
  <conditionalFormatting sqref="J2177:L2177">
    <cfRule type="containsText" dxfId="12" priority="8" operator="containsText" text="DISABLED">
      <formula>NOT(ISERROR(SEARCH("DISABLED",J2177)))</formula>
    </cfRule>
  </conditionalFormatting>
  <conditionalFormatting sqref="J2180:L2180">
    <cfRule type="containsText" dxfId="11" priority="7" operator="containsText" text="DISABLED">
      <formula>NOT(ISERROR(SEARCH("DISABLED",J2180)))</formula>
    </cfRule>
  </conditionalFormatting>
  <conditionalFormatting sqref="J2179:L2179">
    <cfRule type="containsText" dxfId="10" priority="6" operator="containsText" text="DISABLED">
      <formula>NOT(ISERROR(SEARCH("DISABLED",J2179)))</formula>
    </cfRule>
  </conditionalFormatting>
  <conditionalFormatting sqref="J2181:L2181">
    <cfRule type="containsText" dxfId="9" priority="5" operator="containsText" text="DISABLED">
      <formula>NOT(ISERROR(SEARCH("DISABLED",J2181)))</formula>
    </cfRule>
  </conditionalFormatting>
  <conditionalFormatting sqref="J2181:L2182">
    <cfRule type="containsText" dxfId="8" priority="4" operator="containsText" text="DISABLED">
      <formula>NOT(ISERROR(SEARCH("DISABLED",J2181)))</formula>
    </cfRule>
  </conditionalFormatting>
  <conditionalFormatting sqref="J2180:L2180">
    <cfRule type="containsText" dxfId="7" priority="3" operator="containsText" text="DISABLED">
      <formula>NOT(ISERROR(SEARCH("DISABLED",J2180)))</formula>
    </cfRule>
  </conditionalFormatting>
  <conditionalFormatting sqref="J2183:L2183">
    <cfRule type="containsText" dxfId="6" priority="2" operator="containsText" text="DISABLED">
      <formula>NOT(ISERROR(SEARCH("DISABLED",J2183)))</formula>
    </cfRule>
  </conditionalFormatting>
  <conditionalFormatting sqref="J2182:L2182">
    <cfRule type="containsText" dxfId="5" priority="1" operator="containsText" text="DISABLED">
      <formula>NOT(ISERROR(SEARCH("DISABLED",J2182)))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3">
        <v>44976</v>
      </c>
      <c r="B1" s="17" t="s">
        <v>5268</v>
      </c>
    </row>
    <row r="2" spans="1:4">
      <c r="B2" t="s">
        <v>5269</v>
      </c>
      <c r="D2" t="s">
        <v>5294</v>
      </c>
    </row>
    <row r="3" spans="1:4">
      <c r="B3" t="s">
        <v>5270</v>
      </c>
      <c r="D3" t="s">
        <v>5294</v>
      </c>
    </row>
    <row r="4" spans="1:4">
      <c r="B4" t="s">
        <v>5271</v>
      </c>
      <c r="D4" t="s">
        <v>5294</v>
      </c>
    </row>
    <row r="5" spans="1:4">
      <c r="B5" t="s">
        <v>5272</v>
      </c>
      <c r="D5" t="s">
        <v>5294</v>
      </c>
    </row>
    <row r="6" spans="1:4">
      <c r="B6" t="s">
        <v>5273</v>
      </c>
      <c r="D6" t="s">
        <v>5294</v>
      </c>
    </row>
    <row r="7" spans="1:4">
      <c r="B7" t="s">
        <v>5274</v>
      </c>
      <c r="D7" t="s">
        <v>5294</v>
      </c>
    </row>
    <row r="8" spans="1:4">
      <c r="B8" t="s">
        <v>5275</v>
      </c>
      <c r="D8" t="s">
        <v>5294</v>
      </c>
    </row>
    <row r="9" spans="1:4">
      <c r="B9" t="s">
        <v>5286</v>
      </c>
      <c r="D9" t="s">
        <v>5294</v>
      </c>
    </row>
    <row r="10" spans="1:4">
      <c r="B10" t="s">
        <v>5287</v>
      </c>
      <c r="D10" t="s">
        <v>5294</v>
      </c>
    </row>
    <row r="11" spans="1:4">
      <c r="B11" t="s">
        <v>5288</v>
      </c>
      <c r="D11" t="s">
        <v>5294</v>
      </c>
    </row>
    <row r="12" spans="1:4">
      <c r="B12" t="s">
        <v>5289</v>
      </c>
      <c r="D12" t="s">
        <v>5294</v>
      </c>
    </row>
    <row r="13" spans="1:4">
      <c r="B13" t="s">
        <v>5290</v>
      </c>
      <c r="D13" t="s">
        <v>5294</v>
      </c>
    </row>
    <row r="14" spans="1:4">
      <c r="B14" t="s">
        <v>5291</v>
      </c>
      <c r="D14" t="s">
        <v>5294</v>
      </c>
    </row>
    <row r="15" spans="1:4">
      <c r="B15" t="s">
        <v>5292</v>
      </c>
      <c r="D15" t="s">
        <v>5294</v>
      </c>
    </row>
    <row r="16" spans="1:4">
      <c r="B16" t="s">
        <v>5293</v>
      </c>
      <c r="D16" t="s">
        <v>5294</v>
      </c>
    </row>
    <row r="18" spans="1:4">
      <c r="B18" t="s">
        <v>5276</v>
      </c>
      <c r="D18" t="s">
        <v>5295</v>
      </c>
    </row>
    <row r="19" spans="1:4">
      <c r="B19" t="s">
        <v>5277</v>
      </c>
      <c r="D19" t="s">
        <v>5295</v>
      </c>
    </row>
    <row r="20" spans="1:4">
      <c r="B20" t="s">
        <v>5278</v>
      </c>
      <c r="D20" t="s">
        <v>5295</v>
      </c>
    </row>
    <row r="21" spans="1:4">
      <c r="B21" t="s">
        <v>5279</v>
      </c>
      <c r="D21" t="s">
        <v>5295</v>
      </c>
    </row>
    <row r="22" spans="1:4">
      <c r="B22" t="s">
        <v>5280</v>
      </c>
      <c r="D22" t="s">
        <v>5295</v>
      </c>
    </row>
    <row r="23" spans="1:4">
      <c r="B23" t="s">
        <v>5281</v>
      </c>
      <c r="D23" t="s">
        <v>5295</v>
      </c>
    </row>
    <row r="24" spans="1:4">
      <c r="B24" t="s">
        <v>5282</v>
      </c>
      <c r="D24" t="s">
        <v>5295</v>
      </c>
    </row>
    <row r="25" spans="1:4">
      <c r="B25" t="s">
        <v>5283</v>
      </c>
      <c r="D25" t="s">
        <v>5295</v>
      </c>
    </row>
    <row r="26" spans="1:4">
      <c r="B26" t="s">
        <v>5284</v>
      </c>
      <c r="D26" t="s">
        <v>5295</v>
      </c>
    </row>
    <row r="27" spans="1:4">
      <c r="B27" t="s">
        <v>5285</v>
      </c>
      <c r="D27" t="s">
        <v>5295</v>
      </c>
    </row>
    <row r="30" spans="1:4" s="17" customFormat="1">
      <c r="A30" s="273">
        <v>44976</v>
      </c>
      <c r="B30" s="17" t="s">
        <v>5296</v>
      </c>
    </row>
    <row r="31" spans="1:4">
      <c r="B31" t="s">
        <v>1464</v>
      </c>
      <c r="D31" t="s">
        <v>5295</v>
      </c>
    </row>
    <row r="32" spans="1:4">
      <c r="B32" t="s">
        <v>1473</v>
      </c>
      <c r="D32" t="s">
        <v>5295</v>
      </c>
    </row>
    <row r="33" spans="1:4">
      <c r="B33" t="s">
        <v>1783</v>
      </c>
      <c r="D33" t="s">
        <v>5295</v>
      </c>
    </row>
    <row r="34" spans="1:4">
      <c r="B34" t="s">
        <v>1784</v>
      </c>
      <c r="D34" t="s">
        <v>5295</v>
      </c>
    </row>
    <row r="35" spans="1:4">
      <c r="B35" t="s">
        <v>1821</v>
      </c>
      <c r="D35" t="s">
        <v>5295</v>
      </c>
    </row>
    <row r="36" spans="1:4">
      <c r="B36" t="s">
        <v>2016</v>
      </c>
      <c r="D36" t="s">
        <v>5295</v>
      </c>
    </row>
    <row r="37" spans="1:4">
      <c r="B37" t="s">
        <v>2018</v>
      </c>
      <c r="D37" t="s">
        <v>5295</v>
      </c>
    </row>
    <row r="38" spans="1:4">
      <c r="B38" t="s">
        <v>1788</v>
      </c>
      <c r="D38" t="s">
        <v>5295</v>
      </c>
    </row>
    <row r="39" spans="1:4">
      <c r="B39" t="s">
        <v>1787</v>
      </c>
      <c r="D39" t="s">
        <v>5295</v>
      </c>
    </row>
    <row r="47" spans="1:4" s="276" customFormat="1">
      <c r="A47" s="275">
        <v>44976</v>
      </c>
      <c r="B47" s="276" t="s">
        <v>5302</v>
      </c>
    </row>
    <row r="49" spans="2:4">
      <c r="B49" t="s">
        <v>2025</v>
      </c>
      <c r="D49" t="s">
        <v>5300</v>
      </c>
    </row>
    <row r="50" spans="2:4">
      <c r="B50" t="s">
        <v>1382</v>
      </c>
      <c r="D50" t="s">
        <v>5300</v>
      </c>
    </row>
    <row r="51" spans="2:4">
      <c r="B51" t="s">
        <v>1384</v>
      </c>
      <c r="D51" t="s">
        <v>5300</v>
      </c>
    </row>
    <row r="52" spans="2:4">
      <c r="B52" t="s">
        <v>1385</v>
      </c>
      <c r="D52" t="s">
        <v>5300</v>
      </c>
    </row>
    <row r="53" spans="2:4">
      <c r="B53" t="s">
        <v>2032</v>
      </c>
      <c r="D53" t="s">
        <v>5300</v>
      </c>
    </row>
    <row r="54" spans="2:4">
      <c r="B54" t="s">
        <v>1374</v>
      </c>
      <c r="D54" t="s">
        <v>5300</v>
      </c>
    </row>
    <row r="55" spans="2:4">
      <c r="B55" s="274" t="s">
        <v>1472</v>
      </c>
      <c r="C55" s="274"/>
      <c r="D55" s="274" t="s">
        <v>5297</v>
      </c>
    </row>
    <row r="56" spans="2:4">
      <c r="B56" s="274" t="s">
        <v>1669</v>
      </c>
      <c r="C56" s="274"/>
      <c r="D56" s="274" t="s">
        <v>5298</v>
      </c>
    </row>
    <row r="57" spans="2:4">
      <c r="B57" s="111" t="s">
        <v>2013</v>
      </c>
      <c r="D57" s="111" t="s">
        <v>5301</v>
      </c>
    </row>
    <row r="58" spans="2:4">
      <c r="B58" s="274" t="s">
        <v>2015</v>
      </c>
      <c r="C58" s="274"/>
      <c r="D58" s="274" t="s">
        <v>5297</v>
      </c>
    </row>
    <row r="59" spans="2:4">
      <c r="B59" s="111" t="s">
        <v>2017</v>
      </c>
      <c r="D59" s="111" t="s">
        <v>5301</v>
      </c>
    </row>
    <row r="60" spans="2:4">
      <c r="B60" t="s">
        <v>2031</v>
      </c>
      <c r="D60" t="s">
        <v>5300</v>
      </c>
    </row>
    <row r="61" spans="2:4">
      <c r="B61" t="s">
        <v>2034</v>
      </c>
      <c r="D61" t="s">
        <v>5300</v>
      </c>
    </row>
    <row r="62" spans="2:4">
      <c r="B62" s="111" t="s">
        <v>3298</v>
      </c>
      <c r="D62" s="111" t="s">
        <v>5301</v>
      </c>
    </row>
    <row r="63" spans="2:4">
      <c r="B63" t="s">
        <v>2093</v>
      </c>
      <c r="D63" t="s">
        <v>5300</v>
      </c>
    </row>
    <row r="64" spans="2:4">
      <c r="B64" t="s">
        <v>2094</v>
      </c>
      <c r="D64" t="s">
        <v>5300</v>
      </c>
    </row>
    <row r="65" spans="2:4">
      <c r="B65" t="s">
        <v>2095</v>
      </c>
      <c r="D65" t="s">
        <v>5300</v>
      </c>
    </row>
    <row r="66" spans="2:4">
      <c r="B66" t="s">
        <v>2096</v>
      </c>
      <c r="D66" t="s">
        <v>5300</v>
      </c>
    </row>
    <row r="67" spans="2:4">
      <c r="B67" t="s">
        <v>2098</v>
      </c>
      <c r="D67" t="s">
        <v>5300</v>
      </c>
    </row>
    <row r="68" spans="2:4">
      <c r="B68" t="s">
        <v>4584</v>
      </c>
      <c r="D68" t="s">
        <v>5300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48"/>
  <sheetViews>
    <sheetView topLeftCell="A208" workbookViewId="0">
      <selection activeCell="D223" sqref="D223"/>
    </sheetView>
  </sheetViews>
  <sheetFormatPr baseColWidth="10" defaultRowHeight="16"/>
  <cols>
    <col min="2" max="2" width="15.5" style="229" customWidth="1"/>
    <col min="3" max="3" width="24.33203125" style="229" bestFit="1" customWidth="1"/>
    <col min="4" max="4" width="19" style="229" bestFit="1" customWidth="1"/>
    <col min="7" max="7" width="10" bestFit="1" customWidth="1"/>
    <col min="8" max="8" width="92" style="232" bestFit="1" customWidth="1"/>
  </cols>
  <sheetData>
    <row r="1" spans="2:8" ht="33">
      <c r="H1" s="230" t="s">
        <v>5184</v>
      </c>
    </row>
    <row r="2" spans="2:8">
      <c r="B2" s="229">
        <f>VLOOKUP(E2,SOURCE!P:AB,13,0)</f>
        <v>33</v>
      </c>
      <c r="C2" s="229" t="str">
        <f>VLOOKUP(E2,SOURCE!P:AC,14,0)</f>
        <v>ITM_PRIME</v>
      </c>
      <c r="D2" s="229" t="str">
        <f>VLOOKUP(E2,SOURCE!P:AA,12,0)</f>
        <v>PRIME?</v>
      </c>
      <c r="E2" t="s">
        <v>1746</v>
      </c>
      <c r="G2" t="s">
        <v>3677</v>
      </c>
      <c r="H2" s="231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29">
        <f>VLOOKUP(E3,SOURCE!P:AB,13,0)</f>
        <v>35</v>
      </c>
      <c r="C3" s="229" t="str">
        <f>VLOOKUP(E3,SOURCE!P:AC,14,0)</f>
        <v>ITM_ENTER</v>
      </c>
      <c r="D3" s="229" t="str">
        <f>VLOOKUP(E3,SOURCE!P:AA,12,0)</f>
        <v>ENTER</v>
      </c>
      <c r="E3" t="s">
        <v>1484</v>
      </c>
      <c r="G3" t="s">
        <v>3678</v>
      </c>
      <c r="H3" s="231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29">
        <f>VLOOKUP(E4,SOURCE!P:AB,13,0)</f>
        <v>36</v>
      </c>
      <c r="C4" s="229" t="str">
        <f>VLOOKUP(E4,SOURCE!P:AC,14,0)</f>
        <v>ITM_XexY</v>
      </c>
      <c r="D4" s="229" t="str">
        <f>VLOOKUP(E4,SOURCE!P:AA,12,0)</f>
        <v>X&lt;&gt;Y</v>
      </c>
      <c r="E4" t="s">
        <v>1926</v>
      </c>
      <c r="G4" t="s">
        <v>3679</v>
      </c>
      <c r="H4" s="231" t="str">
        <f t="shared" si="0"/>
        <v xml:space="preserve">              {ITM_XexY,                      "X&lt;&gt;Y"},</v>
      </c>
    </row>
    <row r="5" spans="2:8">
      <c r="B5" s="229">
        <f>VLOOKUP(E5,SOURCE!P:AB,13,0)</f>
        <v>37</v>
      </c>
      <c r="C5" s="229" t="str">
        <f>VLOOKUP(E5,SOURCE!P:AC,14,0)</f>
        <v>ITM_DROP</v>
      </c>
      <c r="D5" s="229" t="str">
        <f>VLOOKUP(E5,SOURCE!P:AA,12,0)</f>
        <v>DROP</v>
      </c>
      <c r="E5" t="s">
        <v>1466</v>
      </c>
      <c r="G5" t="s">
        <v>3680</v>
      </c>
      <c r="H5" s="231" t="str">
        <f t="shared" si="0"/>
        <v xml:space="preserve">              {ITM_DROP,                      "DROP"},</v>
      </c>
    </row>
    <row r="6" spans="2:8">
      <c r="B6" s="229">
        <f>VLOOKUP(E6,SOURCE!P:AB,13,0)</f>
        <v>41</v>
      </c>
      <c r="C6" s="229" t="str">
        <f>VLOOKUP(E6,SOURCE!P:AC,14,0)</f>
        <v>ITM_CLX</v>
      </c>
      <c r="D6" s="229" t="str">
        <f>VLOOKUP(E6,SOURCE!P:AA,12,0)</f>
        <v>CLX</v>
      </c>
      <c r="E6" t="s">
        <v>1439</v>
      </c>
      <c r="G6" t="s">
        <v>3681</v>
      </c>
      <c r="H6" s="231" t="str">
        <f t="shared" si="0"/>
        <v xml:space="preserve">              {ITM_CLX,                       "CLX"},</v>
      </c>
    </row>
    <row r="7" spans="2:8">
      <c r="B7" s="229">
        <f>VLOOKUP(E7,SOURCE!P:AB,13,0)</f>
        <v>42</v>
      </c>
      <c r="C7" s="229" t="str">
        <f>VLOOKUP(E7,SOURCE!P:AC,14,0)</f>
        <v>ITM_FILL</v>
      </c>
      <c r="D7" s="229" t="str">
        <f>VLOOKUP(E7,SOURCE!P:AA,12,0)</f>
        <v>FILL</v>
      </c>
      <c r="E7" t="s">
        <v>1515</v>
      </c>
      <c r="G7" t="s">
        <v>3682</v>
      </c>
      <c r="H7" s="231" t="str">
        <f t="shared" si="0"/>
        <v xml:space="preserve">              {ITM_FILL,                      "FILL"},</v>
      </c>
    </row>
    <row r="8" spans="2:8">
      <c r="B8" s="229">
        <f>VLOOKUP(E8,SOURCE!P:AB,13,0)</f>
        <v>44</v>
      </c>
      <c r="C8" s="229" t="str">
        <f>VLOOKUP(E8,SOURCE!P:AC,14,0)</f>
        <v>ITM_STO</v>
      </c>
      <c r="D8" s="229" t="str">
        <f>VLOOKUP(E8,SOURCE!P:AA,12,0)</f>
        <v>STO</v>
      </c>
      <c r="E8" t="s">
        <v>1846</v>
      </c>
      <c r="G8" t="s">
        <v>3683</v>
      </c>
      <c r="H8" s="231" t="str">
        <f t="shared" si="0"/>
        <v xml:space="preserve">              {ITM_STO,                       "STO"},</v>
      </c>
    </row>
    <row r="9" spans="2:8">
      <c r="B9" s="229">
        <f>VLOOKUP(E9,SOURCE!P:AB,13,0)</f>
        <v>49</v>
      </c>
      <c r="C9" s="229" t="str">
        <f>VLOOKUP(E9,SOURCE!P:AC,14,0)</f>
        <v>ITM_COMB</v>
      </c>
      <c r="D9" s="229" t="str">
        <f>VLOOKUP(E9,SOURCE!P:AA,12,0)</f>
        <v>COMB</v>
      </c>
      <c r="E9" t="s">
        <v>1441</v>
      </c>
      <c r="G9" t="s">
        <v>3684</v>
      </c>
      <c r="H9" s="231" t="str">
        <f t="shared" si="0"/>
        <v xml:space="preserve">              {ITM_COMB,                      "COMB"},</v>
      </c>
    </row>
    <row r="10" spans="2:8">
      <c r="B10" s="229">
        <f>VLOOKUP(E10,SOURCE!P:AB,13,0)</f>
        <v>50</v>
      </c>
      <c r="C10" s="229" t="str">
        <f>VLOOKUP(E10,SOURCE!P:AC,14,0)</f>
        <v>ITM_PERM</v>
      </c>
      <c r="D10" s="229" t="str">
        <f>VLOOKUP(E10,SOURCE!P:AA,12,0)</f>
        <v>PERM</v>
      </c>
      <c r="E10" t="s">
        <v>1731</v>
      </c>
      <c r="G10" t="s">
        <v>3685</v>
      </c>
      <c r="H10" s="231" t="str">
        <f t="shared" si="0"/>
        <v xml:space="preserve">              {ITM_PERM,                      "PERM"},</v>
      </c>
    </row>
    <row r="11" spans="2:8">
      <c r="B11" s="229">
        <f>VLOOKUP(E11,SOURCE!P:AB,13,0)</f>
        <v>51</v>
      </c>
      <c r="C11" s="229" t="str">
        <f>VLOOKUP(E11,SOURCE!P:AC,14,0)</f>
        <v>ITM_RCL</v>
      </c>
      <c r="D11" s="229" t="str">
        <f>VLOOKUP(E11,SOURCE!P:AA,12,0)</f>
        <v>RCL</v>
      </c>
      <c r="E11" t="s">
        <v>1759</v>
      </c>
      <c r="G11" t="s">
        <v>3686</v>
      </c>
      <c r="H11" s="231" t="str">
        <f t="shared" si="0"/>
        <v xml:space="preserve">              {ITM_RCL,                       "RCL"},</v>
      </c>
    </row>
    <row r="12" spans="2:8">
      <c r="B12" s="229">
        <f>VLOOKUP(E12,SOURCE!P:AB,13,0)</f>
        <v>58</v>
      </c>
      <c r="C12" s="229" t="str">
        <f>VLOOKUP(E12,SOURCE!P:AC,14,0)</f>
        <v>ITM_SQUARE</v>
      </c>
      <c r="D12" s="229" t="str">
        <f>VLOOKUP(E12,SOURCE!P:AA,12,0)</f>
        <v>X^2</v>
      </c>
      <c r="E12" t="s">
        <v>1912</v>
      </c>
      <c r="G12" t="s">
        <v>3688</v>
      </c>
      <c r="H12" s="231" t="str">
        <f t="shared" si="0"/>
        <v xml:space="preserve">              {ITM_SQUARE,                    "X^2"},</v>
      </c>
    </row>
    <row r="13" spans="2:8">
      <c r="B13" s="229">
        <f>VLOOKUP(E13,SOURCE!P:AB,13,0)</f>
        <v>59</v>
      </c>
      <c r="C13" s="229" t="str">
        <f>VLOOKUP(E13,SOURCE!P:AC,14,0)</f>
        <v>ITM_CUBE</v>
      </c>
      <c r="D13" s="229" t="str">
        <f>VLOOKUP(E13,SOURCE!P:AA,12,0)</f>
        <v>X^3</v>
      </c>
      <c r="E13" t="s">
        <v>1913</v>
      </c>
      <c r="G13" t="s">
        <v>3689</v>
      </c>
      <c r="H13" s="231" t="str">
        <f t="shared" si="0"/>
        <v xml:space="preserve">              {ITM_CUBE,                      "X^3"},</v>
      </c>
    </row>
    <row r="14" spans="2:8">
      <c r="B14" s="229">
        <f>VLOOKUP(E14,SOURCE!P:AB,13,0)</f>
        <v>60</v>
      </c>
      <c r="C14" s="229" t="str">
        <f>VLOOKUP(E14,SOURCE!P:AC,14,0)</f>
        <v>ITM_YX</v>
      </c>
      <c r="D14" s="229" t="str">
        <f>VLOOKUP(E14,SOURCE!P:AA,12,0)</f>
        <v>Y^X</v>
      </c>
      <c r="E14" t="s">
        <v>1940</v>
      </c>
      <c r="G14" t="s">
        <v>3690</v>
      </c>
      <c r="H14" s="231" t="str">
        <f t="shared" si="0"/>
        <v xml:space="preserve">              {ITM_YX,                        "Y^X"},</v>
      </c>
    </row>
    <row r="15" spans="2:8">
      <c r="B15" s="229">
        <f>VLOOKUP(E15,SOURCE!P:AB,13,0)</f>
        <v>61</v>
      </c>
      <c r="C15" s="229" t="str">
        <f>VLOOKUP(E15,SOURCE!P:AC,14,0)</f>
        <v>ITM_SQUAREROOTX</v>
      </c>
      <c r="D15" s="229" t="str">
        <f>VLOOKUP(E15,SOURCE!P:AA,12,0)</f>
        <v>SQRT</v>
      </c>
      <c r="E15" t="s">
        <v>2025</v>
      </c>
      <c r="G15" t="s">
        <v>2495</v>
      </c>
      <c r="H15" s="231" t="str">
        <f t="shared" si="0"/>
        <v xml:space="preserve">              {ITM_SQUAREROOTX,               "SQRT"},</v>
      </c>
    </row>
    <row r="16" spans="2:8">
      <c r="B16" s="229">
        <f>VLOOKUP(E16,SOURCE!P:AB,13,0)</f>
        <v>62</v>
      </c>
      <c r="C16" s="229" t="str">
        <f>VLOOKUP(E16,SOURCE!P:AC,14,0)</f>
        <v>ITM_CUBEROOT</v>
      </c>
      <c r="D16" s="229" t="str">
        <f>VLOOKUP(E16,SOURCE!P:AA,12,0)</f>
        <v>CUBRT</v>
      </c>
      <c r="E16" t="s">
        <v>1371</v>
      </c>
      <c r="G16" t="s">
        <v>2605</v>
      </c>
      <c r="H16" s="231" t="str">
        <f t="shared" si="0"/>
        <v xml:space="preserve">              {ITM_CUBEROOT,                  "CUBRT"},</v>
      </c>
    </row>
    <row r="17" spans="2:8">
      <c r="B17" s="229">
        <f>VLOOKUP(E17,SOURCE!P:AB,13,0)</f>
        <v>63</v>
      </c>
      <c r="C17" s="229" t="str">
        <f>VLOOKUP(E17,SOURCE!P:AC,14,0)</f>
        <v>ITM_XTHROOT</v>
      </c>
      <c r="D17" s="229" t="str">
        <f>VLOOKUP(E17,SOURCE!P:AA,12,0)</f>
        <v>XRTY</v>
      </c>
      <c r="E17" t="s">
        <v>1936</v>
      </c>
      <c r="G17" t="s">
        <v>2493</v>
      </c>
      <c r="H17" s="231" t="str">
        <f t="shared" si="0"/>
        <v xml:space="preserve">              {ITM_XTHROOT,                   "XRTY"},</v>
      </c>
    </row>
    <row r="18" spans="2:8">
      <c r="B18" s="229">
        <f>VLOOKUP(E18,SOURCE!P:AB,13,0)</f>
        <v>64</v>
      </c>
      <c r="C18" s="229" t="str">
        <f>VLOOKUP(E18,SOURCE!P:AC,14,0)</f>
        <v>ITM_2X</v>
      </c>
      <c r="D18" s="229" t="str">
        <f>VLOOKUP(E18,SOURCE!P:AA,12,0)</f>
        <v>2^X</v>
      </c>
      <c r="E18" t="s">
        <v>1370</v>
      </c>
      <c r="G18" t="s">
        <v>3691</v>
      </c>
      <c r="H18" s="231" t="str">
        <f t="shared" si="0"/>
        <v xml:space="preserve">              {ITM_2X,                        "2^X"},</v>
      </c>
    </row>
    <row r="19" spans="2:8">
      <c r="B19" s="229">
        <f>VLOOKUP(E19,SOURCE!P:AB,13,0)</f>
        <v>65</v>
      </c>
      <c r="C19" s="229" t="str">
        <f>VLOOKUP(E19,SOURCE!P:AC,14,0)</f>
        <v>ITM_EXP</v>
      </c>
      <c r="D19" s="229" t="str">
        <f>VLOOKUP(E19,SOURCE!P:AA,12,0)</f>
        <v>E^X</v>
      </c>
      <c r="E19" t="s">
        <v>3092</v>
      </c>
      <c r="G19" t="s">
        <v>3692</v>
      </c>
      <c r="H19" s="231" t="str">
        <f t="shared" si="0"/>
        <v xml:space="preserve">              {ITM_EXP,                       "E^X"},</v>
      </c>
    </row>
    <row r="20" spans="2:8">
      <c r="B20" s="229">
        <f>VLOOKUP(E20,SOURCE!P:AB,13,0)</f>
        <v>67</v>
      </c>
      <c r="C20" s="229" t="str">
        <f>VLOOKUP(E20,SOURCE!P:AC,14,0)</f>
        <v>ITM_10x</v>
      </c>
      <c r="D20" s="229" t="str">
        <f>VLOOKUP(E20,SOURCE!P:AA,12,0)</f>
        <v>10^X</v>
      </c>
      <c r="E20" t="s">
        <v>1366</v>
      </c>
      <c r="G20" t="s">
        <v>3693</v>
      </c>
      <c r="H20" s="231" t="str">
        <f t="shared" si="0"/>
        <v xml:space="preserve">              {ITM_10x,                       "10^X"},</v>
      </c>
    </row>
    <row r="21" spans="2:8">
      <c r="B21" s="229">
        <f>VLOOKUP(E21,SOURCE!P:AB,13,0)</f>
        <v>68</v>
      </c>
      <c r="C21" s="229" t="str">
        <f>VLOOKUP(E21,SOURCE!P:AC,14,0)</f>
        <v>ITM_LOG2</v>
      </c>
      <c r="D21" s="229" t="str">
        <f>VLOOKUP(E21,SOURCE!P:AA,12,0)</f>
        <v>LB</v>
      </c>
      <c r="E21" t="s">
        <v>1633</v>
      </c>
      <c r="G21" t="s">
        <v>3694</v>
      </c>
      <c r="H21" s="231" t="str">
        <f t="shared" si="0"/>
        <v xml:space="preserve">              {ITM_LOG2,                      "LOG2"},</v>
      </c>
    </row>
    <row r="22" spans="2:8">
      <c r="B22" s="229">
        <f>VLOOKUP(E22,SOURCE!P:AB,13,0)</f>
        <v>69</v>
      </c>
      <c r="C22" s="229" t="str">
        <f>VLOOKUP(E22,SOURCE!P:AC,14,0)</f>
        <v>ITM_LN</v>
      </c>
      <c r="D22" s="229" t="str">
        <f>VLOOKUP(E22,SOURCE!P:AA,12,0)</f>
        <v>LN</v>
      </c>
      <c r="E22" t="s">
        <v>1621</v>
      </c>
      <c r="G22" t="s">
        <v>3695</v>
      </c>
      <c r="H22" s="231" t="str">
        <f t="shared" si="0"/>
        <v xml:space="preserve">              {ITM_LN,                        "LN"},</v>
      </c>
    </row>
    <row r="23" spans="2:8">
      <c r="B23" s="229">
        <f>VLOOKUP(E23,SOURCE!P:AB,13,0)</f>
        <v>71</v>
      </c>
      <c r="C23" s="229" t="str">
        <f>VLOOKUP(E23,SOURCE!P:AC,14,0)</f>
        <v>ITM_LOG10</v>
      </c>
      <c r="D23" s="229" t="str">
        <f>VLOOKUP(E23,SOURCE!P:AA,12,0)</f>
        <v>LOG</v>
      </c>
      <c r="E23" t="s">
        <v>1632</v>
      </c>
      <c r="G23" t="s">
        <v>3696</v>
      </c>
      <c r="H23" s="231" t="str">
        <f t="shared" si="0"/>
        <v xml:space="preserve">              {ITM_LOG10,                     "LOG10"},</v>
      </c>
    </row>
    <row r="24" spans="2:8">
      <c r="B24" s="229">
        <f>VLOOKUP(E24,SOURCE!P:AB,13,0)</f>
        <v>72</v>
      </c>
      <c r="C24" s="229" t="str">
        <f>VLOOKUP(E24,SOURCE!P:AC,14,0)</f>
        <v>ITM_LOGXY</v>
      </c>
      <c r="D24" s="229" t="str">
        <f>VLOOKUP(E24,SOURCE!P:AA,12,0)</f>
        <v>LOGXY</v>
      </c>
      <c r="E24" t="s">
        <v>1639</v>
      </c>
      <c r="G24" t="s">
        <v>3697</v>
      </c>
      <c r="H24" s="231" t="str">
        <f t="shared" si="0"/>
        <v xml:space="preserve">              {ITM_LOGXY,                     "LOGXY"},</v>
      </c>
    </row>
    <row r="25" spans="2:8">
      <c r="B25" s="229">
        <f>VLOOKUP(E25,SOURCE!P:AB,13,0)</f>
        <v>73</v>
      </c>
      <c r="C25" s="229" t="str">
        <f>VLOOKUP(E25,SOURCE!P:AC,14,0)</f>
        <v>ITM_1ONX</v>
      </c>
      <c r="D25" s="229" t="str">
        <f>VLOOKUP(E25,SOURCE!P:AA,12,0)</f>
        <v>1/X</v>
      </c>
      <c r="E25" t="s">
        <v>1368</v>
      </c>
      <c r="G25" t="s">
        <v>3698</v>
      </c>
      <c r="H25" s="231" t="str">
        <f t="shared" si="0"/>
        <v xml:space="preserve">              {ITM_1ONX,                      "1/X"},</v>
      </c>
    </row>
    <row r="26" spans="2:8">
      <c r="B26" s="229">
        <f>VLOOKUP(E26,SOURCE!P:AB,13,0)</f>
        <v>74</v>
      </c>
      <c r="C26" s="229" t="str">
        <f>VLOOKUP(E26,SOURCE!P:AC,14,0)</f>
        <v>ITM_cos</v>
      </c>
      <c r="D26" s="229" t="str">
        <f>VLOOKUP(E26,SOURCE!P:AA,12,0)</f>
        <v>COS</v>
      </c>
      <c r="E26" t="s">
        <v>1445</v>
      </c>
      <c r="G26" t="s">
        <v>3699</v>
      </c>
      <c r="H26" s="231" t="str">
        <f t="shared" si="0"/>
        <v xml:space="preserve">              {ITM_cos,                       "COS"},</v>
      </c>
    </row>
    <row r="27" spans="2:8">
      <c r="B27" s="229">
        <f>VLOOKUP(E27,SOURCE!P:AB,13,0)</f>
        <v>75</v>
      </c>
      <c r="C27" s="229" t="str">
        <f>VLOOKUP(E27,SOURCE!P:AC,14,0)</f>
        <v>ITM_cosh</v>
      </c>
      <c r="D27" s="229" t="str">
        <f>VLOOKUP(E27,SOURCE!P:AA,12,0)</f>
        <v>COSH</v>
      </c>
      <c r="E27" t="s">
        <v>1446</v>
      </c>
      <c r="G27" t="s">
        <v>3700</v>
      </c>
      <c r="H27" s="231" t="str">
        <f t="shared" si="0"/>
        <v xml:space="preserve">              {ITM_cosh,                      "COSH"},</v>
      </c>
    </row>
    <row r="28" spans="2:8">
      <c r="B28" s="229">
        <f>VLOOKUP(E28,SOURCE!P:AB,13,0)</f>
        <v>76</v>
      </c>
      <c r="C28" s="229" t="str">
        <f>VLOOKUP(E28,SOURCE!P:AC,14,0)</f>
        <v>ITM_sin</v>
      </c>
      <c r="D28" s="229" t="str">
        <f>VLOOKUP(E28,SOURCE!P:AA,12,0)</f>
        <v>SIN</v>
      </c>
      <c r="E28" t="s">
        <v>1830</v>
      </c>
      <c r="G28" t="s">
        <v>3701</v>
      </c>
      <c r="H28" s="231" t="str">
        <f t="shared" si="0"/>
        <v xml:space="preserve">              {ITM_sin,                       "SIN"},</v>
      </c>
    </row>
    <row r="29" spans="2:8">
      <c r="B29" s="229">
        <f>VLOOKUP(E29,SOURCE!P:AB,13,0)</f>
        <v>78</v>
      </c>
      <c r="C29" s="229" t="str">
        <f>VLOOKUP(E29,SOURCE!P:AC,14,0)</f>
        <v>ITM_sinh</v>
      </c>
      <c r="D29" s="229" t="str">
        <f>VLOOKUP(E29,SOURCE!P:AA,12,0)</f>
        <v>SINH</v>
      </c>
      <c r="E29" t="s">
        <v>1832</v>
      </c>
      <c r="G29" t="s">
        <v>3702</v>
      </c>
      <c r="H29" s="231" t="str">
        <f t="shared" si="0"/>
        <v xml:space="preserve">              {ITM_sinh,                      "SINH"},</v>
      </c>
    </row>
    <row r="30" spans="2:8">
      <c r="B30" s="229">
        <f>VLOOKUP(E30,SOURCE!P:AB,13,0)</f>
        <v>79</v>
      </c>
      <c r="C30" s="229" t="str">
        <f>VLOOKUP(E30,SOURCE!P:AC,14,0)</f>
        <v>ITM_tan</v>
      </c>
      <c r="D30" s="229" t="str">
        <f>VLOOKUP(E30,SOURCE!P:AA,12,0)</f>
        <v>TAN</v>
      </c>
      <c r="E30" t="s">
        <v>1864</v>
      </c>
      <c r="G30" t="s">
        <v>3703</v>
      </c>
      <c r="H30" s="231" t="str">
        <f t="shared" si="0"/>
        <v xml:space="preserve">              {ITM_tan,                       "TAN"},</v>
      </c>
    </row>
    <row r="31" spans="2:8">
      <c r="B31" s="229">
        <f>VLOOKUP(E31,SOURCE!P:AB,13,0)</f>
        <v>80</v>
      </c>
      <c r="C31" s="229" t="str">
        <f>VLOOKUP(E31,SOURCE!P:AC,14,0)</f>
        <v>ITM_tanh</v>
      </c>
      <c r="D31" s="229" t="str">
        <f>VLOOKUP(E31,SOURCE!P:AA,12,0)</f>
        <v>TANH</v>
      </c>
      <c r="E31" t="s">
        <v>1865</v>
      </c>
      <c r="G31" t="s">
        <v>3704</v>
      </c>
      <c r="H31" s="231" t="str">
        <f t="shared" si="0"/>
        <v xml:space="preserve">              {ITM_tanh,                      "TANH"},</v>
      </c>
    </row>
    <row r="32" spans="2:8">
      <c r="B32" s="229">
        <f>VLOOKUP(E32,SOURCE!P:AB,13,0)</f>
        <v>81</v>
      </c>
      <c r="C32" s="229" t="str">
        <f>VLOOKUP(E32,SOURCE!P:AC,14,0)</f>
        <v>ITM_arccos</v>
      </c>
      <c r="D32" s="229" t="str">
        <f>VLOOKUP(E32,SOURCE!P:AA,12,0)</f>
        <v>ARCCOS</v>
      </c>
      <c r="E32" t="s">
        <v>1382</v>
      </c>
      <c r="G32" t="s">
        <v>3705</v>
      </c>
      <c r="H32" s="231" t="str">
        <f t="shared" si="0"/>
        <v xml:space="preserve">              {ITM_arccos,                    "ARCCOS"},</v>
      </c>
    </row>
    <row r="33" spans="2:8">
      <c r="B33" s="229">
        <f>VLOOKUP(E33,SOURCE!P:AB,13,0)</f>
        <v>82</v>
      </c>
      <c r="C33" s="229" t="str">
        <f>VLOOKUP(E33,SOURCE!P:AC,14,0)</f>
        <v>ITM_arcosh</v>
      </c>
      <c r="D33" s="229" t="str">
        <f>VLOOKUP(E33,SOURCE!P:AA,12,0)</f>
        <v>ARCCOSH</v>
      </c>
      <c r="E33" t="s">
        <v>1383</v>
      </c>
      <c r="G33" t="s">
        <v>2649</v>
      </c>
      <c r="H33" s="231" t="str">
        <f t="shared" si="0"/>
        <v xml:space="preserve">              {ITM_arcosh,                    "ARCCOSH"},</v>
      </c>
    </row>
    <row r="34" spans="2:8">
      <c r="B34" s="229">
        <f>VLOOKUP(E34,SOURCE!P:AB,13,0)</f>
        <v>83</v>
      </c>
      <c r="C34" s="229" t="str">
        <f>VLOOKUP(E34,SOURCE!P:AC,14,0)</f>
        <v>ITM_arcsin</v>
      </c>
      <c r="D34" s="229" t="str">
        <f>VLOOKUP(E34,SOURCE!P:AA,12,0)</f>
        <v>ARCSIN</v>
      </c>
      <c r="E34" t="s">
        <v>1384</v>
      </c>
      <c r="G34" t="s">
        <v>3706</v>
      </c>
      <c r="H34" s="231" t="str">
        <f t="shared" si="0"/>
        <v xml:space="preserve">              {ITM_arcsin,                    "ARCSIN"},</v>
      </c>
    </row>
    <row r="35" spans="2:8">
      <c r="B35" s="229">
        <f>VLOOKUP(E35,SOURCE!P:AB,13,0)</f>
        <v>84</v>
      </c>
      <c r="C35" s="229" t="str">
        <f>VLOOKUP(E35,SOURCE!P:AC,14,0)</f>
        <v>ITM_arsinh</v>
      </c>
      <c r="D35" s="229" t="str">
        <f>VLOOKUP(E35,SOURCE!P:AA,12,0)</f>
        <v>ARCSINH</v>
      </c>
      <c r="E35" t="s">
        <v>1386</v>
      </c>
      <c r="G35" t="s">
        <v>2647</v>
      </c>
      <c r="H35" s="231" t="str">
        <f t="shared" si="0"/>
        <v xml:space="preserve">              {ITM_arsinh,                    "ARCSINH"},</v>
      </c>
    </row>
    <row r="36" spans="2:8">
      <c r="B36" s="229">
        <f>VLOOKUP(E36,SOURCE!P:AB,13,0)</f>
        <v>85</v>
      </c>
      <c r="C36" s="229" t="str">
        <f>VLOOKUP(E36,SOURCE!P:AC,14,0)</f>
        <v>ITM_arctan</v>
      </c>
      <c r="D36" s="229" t="str">
        <f>VLOOKUP(E36,SOURCE!P:AA,12,0)</f>
        <v>ARCTAN</v>
      </c>
      <c r="E36" t="s">
        <v>1385</v>
      </c>
      <c r="G36" t="s">
        <v>3707</v>
      </c>
      <c r="H36" s="231" t="str">
        <f t="shared" si="0"/>
        <v xml:space="preserve">              {ITM_arctan,                    "ARCTAN"},</v>
      </c>
    </row>
    <row r="37" spans="2:8">
      <c r="B37" s="229">
        <f>VLOOKUP(E37,SOURCE!P:AB,13,0)</f>
        <v>86</v>
      </c>
      <c r="C37" s="229" t="str">
        <f>VLOOKUP(E37,SOURCE!P:AC,14,0)</f>
        <v>ITM_artanh</v>
      </c>
      <c r="D37" s="229" t="str">
        <f>VLOOKUP(E37,SOURCE!P:AA,12,0)</f>
        <v>ARCTANH</v>
      </c>
      <c r="E37" t="s">
        <v>1387</v>
      </c>
      <c r="G37" t="s">
        <v>2648</v>
      </c>
      <c r="H37" s="231" t="str">
        <f t="shared" si="0"/>
        <v xml:space="preserve">              {ITM_artanh,                    "ARCTANH"},</v>
      </c>
    </row>
    <row r="38" spans="2:8">
      <c r="B38" s="229">
        <f>VLOOKUP(E38,SOURCE!P:AB,13,0)</f>
        <v>89</v>
      </c>
      <c r="C38" s="229" t="str">
        <f>VLOOKUP(E38,SOURCE!P:AC,14,0)</f>
        <v>ITM_GCD</v>
      </c>
      <c r="D38" s="229" t="str">
        <f>VLOOKUP(E38,SOURCE!P:AA,12,0)</f>
        <v>GCD</v>
      </c>
      <c r="E38" t="s">
        <v>1546</v>
      </c>
      <c r="G38" t="s">
        <v>3710</v>
      </c>
      <c r="H38" s="231" t="str">
        <f t="shared" si="0"/>
        <v xml:space="preserve">              {ITM_GCD,                       "GCD"},</v>
      </c>
    </row>
    <row r="39" spans="2:8">
      <c r="B39" s="229">
        <f>VLOOKUP(E39,SOURCE!P:AB,13,0)</f>
        <v>90</v>
      </c>
      <c r="C39" s="229" t="str">
        <f>VLOOKUP(E39,SOURCE!P:AC,14,0)</f>
        <v>ITM_LCM</v>
      </c>
      <c r="D39" s="229" t="str">
        <f>VLOOKUP(E39,SOURCE!P:AA,12,0)</f>
        <v>LCM</v>
      </c>
      <c r="E39" t="s">
        <v>1613</v>
      </c>
      <c r="G39" t="s">
        <v>3711</v>
      </c>
      <c r="H39" s="231" t="str">
        <f t="shared" si="0"/>
        <v xml:space="preserve">              {ITM_LCM,                       "LCM"},</v>
      </c>
    </row>
    <row r="40" spans="2:8">
      <c r="B40" s="229">
        <f>VLOOKUP(E40,SOURCE!P:AB,13,0)</f>
        <v>91</v>
      </c>
      <c r="C40" s="229" t="str">
        <f>VLOOKUP(E40,SOURCE!P:AC,14,0)</f>
        <v>ITM_DEC</v>
      </c>
      <c r="D40" s="229" t="str">
        <f>VLOOKUP(E40,SOURCE!P:AA,12,0)</f>
        <v>DECR</v>
      </c>
      <c r="E40" t="s">
        <v>1461</v>
      </c>
      <c r="G40" t="s">
        <v>3840</v>
      </c>
      <c r="H40" s="231" t="str">
        <f t="shared" si="0"/>
        <v xml:space="preserve">              {ITM_DEC,                       "DEC"},</v>
      </c>
    </row>
    <row r="41" spans="2:8">
      <c r="B41" s="229">
        <f>VLOOKUP(E41,SOURCE!P:AB,13,0)</f>
        <v>92</v>
      </c>
      <c r="C41" s="229" t="str">
        <f>VLOOKUP(E41,SOURCE!P:AC,14,0)</f>
        <v>ITM_INC</v>
      </c>
      <c r="D41" s="229" t="str">
        <f>VLOOKUP(E41,SOURCE!P:AA,12,0)</f>
        <v>INC</v>
      </c>
      <c r="E41" t="s">
        <v>1574</v>
      </c>
      <c r="G41" t="s">
        <v>3839</v>
      </c>
      <c r="H41" s="231" t="str">
        <f t="shared" si="0"/>
        <v xml:space="preserve">              {ITM_INC,                       "INC"},</v>
      </c>
    </row>
    <row r="42" spans="2:8">
      <c r="B42" s="229">
        <f>VLOOKUP(E42,SOURCE!P:AB,13,0)</f>
        <v>93</v>
      </c>
      <c r="C42" s="229" t="str">
        <f>VLOOKUP(E42,SOURCE!P:AC,14,0)</f>
        <v>ITM_IP</v>
      </c>
      <c r="D42" s="229" t="str">
        <f>VLOOKUP(E42,SOURCE!P:AA,12,0)</f>
        <v>IP</v>
      </c>
      <c r="E42" t="s">
        <v>1580</v>
      </c>
      <c r="G42" t="s">
        <v>3712</v>
      </c>
      <c r="H42" s="231" t="str">
        <f t="shared" si="0"/>
        <v xml:space="preserve">              {ITM_IP,                        "IP"},</v>
      </c>
    </row>
    <row r="43" spans="2:8">
      <c r="B43" s="229">
        <f>VLOOKUP(E43,SOURCE!P:AB,13,0)</f>
        <v>94</v>
      </c>
      <c r="C43" s="229" t="str">
        <f>VLOOKUP(E43,SOURCE!P:AC,14,0)</f>
        <v>ITM_FP</v>
      </c>
      <c r="D43" s="229" t="str">
        <f>VLOOKUP(E43,SOURCE!P:AA,12,0)</f>
        <v>FP</v>
      </c>
      <c r="E43" t="s">
        <v>1522</v>
      </c>
      <c r="G43" t="s">
        <v>3713</v>
      </c>
      <c r="H43" s="231" t="str">
        <f t="shared" si="0"/>
        <v xml:space="preserve">              {ITM_FP,                        "FP"},</v>
      </c>
    </row>
    <row r="44" spans="2:8">
      <c r="B44" s="229">
        <f>VLOOKUP(E44,SOURCE!P:AB,13,0)</f>
        <v>95</v>
      </c>
      <c r="C44" s="229" t="str">
        <f>VLOOKUP(E44,SOURCE!P:AC,14,0)</f>
        <v>ITM_ADD</v>
      </c>
      <c r="D44" s="229" t="str">
        <f>VLOOKUP(E44,SOURCE!P:AA,12,0)</f>
        <v>+</v>
      </c>
      <c r="E44" t="s">
        <v>979</v>
      </c>
      <c r="G44" t="s">
        <v>3714</v>
      </c>
      <c r="H44" s="231" t="str">
        <f t="shared" si="0"/>
        <v xml:space="preserve">              {ITM_ADD,                       "+"},</v>
      </c>
    </row>
    <row r="45" spans="2:8">
      <c r="B45" s="229">
        <f>VLOOKUP(E45,SOURCE!P:AB,13,0)</f>
        <v>96</v>
      </c>
      <c r="C45" s="229" t="str">
        <f>VLOOKUP(E45,SOURCE!P:AC,14,0)</f>
        <v>ITM_SUB</v>
      </c>
      <c r="D45" s="229" t="str">
        <f>VLOOKUP(E45,SOURCE!P:AA,12,0)</f>
        <v>-</v>
      </c>
      <c r="E45" t="s">
        <v>423</v>
      </c>
      <c r="G45" t="s">
        <v>3675</v>
      </c>
      <c r="H45" s="231" t="str">
        <f t="shared" si="0"/>
        <v xml:space="preserve">              {ITM_SUB,                       "-"},</v>
      </c>
    </row>
    <row r="46" spans="2:8">
      <c r="B46" s="229">
        <f>VLOOKUP(E46,SOURCE!P:AB,13,0)</f>
        <v>97</v>
      </c>
      <c r="C46" s="229" t="str">
        <f>VLOOKUP(E46,SOURCE!P:AC,14,0)</f>
        <v>ITM_CHS</v>
      </c>
      <c r="D46" s="229" t="str">
        <f>VLOOKUP(E46,SOURCE!P:AA,12,0)</f>
        <v>CHS</v>
      </c>
      <c r="E46" t="s">
        <v>421</v>
      </c>
      <c r="G46" t="s">
        <v>3715</v>
      </c>
      <c r="H46" s="231" t="str">
        <f t="shared" si="0"/>
        <v xml:space="preserve">              {ITM_CHS,                       "CHS"},</v>
      </c>
    </row>
    <row r="47" spans="2:8">
      <c r="B47" s="229">
        <f>VLOOKUP(E47,SOURCE!P:AB,13,0)</f>
        <v>98</v>
      </c>
      <c r="C47" s="229" t="str">
        <f>VLOOKUP(E47,SOURCE!P:AC,14,0)</f>
        <v>ITM_MULT</v>
      </c>
      <c r="D47" s="229" t="str">
        <f>VLOOKUP(E47,SOURCE!P:AA,12,0)</f>
        <v>*</v>
      </c>
      <c r="E47" t="s">
        <v>425</v>
      </c>
      <c r="G47" t="s">
        <v>2509</v>
      </c>
      <c r="H47" s="231" t="str">
        <f t="shared" si="0"/>
        <v xml:space="preserve">              {ITM_MULT,                      "*"},</v>
      </c>
    </row>
    <row r="48" spans="2:8">
      <c r="B48" s="229">
        <f>VLOOKUP(E48,SOURCE!P:AB,13,0)</f>
        <v>99</v>
      </c>
      <c r="C48" s="229" t="str">
        <f>VLOOKUP(E48,SOURCE!P:AC,14,0)</f>
        <v>ITM_DIV</v>
      </c>
      <c r="D48" s="229" t="str">
        <f>VLOOKUP(E48,SOURCE!P:AA,12,0)</f>
        <v>/</v>
      </c>
      <c r="E48" t="s">
        <v>427</v>
      </c>
      <c r="G48" t="s">
        <v>3760</v>
      </c>
      <c r="H48" s="231" t="str">
        <f t="shared" si="0"/>
        <v xml:space="preserve">              {ITM_DIV,                       "/"},</v>
      </c>
    </row>
    <row r="49" spans="2:8">
      <c r="B49" s="229">
        <f>VLOOKUP(E49,SOURCE!P:AB,13,0)</f>
        <v>100</v>
      </c>
      <c r="C49" s="229" t="str">
        <f>VLOOKUP(E49,SOURCE!P:AC,14,0)</f>
        <v>ITM_IDIV</v>
      </c>
      <c r="D49" s="229" t="str">
        <f>VLOOKUP(E49,SOURCE!P:AA,12,0)</f>
        <v>IDIV</v>
      </c>
      <c r="E49" t="s">
        <v>1572</v>
      </c>
      <c r="G49" t="s">
        <v>3716</v>
      </c>
      <c r="H49" s="231" t="str">
        <f t="shared" si="0"/>
        <v xml:space="preserve">              {ITM_IDIV,                      "IDIV"},</v>
      </c>
    </row>
    <row r="50" spans="2:8">
      <c r="B50" s="229">
        <f>VLOOKUP(E50,SOURCE!P:AB,13,0)</f>
        <v>101</v>
      </c>
      <c r="C50" s="229" t="str">
        <f>VLOOKUP(E50,SOURCE!P:AC,14,0)</f>
        <v>ITM_VIEW</v>
      </c>
      <c r="D50" s="229" t="str">
        <f>VLOOKUP(E50,SOURCE!P:AA,12,0)</f>
        <v>VIEW</v>
      </c>
      <c r="E50" t="s">
        <v>1893</v>
      </c>
      <c r="G50" t="s">
        <v>5119</v>
      </c>
      <c r="H50" s="231" t="str">
        <f t="shared" si="0"/>
        <v xml:space="preserve">              {ITM_VIEW,                      "VIEW"},</v>
      </c>
    </row>
    <row r="51" spans="2:8">
      <c r="B51" s="229">
        <f>VLOOKUP(E51,SOURCE!P:AB,13,0)</f>
        <v>102</v>
      </c>
      <c r="C51" s="229" t="str">
        <f>VLOOKUP(E51,SOURCE!P:AC,14,0)</f>
        <v>ITM_MOD</v>
      </c>
      <c r="D51" s="229" t="str">
        <f>VLOOKUP(E51,SOURCE!P:AA,12,0)</f>
        <v>MOD</v>
      </c>
      <c r="E51" t="s">
        <v>1660</v>
      </c>
      <c r="G51" t="s">
        <v>3717</v>
      </c>
      <c r="H51" s="231" t="str">
        <f t="shared" si="0"/>
        <v xml:space="preserve">              {ITM_MOD,                       "MOD"},</v>
      </c>
    </row>
    <row r="52" spans="2:8">
      <c r="B52" s="229">
        <f>VLOOKUP(E52,SOURCE!P:AB,13,0)</f>
        <v>103</v>
      </c>
      <c r="C52" s="229" t="str">
        <f>VLOOKUP(E52,SOURCE!P:AC,14,0)</f>
        <v>ITM_MAX</v>
      </c>
      <c r="D52" s="229" t="str">
        <f>VLOOKUP(E52,SOURCE!P:AA,12,0)</f>
        <v>MAX</v>
      </c>
      <c r="E52" t="s">
        <v>1650</v>
      </c>
      <c r="G52" t="s">
        <v>3718</v>
      </c>
      <c r="H52" s="231" t="str">
        <f t="shared" si="0"/>
        <v xml:space="preserve">              {ITM_MAX,                       "MAX"},</v>
      </c>
    </row>
    <row r="53" spans="2:8">
      <c r="B53" s="229">
        <f>VLOOKUP(E53,SOURCE!P:AB,13,0)</f>
        <v>104</v>
      </c>
      <c r="C53" s="229" t="str">
        <f>VLOOKUP(E53,SOURCE!P:AC,14,0)</f>
        <v>ITM_MIN</v>
      </c>
      <c r="D53" s="229" t="str">
        <f>VLOOKUP(E53,SOURCE!P:AA,12,0)</f>
        <v>MIN</v>
      </c>
      <c r="E53" t="s">
        <v>1655</v>
      </c>
      <c r="G53" t="s">
        <v>3719</v>
      </c>
      <c r="H53" s="231" t="str">
        <f t="shared" si="0"/>
        <v xml:space="preserve">              {ITM_MIN,                       "MIN"},</v>
      </c>
    </row>
    <row r="54" spans="2:8">
      <c r="B54" s="229">
        <f>VLOOKUP(E54,SOURCE!P:AB,13,0)</f>
        <v>105</v>
      </c>
      <c r="C54" s="229" t="str">
        <f>VLOOKUP(E54,SOURCE!P:AC,14,0)</f>
        <v>ITM_MAGNITUDE</v>
      </c>
      <c r="D54" s="229" t="str">
        <f>VLOOKUP(E54,SOURCE!P:AA,12,0)</f>
        <v>ABS</v>
      </c>
      <c r="E54" t="s">
        <v>2032</v>
      </c>
      <c r="G54" t="s">
        <v>2497</v>
      </c>
      <c r="H54" s="231" t="str">
        <f t="shared" si="0"/>
        <v xml:space="preserve">              {ITM_MAGNITUDE,                 "ABS"},</v>
      </c>
    </row>
    <row r="55" spans="2:8">
      <c r="B55" s="229">
        <f>VLOOKUP(E55,SOURCE!P:AB,13,0)</f>
        <v>107</v>
      </c>
      <c r="C55" s="229" t="str">
        <f>VLOOKUP(E55,SOURCE!P:AC,14,0)</f>
        <v>ITM_NEXTP</v>
      </c>
      <c r="D55" s="229" t="str">
        <f>VLOOKUP(E55,SOURCE!P:AA,12,0)</f>
        <v>NEXTP</v>
      </c>
      <c r="E55" t="s">
        <v>1708</v>
      </c>
      <c r="G55" t="s">
        <v>3720</v>
      </c>
      <c r="H55" s="231" t="str">
        <f t="shared" si="0"/>
        <v xml:space="preserve">              {ITM_NEXTP,                     "NEXTP"},</v>
      </c>
    </row>
    <row r="56" spans="2:8">
      <c r="B56" s="229">
        <f>VLOOKUP(E56,SOURCE!P:AB,13,0)</f>
        <v>109</v>
      </c>
      <c r="C56" s="229" t="str">
        <f>VLOOKUP(E56,SOURCE!P:AC,14,0)</f>
        <v>ITM_CONSTpi</v>
      </c>
      <c r="D56" s="229" t="str">
        <f>VLOOKUP(E56,SOURCE!P:AA,12,0)</f>
        <v>PI</v>
      </c>
      <c r="E56" t="s">
        <v>3093</v>
      </c>
      <c r="G56" t="s">
        <v>3722</v>
      </c>
      <c r="H56" s="231" t="str">
        <f t="shared" si="0"/>
        <v xml:space="preserve">              {ITM_CONSTpi,                   "PI"},</v>
      </c>
    </row>
    <row r="57" spans="2:8">
      <c r="H57" s="231"/>
    </row>
    <row r="58" spans="2:8">
      <c r="H58" s="231"/>
    </row>
    <row r="59" spans="2:8">
      <c r="H59" s="231"/>
    </row>
    <row r="60" spans="2:8">
      <c r="H60" s="231"/>
    </row>
    <row r="61" spans="2:8">
      <c r="H61" s="231"/>
    </row>
    <row r="62" spans="2:8">
      <c r="B62" s="229">
        <f>VLOOKUP(E62,SOURCE!P:AB,13,0)</f>
        <v>115</v>
      </c>
      <c r="C62" s="229" t="str">
        <f>VLOOKUP(E62,SOURCE!P:AC,14,0)</f>
        <v>ITM_DEG2</v>
      </c>
      <c r="D62" s="229" t="str">
        <f>VLOOKUP(E62,SOURCE!P:AA,12,0)</f>
        <v>&gt;&gt;DEG</v>
      </c>
      <c r="E62" t="s">
        <v>2544</v>
      </c>
      <c r="G62" t="s">
        <v>2560</v>
      </c>
      <c r="H62" s="231" t="str">
        <f t="shared" si="0"/>
        <v xml:space="preserve">              {ITM_DEG2,                      "&gt;&gt;DEG"},</v>
      </c>
    </row>
    <row r="63" spans="2:8">
      <c r="B63" s="229">
        <f>VLOOKUP(E63,SOURCE!P:AB,13,0)</f>
        <v>119</v>
      </c>
      <c r="C63" s="229" t="str">
        <f>VLOOKUP(E63,SOURCE!P:AC,14,0)</f>
        <v>ITM_RAD2</v>
      </c>
      <c r="D63" s="229" t="str">
        <f>VLOOKUP(E63,SOURCE!P:AA,12,0)</f>
        <v>&gt;&gt;RAD</v>
      </c>
      <c r="E63" t="s">
        <v>2547</v>
      </c>
      <c r="G63" t="s">
        <v>2563</v>
      </c>
      <c r="H63" s="231" t="str">
        <f t="shared" si="0"/>
        <v xml:space="preserve">              {ITM_RAD2,                      "&gt;&gt;RAD"},</v>
      </c>
    </row>
    <row r="64" spans="2:8">
      <c r="B64" s="229">
        <f>VLOOKUP(E64,SOURCE!P:AB,13,0)</f>
        <v>117</v>
      </c>
      <c r="C64" s="229" t="str">
        <f>VLOOKUP(E64,SOURCE!P:AC,14,0)</f>
        <v>ITM_GRAD2</v>
      </c>
      <c r="D64" s="229" t="str">
        <f>VLOOKUP(E64,SOURCE!P:AA,12,0)</f>
        <v>&gt;&gt;GRAD</v>
      </c>
      <c r="E64" t="s">
        <v>2548</v>
      </c>
      <c r="G64" t="s">
        <v>2562</v>
      </c>
      <c r="H64" s="231" t="str">
        <f t="shared" si="0"/>
        <v xml:space="preserve">              {ITM_GRAD2,                     "&gt;&gt;GRAD"},</v>
      </c>
    </row>
    <row r="65" spans="2:8">
      <c r="B65" s="229">
        <f>VLOOKUP(E65,SOURCE!P:AB,13,0)</f>
        <v>132</v>
      </c>
      <c r="C65" s="229" t="str">
        <f>VLOOKUP(E65,SOURCE!P:AC,14,0)</f>
        <v>CST_05</v>
      </c>
      <c r="D65" s="229" t="str">
        <f>VLOOKUP(E65,SOURCE!P:AA,12,0)</f>
        <v>c</v>
      </c>
      <c r="E65" t="s">
        <v>1411</v>
      </c>
      <c r="G65" t="s">
        <v>3727</v>
      </c>
      <c r="H65" s="231" t="str">
        <f t="shared" si="0"/>
        <v xml:space="preserve">              {CST_05,                        "c"},</v>
      </c>
    </row>
    <row r="66" spans="2:8">
      <c r="B66" s="229">
        <f>VLOOKUP(E66,SOURCE!P:AB,13,0)</f>
        <v>201</v>
      </c>
      <c r="C66" s="229" t="str">
        <f>VLOOKUP(E66,SOURCE!P:AC,14,0)</f>
        <v>CST_74</v>
      </c>
      <c r="D66" s="229" t="str">
        <f>VLOOKUP(E66,SOURCE!P:AA,12,0)</f>
        <v>phi</v>
      </c>
      <c r="E66" t="s">
        <v>1999</v>
      </c>
      <c r="G66" t="s">
        <v>5121</v>
      </c>
      <c r="H66" s="231" t="str">
        <f t="shared" si="0"/>
        <v xml:space="preserve">              {CST_74,                        "PHI"},</v>
      </c>
    </row>
    <row r="67" spans="2:8">
      <c r="B67" s="229">
        <f>VLOOKUP(E67,SOURCE!P:AB,13,0)</f>
        <v>433</v>
      </c>
      <c r="C67" s="229" t="str">
        <f>VLOOKUP(E67,SOURCE!P:AC,14,0)</f>
        <v>ITM_SIGMAPLUS</v>
      </c>
      <c r="D67" s="229" t="str">
        <f>VLOOKUP(E67,SOURCE!P:AA,12,0)</f>
        <v>SUM+</v>
      </c>
      <c r="E67" t="s">
        <v>988</v>
      </c>
      <c r="G67" t="s">
        <v>2501</v>
      </c>
      <c r="H67" s="231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29">
        <f>VLOOKUP(E68,SOURCE!P:AB,13,0)</f>
        <v>435</v>
      </c>
      <c r="C68" s="229" t="str">
        <f>VLOOKUP(E68,SOURCE!P:AC,14,0)</f>
        <v>ITM_NSIGMA</v>
      </c>
      <c r="D68" s="229" t="str">
        <f>VLOOKUP(E68,SOURCE!P:AA,12,0)</f>
        <v>NSUM</v>
      </c>
      <c r="E68" t="s">
        <v>1717</v>
      </c>
      <c r="G68" t="s">
        <v>5124</v>
      </c>
      <c r="H68" s="231" t="str">
        <f t="shared" si="1"/>
        <v xml:space="preserve">              {ITM_NSIGMA,                    "NSUM"},</v>
      </c>
    </row>
    <row r="69" spans="2:8">
      <c r="B69" s="229">
        <f>VLOOKUP(E69,SOURCE!P:AB,13,0)</f>
        <v>436</v>
      </c>
      <c r="C69" s="229" t="str">
        <f>VLOOKUP(E69,SOURCE!P:AC,14,0)</f>
        <v>ITM_SIGMAx</v>
      </c>
      <c r="D69" s="229" t="str">
        <f>VLOOKUP(E69,SOURCE!P:AA,12,0)</f>
        <v>SUMX</v>
      </c>
      <c r="E69" t="s">
        <v>1990</v>
      </c>
      <c r="G69" t="s">
        <v>5125</v>
      </c>
      <c r="H69" s="231" t="str">
        <f t="shared" si="1"/>
        <v xml:space="preserve">              {ITM_SIGMAx,                    "SUMX"},</v>
      </c>
    </row>
    <row r="70" spans="2:8">
      <c r="B70" s="229">
        <f>VLOOKUP(E70,SOURCE!P:AB,13,0)</f>
        <v>437</v>
      </c>
      <c r="C70" s="229" t="str">
        <f>VLOOKUP(E70,SOURCE!P:AC,14,0)</f>
        <v>ITM_SIGMAy</v>
      </c>
      <c r="D70" s="229" t="str">
        <f>VLOOKUP(E70,SOURCE!P:AA,12,0)</f>
        <v>SUMY</v>
      </c>
      <c r="E70" t="s">
        <v>1995</v>
      </c>
      <c r="G70" t="s">
        <v>5126</v>
      </c>
      <c r="H70" s="231" t="str">
        <f t="shared" si="1"/>
        <v xml:space="preserve">              {ITM_SIGMAy,                    "SUMY"},</v>
      </c>
    </row>
    <row r="71" spans="2:8">
      <c r="B71" s="229">
        <f>VLOOKUP(E71,SOURCE!P:AB,13,0)</f>
        <v>527</v>
      </c>
      <c r="C71" s="229" t="str">
        <f>VLOOKUP(E71,SOURCE!P:AC,14,0)</f>
        <v>ITM_REG_X</v>
      </c>
      <c r="D71" s="229" t="str">
        <f>VLOOKUP(E71,SOURCE!P:AA,12,0)</f>
        <v>X</v>
      </c>
      <c r="E71" t="s">
        <v>2055</v>
      </c>
      <c r="G71" t="s">
        <v>5127</v>
      </c>
      <c r="H71" s="231" t="str">
        <f t="shared" si="1"/>
        <v xml:space="preserve">              {ITM_REG_X,                     "X"},</v>
      </c>
    </row>
    <row r="72" spans="2:8">
      <c r="B72" s="229">
        <f>VLOOKUP(E72,SOURCE!P:AB,13,0)</f>
        <v>528</v>
      </c>
      <c r="C72" s="229" t="str">
        <f>VLOOKUP(E72,SOURCE!P:AC,14,0)</f>
        <v>ITM_REG_Y</v>
      </c>
      <c r="D72" s="229" t="str">
        <f>VLOOKUP(E72,SOURCE!P:AA,12,0)</f>
        <v>Y</v>
      </c>
      <c r="E72" t="s">
        <v>2056</v>
      </c>
      <c r="G72" t="s">
        <v>5128</v>
      </c>
      <c r="H72" s="231" t="str">
        <f t="shared" si="1"/>
        <v xml:space="preserve">              {ITM_REG_Y,                     "Y"},</v>
      </c>
    </row>
    <row r="73" spans="2:8">
      <c r="B73" s="229">
        <f>VLOOKUP(E73,SOURCE!P:AB,13,0)</f>
        <v>539</v>
      </c>
      <c r="C73" s="229" t="str">
        <f>VLOOKUP(E73,SOURCE!P:AC,14,0)</f>
        <v>ITM_INDIRECTION</v>
      </c>
      <c r="D73" s="229" t="str">
        <f>VLOOKUP(E73,SOURCE!P:AA,12,0)</f>
        <v>IND&gt;</v>
      </c>
      <c r="E73" t="s">
        <v>980</v>
      </c>
      <c r="G73" t="s">
        <v>2650</v>
      </c>
      <c r="H73" s="231" t="str">
        <f t="shared" si="1"/>
        <v xml:space="preserve">              {ITM_INDIRECTION,               "IND&gt;"},</v>
      </c>
    </row>
    <row r="74" spans="2:8">
      <c r="B74" s="229">
        <f>VLOOKUP(E74,SOURCE!P:AB,13,0)</f>
        <v>103</v>
      </c>
      <c r="C74" s="229" t="str">
        <f>VLOOKUP(E74,SOURCE!P:AC,14,0)</f>
        <v>ITM_MAX</v>
      </c>
      <c r="D74" s="229" t="str">
        <f>VLOOKUP(E74,SOURCE!P:AA,12,0)</f>
        <v>MAX</v>
      </c>
      <c r="E74" t="s">
        <v>981</v>
      </c>
      <c r="G74" t="s">
        <v>3718</v>
      </c>
      <c r="H74" s="231" t="str">
        <f t="shared" si="1"/>
        <v xml:space="preserve">              {ITM_Max,                       "MAX"},</v>
      </c>
    </row>
    <row r="75" spans="2:8">
      <c r="B75" s="229">
        <f>VLOOKUP(E75,SOURCE!P:AB,13,0)</f>
        <v>104</v>
      </c>
      <c r="C75" s="229" t="str">
        <f>VLOOKUP(E75,SOURCE!P:AC,14,0)</f>
        <v>ITM_MIN</v>
      </c>
      <c r="D75" s="229" t="str">
        <f>VLOOKUP(E75,SOURCE!P:AA,12,0)</f>
        <v>MIN</v>
      </c>
      <c r="E75" t="s">
        <v>982</v>
      </c>
      <c r="G75" t="s">
        <v>3719</v>
      </c>
      <c r="H75" s="231" t="str">
        <f t="shared" si="1"/>
        <v xml:space="preserve">              {ITM_Min,                       "MIN"},</v>
      </c>
    </row>
    <row r="76" spans="2:8">
      <c r="B76" s="229">
        <f>VLOOKUP(E76,SOURCE!P:AB,13,0)</f>
        <v>990</v>
      </c>
      <c r="C76" s="229" t="str">
        <f>VLOOKUP(E76,SOURCE!P:AC,14,0)</f>
        <v>ITM_EXPONENT</v>
      </c>
      <c r="D76" s="229" t="str">
        <f>VLOOKUP(E76,SOURCE!P:AA,12,0)</f>
        <v/>
      </c>
      <c r="E76" t="s">
        <v>987</v>
      </c>
      <c r="G76" t="s">
        <v>5129</v>
      </c>
      <c r="H76" s="231" t="str">
        <f t="shared" si="1"/>
        <v xml:space="preserve">              {ITM_EXPONENT,                  "EEX"},</v>
      </c>
    </row>
    <row r="77" spans="2:8">
      <c r="B77" s="229">
        <f>VLOOKUP(E77,SOURCE!P:AB,13,0)</f>
        <v>1405</v>
      </c>
      <c r="C77" s="229" t="str">
        <f>VLOOKUP(E77,SOURCE!P:AC,14,0)</f>
        <v>ITM_SNAP</v>
      </c>
      <c r="D77" s="229" t="str">
        <f>VLOOKUP(E77,SOURCE!P:AA,12,0)</f>
        <v>SNAP</v>
      </c>
      <c r="E77" t="s">
        <v>3816</v>
      </c>
      <c r="G77" t="s">
        <v>5130</v>
      </c>
      <c r="H77" s="231" t="str">
        <f t="shared" si="1"/>
        <v xml:space="preserve">              {ITM_SNAP,                      "SNAP"},</v>
      </c>
    </row>
    <row r="78" spans="2:8">
      <c r="B78" s="229">
        <f>VLOOKUP(E78,SOURCE!P:AB,13,0)</f>
        <v>1407</v>
      </c>
      <c r="C78" s="229" t="str">
        <f>VLOOKUP(E78,SOURCE!P:AC,14,0)</f>
        <v>ITM_ABS</v>
      </c>
      <c r="D78" s="229" t="str">
        <f>VLOOKUP(E78,SOURCE!P:AA,12,0)</f>
        <v>ABS</v>
      </c>
      <c r="E78" t="s">
        <v>1374</v>
      </c>
      <c r="G78" t="s">
        <v>2497</v>
      </c>
      <c r="H78" s="231" t="str">
        <f t="shared" si="1"/>
        <v xml:space="preserve">              {ITM_ABS,                       "ABS"},</v>
      </c>
    </row>
    <row r="79" spans="2:8">
      <c r="B79" s="229">
        <f>VLOOKUP(E79,SOURCE!P:AB,13,0)</f>
        <v>1410</v>
      </c>
      <c r="C79" s="229" t="str">
        <f>VLOOKUP(E79,SOURCE!P:AC,14,0)</f>
        <v>ITM_ALL</v>
      </c>
      <c r="D79" s="229" t="str">
        <f>VLOOKUP(E79,SOURCE!P:AA,12,0)</f>
        <v>ALL</v>
      </c>
      <c r="E79" t="s">
        <v>1378</v>
      </c>
      <c r="G79" t="s">
        <v>5131</v>
      </c>
      <c r="H79" s="231" t="str">
        <f t="shared" si="1"/>
        <v xml:space="preserve">              {ITM_ALL,                       "ALL"},</v>
      </c>
    </row>
    <row r="80" spans="2:8">
      <c r="B80" s="229">
        <f>VLOOKUP(E80,SOURCE!P:AB,13,0)</f>
        <v>1413</v>
      </c>
      <c r="C80" s="229" t="str">
        <f>VLOOKUP(E80,SOURCE!P:AC,14,0)</f>
        <v>ITM_BATT</v>
      </c>
      <c r="D80" s="229" t="str">
        <f>VLOOKUP(E80,SOURCE!P:AA,12,0)</f>
        <v>BATT?</v>
      </c>
      <c r="E80" t="s">
        <v>1396</v>
      </c>
      <c r="G80" t="s">
        <v>5132</v>
      </c>
      <c r="H80" s="231" t="str">
        <f t="shared" si="1"/>
        <v xml:space="preserve">              {ITM_BATT,                      "BATT?"},</v>
      </c>
    </row>
    <row r="81" spans="2:8">
      <c r="B81" s="229">
        <f>VLOOKUP(E81,SOURCE!P:AB,13,0)</f>
        <v>1418</v>
      </c>
      <c r="C81" s="229" t="str">
        <f>VLOOKUP(E81,SOURCE!P:AC,14,0)</f>
        <v>ITM_CASE</v>
      </c>
      <c r="D81" s="229" t="str">
        <f>VLOOKUP(E81,SOURCE!P:AA,12,0)</f>
        <v>CASE</v>
      </c>
      <c r="E81" t="s">
        <v>1415</v>
      </c>
      <c r="G81" t="s">
        <v>5133</v>
      </c>
      <c r="H81" s="231" t="str">
        <f t="shared" si="1"/>
        <v xml:space="preserve">              {ITM_CASE,                      "CASE"},</v>
      </c>
    </row>
    <row r="82" spans="2:8">
      <c r="B82" s="229">
        <f>VLOOKUP(E82,SOURCE!P:AB,13,0)</f>
        <v>1428</v>
      </c>
      <c r="C82" s="229" t="str">
        <f>VLOOKUP(E82,SOURCE!P:AC,14,0)</f>
        <v>ITM_CLSTK</v>
      </c>
      <c r="D82" s="229" t="str">
        <f>VLOOKUP(E82,SOURCE!P:AA,12,0)</f>
        <v>CLSTK</v>
      </c>
      <c r="E82" t="s">
        <v>1438</v>
      </c>
      <c r="G82" t="s">
        <v>5134</v>
      </c>
      <c r="H82" s="231" t="str">
        <f t="shared" si="1"/>
        <v xml:space="preserve">              {ITM_CLSTK,                     "CLSTK"},</v>
      </c>
    </row>
    <row r="83" spans="2:8">
      <c r="B83" s="229">
        <f>VLOOKUP(E83,SOURCE!P:AB,13,0)</f>
        <v>1429</v>
      </c>
      <c r="C83" s="229" t="str">
        <f>VLOOKUP(E83,SOURCE!P:AC,14,0)</f>
        <v>ITM_CLSIGMA</v>
      </c>
      <c r="D83" s="229" t="str">
        <f>VLOOKUP(E83,SOURCE!P:AA,12,0)</f>
        <v>CLSUM</v>
      </c>
      <c r="E83" t="s">
        <v>1440</v>
      </c>
      <c r="G83" t="s">
        <v>5135</v>
      </c>
      <c r="H83" s="231" t="str">
        <f t="shared" si="1"/>
        <v xml:space="preserve">              {ITM_CLSIGMA,                   "CLSUM"},</v>
      </c>
    </row>
    <row r="84" spans="2:8">
      <c r="B84" s="229">
        <f>VLOOKUP(E84,SOURCE!P:AB,13,0)</f>
        <v>1445</v>
      </c>
      <c r="C84" s="229" t="str">
        <f>VLOOKUP(E84,SOURCE!P:AC,14,0)</f>
        <v>ITM_DEG</v>
      </c>
      <c r="D84" s="229" t="str">
        <f>VLOOKUP(E84,SOURCE!P:AA,12,0)</f>
        <v>DEG</v>
      </c>
      <c r="E84" t="s">
        <v>1463</v>
      </c>
      <c r="G84" t="s">
        <v>5136</v>
      </c>
      <c r="H84" s="231" t="str">
        <f t="shared" si="1"/>
        <v xml:space="preserve">              {ITM_DEG,                       "DEG"},</v>
      </c>
    </row>
    <row r="85" spans="2:8">
      <c r="B85" s="229">
        <f>VLOOKUP(E85,SOURCE!P:AB,13,0)</f>
        <v>1460</v>
      </c>
      <c r="C85" s="229" t="str">
        <f>VLOOKUP(E85,SOURCE!P:AC,14,0)</f>
        <v>ITM_ENG</v>
      </c>
      <c r="D85" s="229" t="str">
        <f>VLOOKUP(E85,SOURCE!P:AA,12,0)</f>
        <v>ENG</v>
      </c>
      <c r="E85" t="s">
        <v>1482</v>
      </c>
      <c r="G85" t="s">
        <v>5137</v>
      </c>
      <c r="H85" s="231" t="str">
        <f t="shared" si="1"/>
        <v xml:space="preserve">              {ITM_ENG,                       "ENG"},</v>
      </c>
    </row>
    <row r="86" spans="2:8">
      <c r="B86" s="229">
        <f>VLOOKUP(E86,SOURCE!P:AB,13,0)</f>
        <v>1470</v>
      </c>
      <c r="C86" s="229" t="str">
        <f>VLOOKUP(E86,SOURCE!P:AC,14,0)</f>
        <v>ITM_EXPT</v>
      </c>
      <c r="D86" s="229" t="str">
        <f>VLOOKUP(E86,SOURCE!P:AA,12,0)</f>
        <v>EXPT</v>
      </c>
      <c r="E86" t="s">
        <v>1501</v>
      </c>
      <c r="G86" t="s">
        <v>5138</v>
      </c>
      <c r="H86" s="231" t="str">
        <f t="shared" si="1"/>
        <v xml:space="preserve">              {ITM_EXPT,                      "EXPT"},</v>
      </c>
    </row>
    <row r="87" spans="2:8">
      <c r="B87" s="229">
        <f>VLOOKUP(E87,SOURCE!P:AB,13,0)</f>
        <v>1472</v>
      </c>
      <c r="C87" s="229" t="str">
        <f>VLOOKUP(E87,SOURCE!P:AC,14,0)</f>
        <v>ITM_FIB</v>
      </c>
      <c r="D87" s="229" t="str">
        <f>VLOOKUP(E87,SOURCE!P:AA,12,0)</f>
        <v>FIB</v>
      </c>
      <c r="E87" t="s">
        <v>1514</v>
      </c>
      <c r="G87" t="s">
        <v>5139</v>
      </c>
      <c r="H87" s="231" t="str">
        <f t="shared" si="1"/>
        <v xml:space="preserve">              {ITM_FIB,                       "FIB"},</v>
      </c>
    </row>
    <row r="88" spans="2:8">
      <c r="B88" s="229">
        <f>VLOOKUP(E88,SOURCE!P:AB,13,0)</f>
        <v>1473</v>
      </c>
      <c r="C88" s="229" t="str">
        <f>VLOOKUP(E88,SOURCE!P:AC,14,0)</f>
        <v>ITM_FIX</v>
      </c>
      <c r="D88" s="229" t="str">
        <f>VLOOKUP(E88,SOURCE!P:AA,12,0)</f>
        <v>FIX</v>
      </c>
      <c r="E88" t="s">
        <v>1517</v>
      </c>
      <c r="G88" t="s">
        <v>5140</v>
      </c>
      <c r="H88" s="231" t="str">
        <f t="shared" si="1"/>
        <v xml:space="preserve">              {ITM_FIX,                       "FIX"},</v>
      </c>
    </row>
    <row r="89" spans="2:8">
      <c r="B89" s="229">
        <f>VLOOKUP(E89,SOURCE!P:AB,13,0)</f>
        <v>1478</v>
      </c>
      <c r="C89" s="229" t="str">
        <f>VLOOKUP(E89,SOURCE!P:AC,14,0)</f>
        <v>ITM_GD</v>
      </c>
      <c r="D89" s="229" t="str">
        <f>VLOOKUP(E89,SOURCE!P:AA,12,0)</f>
        <v>GD</v>
      </c>
      <c r="E89" t="s">
        <v>1547</v>
      </c>
      <c r="G89" t="s">
        <v>5141</v>
      </c>
      <c r="H89" s="231" t="str">
        <f t="shared" si="1"/>
        <v xml:space="preserve">              {ITM_GD,                        "GD"},</v>
      </c>
    </row>
    <row r="90" spans="2:8">
      <c r="B90" s="229">
        <f>VLOOKUP(E90,SOURCE!P:AB,13,0)</f>
        <v>1479</v>
      </c>
      <c r="C90" s="229" t="str">
        <f>VLOOKUP(E90,SOURCE!P:AC,14,0)</f>
        <v>ITM_GDM1</v>
      </c>
      <c r="D90" s="229" t="str">
        <f>VLOOKUP(E90,SOURCE!P:AA,12,0)</f>
        <v>GD^-1</v>
      </c>
      <c r="E90" t="s">
        <v>1548</v>
      </c>
      <c r="G90" t="s">
        <v>3825</v>
      </c>
      <c r="H90" s="231" t="str">
        <f t="shared" si="1"/>
        <v xml:space="preserve">              {ITM_GDM1,                      "GD^-1"},</v>
      </c>
    </row>
    <row r="91" spans="2:8">
      <c r="B91" s="229">
        <f>VLOOKUP(E91,SOURCE!P:AB,13,0)</f>
        <v>1485</v>
      </c>
      <c r="C91" s="229" t="str">
        <f>VLOOKUP(E91,SOURCE!P:AC,14,0)</f>
        <v>ITM_IM</v>
      </c>
      <c r="D91" s="229" t="str">
        <f>VLOOKUP(E91,SOURCE!P:AA,12,0)</f>
        <v>IM</v>
      </c>
      <c r="E91" t="s">
        <v>1573</v>
      </c>
      <c r="G91" t="s">
        <v>5142</v>
      </c>
      <c r="H91" s="231" t="str">
        <f t="shared" si="1"/>
        <v xml:space="preserve">              {ITM_IM,                        "IM"},</v>
      </c>
    </row>
    <row r="92" spans="2:8">
      <c r="B92" s="229">
        <f>VLOOKUP(E92,SOURCE!P:AB,13,0)</f>
        <v>1486</v>
      </c>
      <c r="C92" s="229" t="str">
        <f>VLOOKUP(E92,SOURCE!P:AC,14,0)</f>
        <v>ITM_INDEX</v>
      </c>
      <c r="D92" s="229" t="str">
        <f>VLOOKUP(E92,SOURCE!P:AA,12,0)</f>
        <v>INDEX</v>
      </c>
      <c r="E92" t="s">
        <v>1575</v>
      </c>
      <c r="G92" t="s">
        <v>5143</v>
      </c>
      <c r="H92" s="231" t="str">
        <f t="shared" si="1"/>
        <v xml:space="preserve">              {ITM_INDEX,                     "INDEX"},</v>
      </c>
    </row>
    <row r="93" spans="2:8">
      <c r="B93" s="229">
        <f>VLOOKUP(E93,SOURCE!P:AB,13,0)</f>
        <v>1490</v>
      </c>
      <c r="C93" s="229" t="str">
        <f>VLOOKUP(E93,SOURCE!P:AC,14,0)</f>
        <v>ITM_IPLUS</v>
      </c>
      <c r="D93" s="229" t="str">
        <f>VLOOKUP(E93,SOURCE!P:AA,12,0)</f>
        <v>I+</v>
      </c>
      <c r="E93" t="s">
        <v>1587</v>
      </c>
      <c r="G93" t="s">
        <v>5144</v>
      </c>
      <c r="H93" s="231" t="str">
        <f t="shared" si="1"/>
        <v xml:space="preserve">              {ITM_IPLUS,                     "I+"},</v>
      </c>
    </row>
    <row r="94" spans="2:8">
      <c r="B94" s="229">
        <f>VLOOKUP(E94,SOURCE!P:AB,13,0)</f>
        <v>1491</v>
      </c>
      <c r="C94" s="229" t="str">
        <f>VLOOKUP(E94,SOURCE!P:AC,14,0)</f>
        <v>ITM_IMINUS</v>
      </c>
      <c r="D94" s="229" t="str">
        <f>VLOOKUP(E94,SOURCE!P:AA,12,0)</f>
        <v>I-</v>
      </c>
      <c r="E94" t="s">
        <v>1588</v>
      </c>
      <c r="G94" t="s">
        <v>5145</v>
      </c>
      <c r="H94" s="231" t="str">
        <f t="shared" si="1"/>
        <v xml:space="preserve">              {ITM_IMINUS,                    "I-"},</v>
      </c>
    </row>
    <row r="95" spans="2:8">
      <c r="B95" s="229">
        <f>VLOOKUP(E95,SOURCE!P:AB,13,0)</f>
        <v>1493</v>
      </c>
      <c r="C95" s="229" t="str">
        <f>VLOOKUP(E95,SOURCE!P:AC,14,0)</f>
        <v>ITM_JPLUS</v>
      </c>
      <c r="D95" s="229" t="str">
        <f>VLOOKUP(E95,SOURCE!P:AA,12,0)</f>
        <v>J+</v>
      </c>
      <c r="E95" t="s">
        <v>1591</v>
      </c>
      <c r="G95" t="s">
        <v>5146</v>
      </c>
      <c r="H95" s="231" t="str">
        <f t="shared" si="1"/>
        <v xml:space="preserve">              {ITM_JPLUS,                     "J+"},</v>
      </c>
    </row>
    <row r="96" spans="2:8">
      <c r="B96" s="229">
        <f>VLOOKUP(E96,SOURCE!P:AB,13,0)</f>
        <v>1494</v>
      </c>
      <c r="C96" s="229" t="str">
        <f>VLOOKUP(E96,SOURCE!P:AC,14,0)</f>
        <v>ITM_JMINUS</v>
      </c>
      <c r="D96" s="229" t="str">
        <f>VLOOKUP(E96,SOURCE!P:AA,12,0)</f>
        <v>J-</v>
      </c>
      <c r="E96" t="s">
        <v>1592</v>
      </c>
      <c r="G96" t="s">
        <v>5147</v>
      </c>
      <c r="H96" s="231" t="str">
        <f t="shared" si="1"/>
        <v xml:space="preserve">              {ITM_JMINUS,                    "J-"},</v>
      </c>
    </row>
    <row r="97" spans="2:8">
      <c r="B97" s="229">
        <f>VLOOKUP(E97,SOURCE!P:AB,13,0)</f>
        <v>1500</v>
      </c>
      <c r="C97" s="229" t="str">
        <f>VLOOKUP(E97,SOURCE!P:AC,14,0)</f>
        <v>ITM_sinc</v>
      </c>
      <c r="D97" s="229" t="str">
        <f>VLOOKUP(E97,SOURCE!P:AA,12,0)</f>
        <v>SINC</v>
      </c>
      <c r="E97" t="s">
        <v>1831</v>
      </c>
      <c r="G97" t="s">
        <v>3728</v>
      </c>
      <c r="H97" s="231" t="str">
        <f t="shared" si="1"/>
        <v xml:space="preserve">              {ITM_sinc,                      "SINC"},</v>
      </c>
    </row>
    <row r="98" spans="2:8">
      <c r="B98" s="229">
        <f>VLOOKUP(E98,SOURCE!P:AB,13,0)</f>
        <v>1523</v>
      </c>
      <c r="C98" s="229" t="str">
        <f>VLOOKUP(E98,SOURCE!P:AC,14,0)</f>
        <v>ITM_MULPI</v>
      </c>
      <c r="D98" s="229" t="str">
        <f>VLOOKUP(E98,SOURCE!P:AA,12,0)</f>
        <v>MULPI</v>
      </c>
      <c r="E98" t="s">
        <v>1669</v>
      </c>
      <c r="G98" t="s">
        <v>5151</v>
      </c>
      <c r="H98" s="231" t="str">
        <f t="shared" si="1"/>
        <v xml:space="preserve">              {ITM_MULPI,                     "MULPI"},</v>
      </c>
    </row>
    <row r="99" spans="2:8">
      <c r="C99" s="229" t="s">
        <v>1858</v>
      </c>
      <c r="D99" s="229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1858</v>
      </c>
      <c r="G99" t="s">
        <v>5118</v>
      </c>
      <c r="H99" s="231" t="str">
        <f t="shared" si="1"/>
        <v xml:space="preserve">              {ITM_SUM,                       "SUM"},</v>
      </c>
    </row>
    <row r="100" spans="2:8">
      <c r="B100" s="229">
        <f>VLOOKUP(E100,SOURCE!P:AB,13,0)</f>
        <v>1540</v>
      </c>
      <c r="C100" s="229" t="str">
        <f>VLOOKUP(E100,SOURCE!P:AC,14,0)</f>
        <v>ITM_sincpi</v>
      </c>
      <c r="D100" s="229" t="str">
        <f>VLOOKUP(E100,SOURCE!P:AA,12,0)</f>
        <v>SINCPI</v>
      </c>
      <c r="E100" t="s">
        <v>2655</v>
      </c>
      <c r="G100" t="s">
        <v>5152</v>
      </c>
      <c r="H100" s="231" t="str">
        <f t="shared" si="1"/>
        <v xml:space="preserve">              {ITM_sincpi,                    "SINCPI"},</v>
      </c>
    </row>
    <row r="101" spans="2:8">
      <c r="B101" s="229">
        <f>VLOOKUP(E101,SOURCE!P:AB,13,0)</f>
        <v>1549</v>
      </c>
      <c r="C101" s="229" t="str">
        <f>VLOOKUP(E101,SOURCE!P:AC,14,0)</f>
        <v>ITM_PLOT</v>
      </c>
      <c r="D101" s="229" t="str">
        <f>VLOOKUP(E101,SOURCE!P:AA,12,0)</f>
        <v>SCATR</v>
      </c>
      <c r="E101" t="s">
        <v>1735</v>
      </c>
      <c r="G101" t="s">
        <v>5153</v>
      </c>
      <c r="H101" s="231" t="str">
        <f t="shared" si="1"/>
        <v xml:space="preserve">              {ITM_PLOT,                      "PLOT"},</v>
      </c>
    </row>
    <row r="102" spans="2:8">
      <c r="B102" s="229">
        <f>VLOOKUP(E102,SOURCE!P:AB,13,0)</f>
        <v>1557</v>
      </c>
      <c r="C102" s="229" t="str">
        <f>VLOOKUP(E102,SOURCE!P:AC,14,0)</f>
        <v>ITM_RAD</v>
      </c>
      <c r="D102" s="229" t="str">
        <f>VLOOKUP(E102,SOURCE!P:AA,12,0)</f>
        <v>RAD</v>
      </c>
      <c r="E102" t="s">
        <v>1755</v>
      </c>
      <c r="G102" t="s">
        <v>5154</v>
      </c>
      <c r="H102" s="231" t="str">
        <f t="shared" si="1"/>
        <v xml:space="preserve">              {ITM_RAD,                       "RAD"},</v>
      </c>
    </row>
    <row r="103" spans="2:8">
      <c r="B103" s="229">
        <f>VLOOKUP(E103,SOURCE!P:AB,13,0)</f>
        <v>1559</v>
      </c>
      <c r="C103" s="229" t="str">
        <f>VLOOKUP(E103,SOURCE!P:AC,14,0)</f>
        <v>ITM_RAN</v>
      </c>
      <c r="D103" s="229" t="str">
        <f>VLOOKUP(E103,SOURCE!P:AA,12,0)</f>
        <v>RAN#</v>
      </c>
      <c r="E103" t="s">
        <v>1757</v>
      </c>
      <c r="G103" t="s">
        <v>5155</v>
      </c>
      <c r="H103" s="231" t="str">
        <f t="shared" si="1"/>
        <v xml:space="preserve">              {ITM_RAN,                       "RAN#"},</v>
      </c>
    </row>
    <row r="104" spans="2:8">
      <c r="B104" s="229">
        <f>VLOOKUP(E104,SOURCE!P:AB,13,0)</f>
        <v>1562</v>
      </c>
      <c r="C104" s="229" t="str">
        <f>VLOOKUP(E104,SOURCE!P:AC,14,0)</f>
        <v>ITM_RCLEL</v>
      </c>
      <c r="D104" s="229" t="str">
        <f>VLOOKUP(E104,SOURCE!P:AA,12,0)</f>
        <v>RCLEL</v>
      </c>
      <c r="E104" t="s">
        <v>1761</v>
      </c>
      <c r="G104" t="s">
        <v>5156</v>
      </c>
      <c r="H104" s="231" t="str">
        <f t="shared" si="1"/>
        <v xml:space="preserve">              {ITM_RCLEL,                     "RCLEL"},</v>
      </c>
    </row>
    <row r="105" spans="2:8">
      <c r="B105" s="229">
        <f>VLOOKUP(E105,SOURCE!P:AB,13,0)</f>
        <v>1566</v>
      </c>
      <c r="C105" s="229" t="str">
        <f>VLOOKUP(E105,SOURCE!P:AC,14,0)</f>
        <v>ITM_RE</v>
      </c>
      <c r="D105" s="229" t="str">
        <f>VLOOKUP(E105,SOURCE!P:AA,12,0)</f>
        <v>RE</v>
      </c>
      <c r="E105" t="s">
        <v>1771</v>
      </c>
      <c r="G105" t="s">
        <v>3729</v>
      </c>
      <c r="H105" s="231" t="str">
        <f t="shared" si="1"/>
        <v xml:space="preserve">              {ITM_RE,                        "RE"},</v>
      </c>
    </row>
    <row r="106" spans="2:8">
      <c r="B106" s="229">
        <f>VLOOKUP(E106,SOURCE!P:AB,13,0)</f>
        <v>1570</v>
      </c>
      <c r="C106" s="229" t="str">
        <f>VLOOKUP(E106,SOURCE!P:AC,14,0)</f>
        <v>ITM_REexIM</v>
      </c>
      <c r="D106" s="229" t="str">
        <f>VLOOKUP(E106,SOURCE!P:AA,12,0)</f>
        <v>RE&lt;&gt;IM</v>
      </c>
      <c r="E106" t="s">
        <v>1777</v>
      </c>
      <c r="G106" t="s">
        <v>3730</v>
      </c>
      <c r="H106" s="231" t="str">
        <f t="shared" si="1"/>
        <v xml:space="preserve">              {ITM_REexIM,                    "RE&lt;&gt;IM"},</v>
      </c>
    </row>
    <row r="107" spans="2:8">
      <c r="B107" s="229">
        <f>VLOOKUP(E107,SOURCE!P:AB,13,0)</f>
        <v>1575</v>
      </c>
      <c r="C107" s="229" t="str">
        <f>VLOOKUP(E107,SOURCE!P:AC,14,0)</f>
        <v>ITM_EX1</v>
      </c>
      <c r="D107" s="229" t="str">
        <f>VLOOKUP(E107,SOURCE!P:AA,12,0)</f>
        <v>E^X-1</v>
      </c>
      <c r="E107" t="s">
        <v>1502</v>
      </c>
      <c r="G107" t="s">
        <v>3731</v>
      </c>
      <c r="H107" s="231" t="str">
        <f t="shared" si="1"/>
        <v xml:space="preserve">              {ITM_EX1,                       "E^X-1"},</v>
      </c>
    </row>
    <row r="108" spans="2:8">
      <c r="B108" s="229">
        <f>VLOOKUP(E108,SOURCE!P:AB,13,0)</f>
        <v>1587</v>
      </c>
      <c r="C108" s="229" t="str">
        <f>VLOOKUP(E108,SOURCE!P:AC,14,0)</f>
        <v>ITM_SCI</v>
      </c>
      <c r="D108" s="229" t="str">
        <f>VLOOKUP(E108,SOURCE!P:AA,12,0)</f>
        <v>SCI</v>
      </c>
      <c r="E108" t="s">
        <v>1809</v>
      </c>
      <c r="G108" t="s">
        <v>5157</v>
      </c>
      <c r="H108" s="231" t="str">
        <f t="shared" si="1"/>
        <v xml:space="preserve">              {ITM_SCI,                       "SCI"},</v>
      </c>
    </row>
    <row r="109" spans="2:8">
      <c r="B109" s="229">
        <f>VLOOKUP(E109,SOURCE!P:AB,13,0)</f>
        <v>1612</v>
      </c>
      <c r="C109" s="229" t="str">
        <f>VLOOKUP(E109,SOURCE!P:AC,14,0)</f>
        <v>ITM_STOEL</v>
      </c>
      <c r="D109" s="229" t="str">
        <f>VLOOKUP(E109,SOURCE!P:AA,12,0)</f>
        <v>STOEL</v>
      </c>
      <c r="E109" t="s">
        <v>1848</v>
      </c>
      <c r="G109" t="s">
        <v>5160</v>
      </c>
      <c r="H109" s="231" t="str">
        <f t="shared" si="1"/>
        <v xml:space="preserve">              {ITM_STOEL,                     "STOEL"},</v>
      </c>
    </row>
    <row r="110" spans="2:8">
      <c r="B110" s="229">
        <f>VLOOKUP(E110,SOURCE!P:AB,13,0)</f>
        <v>1613</v>
      </c>
      <c r="C110" s="229" t="str">
        <f>VLOOKUP(E110,SOURCE!P:AC,14,0)</f>
        <v>ITM_STOIJ</v>
      </c>
      <c r="D110" s="229" t="str">
        <f>VLOOKUP(E110,SOURCE!P:AA,12,0)</f>
        <v>STOIJ</v>
      </c>
      <c r="E110" t="s">
        <v>1849</v>
      </c>
      <c r="G110" t="s">
        <v>5161</v>
      </c>
      <c r="H110" s="231" t="str">
        <f t="shared" si="1"/>
        <v xml:space="preserve">              {ITM_STOIJ,                     "STOIJ"},</v>
      </c>
    </row>
    <row r="111" spans="2:8">
      <c r="B111" s="229">
        <f>VLOOKUP(E111,SOURCE!P:AB,13,0)</f>
        <v>1614</v>
      </c>
      <c r="C111" s="229" t="str">
        <f>VLOOKUP(E111,SOURCE!P:AC,14,0)</f>
        <v>ITM_LN1X</v>
      </c>
      <c r="D111" s="229" t="str">
        <f>VLOOKUP(E111,SOURCE!P:AA,12,0)</f>
        <v>LN(1+X)</v>
      </c>
      <c r="E111" t="s">
        <v>1622</v>
      </c>
      <c r="G111" t="s">
        <v>3732</v>
      </c>
      <c r="H111" s="231" t="str">
        <f t="shared" si="1"/>
        <v xml:space="preserve">              {ITM_LN1X,                      "LN(1+X)"},</v>
      </c>
    </row>
    <row r="112" spans="2:8">
      <c r="B112" s="229">
        <f>VLOOKUP(E112,SOURCE!P:AB,13,0)</f>
        <v>1620</v>
      </c>
      <c r="C112" s="229" t="str">
        <f>VLOOKUP(E112,SOURCE!P:AC,14,0)</f>
        <v>ITM_TICKS</v>
      </c>
      <c r="D112" s="229" t="str">
        <f>VLOOKUP(E112,SOURCE!P:AA,12,0)</f>
        <v>TICKS</v>
      </c>
      <c r="E112" t="s">
        <v>1868</v>
      </c>
      <c r="G112" t="s">
        <v>5162</v>
      </c>
      <c r="H112" s="231" t="str">
        <f t="shared" si="1"/>
        <v xml:space="preserve">              {ITM_TICKS,                     "TICKS"},</v>
      </c>
    </row>
    <row r="113" spans="2:8">
      <c r="B113" s="229">
        <f>VLOOKUP(E113,SOURCE!P:AB,13,0)</f>
        <v>1679</v>
      </c>
      <c r="C113" s="229" t="str">
        <f>VLOOKUP(E113,SOURCE!P:AC,14,0)</f>
        <v>ITM_M1X</v>
      </c>
      <c r="D113" s="229" t="str">
        <f>VLOOKUP(E113,SOURCE!P:AA,12,0)</f>
        <v>(-1)^X</v>
      </c>
      <c r="E113" t="s">
        <v>2008</v>
      </c>
      <c r="G113" t="s">
        <v>5166</v>
      </c>
      <c r="H113" s="231" t="str">
        <f t="shared" si="1"/>
        <v xml:space="preserve">              {ITM_M1X,                       "(-1)^X"},</v>
      </c>
    </row>
    <row r="114" spans="2:8">
      <c r="B114" s="229">
        <f>VLOOKUP(E114,SOURCE!P:AB,13,0)</f>
        <v>1691</v>
      </c>
      <c r="C114" s="229" t="str">
        <f>VLOOKUP(E114,SOURCE!P:AC,14,0)</f>
        <v>ITM_toREAL</v>
      </c>
      <c r="D114" s="229" t="str">
        <f>VLOOKUP(E114,SOURCE!P:AA,12,0)</f>
        <v>&gt;REAL</v>
      </c>
      <c r="E114" t="s">
        <v>2017</v>
      </c>
      <c r="G114" t="s">
        <v>5167</v>
      </c>
      <c r="H114" s="231" t="str">
        <f t="shared" si="1"/>
        <v xml:space="preserve">              {ITM_toREAL,                    "&gt;REAL"},</v>
      </c>
    </row>
    <row r="115" spans="2:8">
      <c r="B115" s="229">
        <f>VLOOKUP(E115,SOURCE!P:AB,13,0)</f>
        <v>1737</v>
      </c>
      <c r="C115" s="229" t="str">
        <f>VLOOKUP(E115,SOURCE!P:AC,14,0)</f>
        <v>ITM_EXIT1</v>
      </c>
      <c r="D115" s="229" t="str">
        <f>VLOOKUP(E115,SOURCE!P:AA,12,0)</f>
        <v>EXIT</v>
      </c>
      <c r="E115" t="s">
        <v>3296</v>
      </c>
      <c r="G115" t="s">
        <v>5168</v>
      </c>
      <c r="H115" s="231" t="str">
        <f t="shared" si="1"/>
        <v xml:space="preserve">              {ITM_EXIT1,                     "EXIT"},</v>
      </c>
    </row>
    <row r="116" spans="2:8">
      <c r="B116" s="229">
        <f>VLOOKUP(E116,SOURCE!P:AB,13,0)</f>
        <v>1740</v>
      </c>
      <c r="C116" s="229" t="str">
        <f>VLOOKUP(E116,SOURCE!P:AC,14,0)</f>
        <v>ITM_AIM</v>
      </c>
      <c r="D116" s="229" t="str">
        <f>VLOOKUP(E116,SOURCE!P:AA,12,0)</f>
        <v>ALPHA</v>
      </c>
      <c r="E116" t="s">
        <v>990</v>
      </c>
      <c r="G116" t="s">
        <v>2591</v>
      </c>
      <c r="H116" s="231" t="str">
        <f t="shared" si="1"/>
        <v xml:space="preserve">              {ITM_AIM,                       "ALPHA"},</v>
      </c>
    </row>
    <row r="117" spans="2:8">
      <c r="B117" s="229">
        <f>VLOOKUP(E117,SOURCE!P:AB,13,0)</f>
        <v>1741</v>
      </c>
      <c r="C117" s="229" t="str">
        <f>VLOOKUP(E117,SOURCE!P:AC,14,0)</f>
        <v>ITM_dotD</v>
      </c>
      <c r="D117" s="229" t="str">
        <f>VLOOKUP(E117,SOURCE!P:AA,12,0)</f>
        <v>DOTD</v>
      </c>
      <c r="E117" t="s">
        <v>3298</v>
      </c>
      <c r="G117" t="s">
        <v>3815</v>
      </c>
      <c r="H117" s="231" t="str">
        <f t="shared" si="1"/>
        <v xml:space="preserve">              {ITM_dotD,                      "DOTD"},</v>
      </c>
    </row>
    <row r="118" spans="2:8">
      <c r="B118" s="229">
        <f>VLOOKUP(E118,SOURCE!P:AB,13,0)</f>
        <v>1840</v>
      </c>
      <c r="C118" s="229" t="str">
        <f>VLOOKUP(E118,SOURCE!P:AC,14,0)</f>
        <v>ITM_MINUTE</v>
      </c>
      <c r="D118" s="229" t="str">
        <f>VLOOKUP(E118,SOURCE!P:AA,12,0)</f>
        <v>MIN</v>
      </c>
      <c r="E118" t="s">
        <v>4134</v>
      </c>
      <c r="G118" t="s">
        <v>3719</v>
      </c>
      <c r="H118" s="231" t="str">
        <f t="shared" si="1"/>
        <v xml:space="preserve">              {ITM_MINUTE,                    "MIN"},</v>
      </c>
    </row>
    <row r="119" spans="2:8">
      <c r="B119" s="229">
        <f>VLOOKUP(E119,SOURCE!P:AB,13,0)</f>
        <v>1848</v>
      </c>
      <c r="C119" s="229" t="str">
        <f>VLOOKUP(E119,SOURCE!P:AC,14,0)</f>
        <v>KEY_COMPLEX</v>
      </c>
      <c r="D119" s="229" t="str">
        <f>VLOOKUP(E119,SOURCE!P:AA,12,0)</f>
        <v>COMPLEX</v>
      </c>
      <c r="E119" t="s">
        <v>2141</v>
      </c>
      <c r="G119" t="s">
        <v>5169</v>
      </c>
      <c r="H119" s="231" t="str">
        <f t="shared" si="1"/>
        <v xml:space="preserve">              {KEY_COMPLEX,                   "COMPLEX"},</v>
      </c>
    </row>
    <row r="120" spans="2:8">
      <c r="B120" s="229">
        <f>VLOOKUP(E120,SOURCE!P:AB,13,0)</f>
        <v>1849</v>
      </c>
      <c r="C120" s="229" t="str">
        <f>VLOOKUP(E120,SOURCE!P:AC,14,0)</f>
        <v>ITM_toPOL2</v>
      </c>
      <c r="D120" s="229" t="str">
        <f>VLOOKUP(E120,SOURCE!P:AA,12,0)</f>
        <v>&gt;POLAR</v>
      </c>
      <c r="E120" t="s">
        <v>2263</v>
      </c>
      <c r="G120" t="s">
        <v>5170</v>
      </c>
      <c r="H120" s="231" t="str">
        <f t="shared" si="1"/>
        <v xml:space="preserve">              {ITM_toPOL2,                    "&gt;POLAR"},</v>
      </c>
    </row>
    <row r="121" spans="2:8">
      <c r="B121" s="229">
        <f>VLOOKUP(E121,SOURCE!P:AB,13,0)</f>
        <v>1850</v>
      </c>
      <c r="C121" s="229" t="str">
        <f>VLOOKUP(E121,SOURCE!P:AC,14,0)</f>
        <v>ITM_toREC2</v>
      </c>
      <c r="D121" s="229" t="str">
        <f>VLOOKUP(E121,SOURCE!P:AA,12,0)</f>
        <v>&gt;RECT</v>
      </c>
      <c r="E121" t="s">
        <v>2264</v>
      </c>
      <c r="G121" t="s">
        <v>5171</v>
      </c>
      <c r="H121" s="231" t="str">
        <f t="shared" si="1"/>
        <v xml:space="preserve">              {ITM_toREC2,                    "&gt;RECT"},</v>
      </c>
    </row>
    <row r="122" spans="2:8">
      <c r="B122" s="229">
        <f>VLOOKUP(E122,SOURCE!P:AB,13,0)</f>
        <v>1851</v>
      </c>
      <c r="C122" s="229" t="str">
        <f>VLOOKUP(E122,SOURCE!P:AC,14,0)</f>
        <v>ITM_eRPN_ON</v>
      </c>
      <c r="D122" s="229" t="str">
        <f>VLOOKUP(E122,SOURCE!P:AA,12,0)</f>
        <v>ERPN</v>
      </c>
      <c r="E122" t="s">
        <v>2513</v>
      </c>
      <c r="G122" t="s">
        <v>5172</v>
      </c>
      <c r="H122" s="231" t="str">
        <f t="shared" si="1"/>
        <v xml:space="preserve">              {ITM_eRPN_ON,                   "ERPN"},</v>
      </c>
    </row>
    <row r="123" spans="2:8">
      <c r="B123" s="229">
        <f>VLOOKUP(E123,SOURCE!P:AB,13,0)</f>
        <v>1852</v>
      </c>
      <c r="C123" s="229" t="str">
        <f>VLOOKUP(E123,SOURCE!P:AC,14,0)</f>
        <v>ITM_eRPN_OFF</v>
      </c>
      <c r="D123" s="229" t="str">
        <f>VLOOKUP(E123,SOURCE!P:AA,12,0)</f>
        <v>RPN</v>
      </c>
      <c r="E123" t="s">
        <v>2514</v>
      </c>
      <c r="G123" t="s">
        <v>5173</v>
      </c>
      <c r="H123" s="231" t="str">
        <f t="shared" si="1"/>
        <v xml:space="preserve">              {ITM_eRPN_OFF,                  "RPN"},</v>
      </c>
    </row>
    <row r="124" spans="2:8">
      <c r="B124" s="229">
        <f>VLOOKUP(E124,SOURCE!P:AB,13,0)</f>
        <v>1866</v>
      </c>
      <c r="C124" s="229" t="str">
        <f>VLOOKUP(E124,SOURCE!P:AC,14,0)</f>
        <v>ITM_SIGFIG</v>
      </c>
      <c r="D124" s="229" t="str">
        <f>VLOOKUP(E124,SOURCE!P:AA,12,0)</f>
        <v>SIG</v>
      </c>
      <c r="E124" t="s">
        <v>2106</v>
      </c>
      <c r="G124" t="s">
        <v>5174</v>
      </c>
      <c r="H124" s="231" t="str">
        <f t="shared" si="1"/>
        <v xml:space="preserve">              {ITM_SIGFIG,                    "SIG"},</v>
      </c>
    </row>
    <row r="125" spans="2:8">
      <c r="B125" s="229">
        <f>VLOOKUP(E125,SOURCE!P:AB,13,0)</f>
        <v>1868</v>
      </c>
      <c r="C125" s="229" t="str">
        <f>VLOOKUP(E125,SOURCE!P:AC,14,0)</f>
        <v>ITM_ROUND2</v>
      </c>
      <c r="D125" s="229" t="str">
        <f>VLOOKUP(E125,SOURCE!P:AA,12,0)</f>
        <v>ROUND</v>
      </c>
      <c r="E125" t="s">
        <v>2490</v>
      </c>
      <c r="G125" t="s">
        <v>3733</v>
      </c>
      <c r="H125" s="231" t="str">
        <f t="shared" si="1"/>
        <v xml:space="preserve">              {ITM_ROUND2,                    "ROUND"},</v>
      </c>
    </row>
    <row r="126" spans="2:8">
      <c r="B126" s="229">
        <f>VLOOKUP(E126,SOURCE!P:AB,13,0)</f>
        <v>1869</v>
      </c>
      <c r="C126" s="229" t="str">
        <f>VLOOKUP(E126,SOURCE!P:AC,14,0)</f>
        <v>ITM_ROUNDI2</v>
      </c>
      <c r="D126" s="229" t="str">
        <f>VLOOKUP(E126,SOURCE!P:AA,12,0)</f>
        <v>ROUNDI</v>
      </c>
      <c r="E126" t="s">
        <v>2489</v>
      </c>
      <c r="G126" t="s">
        <v>3734</v>
      </c>
      <c r="H126" s="231" t="str">
        <f t="shared" si="1"/>
        <v xml:space="preserve">              {ITM_ROUNDI2,                   "ROUNDI"},</v>
      </c>
    </row>
    <row r="127" spans="2:8">
      <c r="B127" s="229">
        <f>VLOOKUP(E127,SOURCE!P:AB,13,0)</f>
        <v>1878</v>
      </c>
      <c r="C127" s="229" t="str">
        <f>VLOOKUP(E127,SOURCE!P:AC,14,0)</f>
        <v>CHR_caseUP</v>
      </c>
      <c r="D127" s="229" t="str">
        <f>VLOOKUP(E127,SOURCE!P:AA,12,0)</f>
        <v>CASEUP</v>
      </c>
      <c r="E127" t="s">
        <v>3660</v>
      </c>
      <c r="G127" t="s">
        <v>3661</v>
      </c>
      <c r="H127" s="231" t="str">
        <f t="shared" si="1"/>
        <v xml:space="preserve">              {CHR_caseUP,                    "CASEUP"},</v>
      </c>
    </row>
    <row r="128" spans="2:8">
      <c r="B128" s="229">
        <f>VLOOKUP(E128,SOURCE!P:AB,13,0)</f>
        <v>1879</v>
      </c>
      <c r="C128" s="229" t="str">
        <f>VLOOKUP(E128,SOURCE!P:AC,14,0)</f>
        <v>CHR_caseDN</v>
      </c>
      <c r="D128" s="229" t="str">
        <f>VLOOKUP(E128,SOURCE!P:AA,12,0)</f>
        <v>CASEDN</v>
      </c>
      <c r="E128" t="s">
        <v>3663</v>
      </c>
      <c r="G128" t="s">
        <v>3664</v>
      </c>
      <c r="H128" s="231" t="str">
        <f t="shared" si="1"/>
        <v xml:space="preserve">              {CHR_caseDN,                    "CASEDN"},</v>
      </c>
    </row>
    <row r="129" spans="2:8">
      <c r="B129" s="229">
        <f>VLOOKUP(E129,SOURCE!P:AB,13,0)</f>
        <v>1880</v>
      </c>
      <c r="C129" s="229" t="str">
        <f>VLOOKUP(E129,SOURCE!P:AC,14,0)</f>
        <v>ITM_LISTXY</v>
      </c>
      <c r="D129" s="229" t="str">
        <f>VLOOKUP(E129,SOURCE!P:AA,12,0)</f>
        <v>LISTXY</v>
      </c>
      <c r="E129" t="s">
        <v>2221</v>
      </c>
      <c r="G129" t="s">
        <v>5176</v>
      </c>
      <c r="H129" s="231" t="str">
        <f t="shared" si="1"/>
        <v xml:space="preserve">              {ITM_LISTXY,                    "LISTXY"},</v>
      </c>
    </row>
    <row r="130" spans="2:8">
      <c r="B130" s="229">
        <f>VLOOKUP(E130,SOURCE!P:AB,13,0)</f>
        <v>1931</v>
      </c>
      <c r="C130" s="229" t="str">
        <f>VLOOKUP(E130,SOURCE!P:AC,14,0)</f>
        <v>ITM_STKTO3x1</v>
      </c>
      <c r="D130" s="229" t="str">
        <f>VLOOKUP(E130,SOURCE!P:AA,12,0)</f>
        <v>ZYX&gt;M</v>
      </c>
      <c r="E130" t="s">
        <v>4489</v>
      </c>
      <c r="G130" t="s">
        <v>5177</v>
      </c>
      <c r="H130" s="231" t="str">
        <f t="shared" si="1"/>
        <v xml:space="preserve">              {ITM_STKTO3x1,                  "ZYX&gt;M"},</v>
      </c>
    </row>
    <row r="131" spans="2:8">
      <c r="B131" s="229">
        <f>VLOOKUP(E131,SOURCE!P:AB,13,0)</f>
        <v>1946</v>
      </c>
      <c r="C131" s="229" t="str">
        <f>VLOOKUP(E131,SOURCE!P:AC,14,0)</f>
        <v>ITM_POLAR</v>
      </c>
      <c r="D131" s="229" t="str">
        <f>VLOOKUP(E131,SOURCE!P:AA,12,0)</f>
        <v>POLAR</v>
      </c>
      <c r="E131" t="s">
        <v>1742</v>
      </c>
      <c r="G131" t="s">
        <v>5178</v>
      </c>
      <c r="H131" s="231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29">
        <f>VLOOKUP(E132,SOURCE!P:AB,13,0)</f>
        <v>1949</v>
      </c>
      <c r="C132" s="229" t="str">
        <f>VLOOKUP(E132,SOURCE!P:AC,14,0)</f>
        <v>ITM_RECT</v>
      </c>
      <c r="D132" s="229" t="str">
        <f>VLOOKUP(E132,SOURCE!P:AA,12,0)</f>
        <v>RECT</v>
      </c>
      <c r="E132" t="s">
        <v>1774</v>
      </c>
      <c r="G132" t="s">
        <v>5179</v>
      </c>
      <c r="H132" s="231" t="str">
        <f t="shared" si="3"/>
        <v xml:space="preserve">              {ITM_RECT,                      "RECT"},</v>
      </c>
    </row>
    <row r="133" spans="2:8">
      <c r="B133" s="229">
        <f>VLOOKUP(E133,SOURCE!P:AB,13,0)</f>
        <v>2024</v>
      </c>
      <c r="C133" s="229" t="str">
        <f>VLOOKUP(E133,SOURCE!P:AC,14,0)</f>
        <v>ITM_INTG</v>
      </c>
      <c r="D133" s="229" t="str">
        <f>VLOOKUP(E133,SOURCE!P:AA,12,0)</f>
        <v>P_INT</v>
      </c>
      <c r="E133" t="s">
        <v>2669</v>
      </c>
      <c r="G133" t="s">
        <v>3833</v>
      </c>
      <c r="H133" s="231" t="str">
        <f t="shared" si="3"/>
        <v xml:space="preserve">              {ITM_INTG,                      "P_INT"},</v>
      </c>
    </row>
    <row r="134" spans="2:8">
      <c r="B134" s="229">
        <f>VLOOKUP(E134,SOURCE!P:AB,13,0)</f>
        <v>2025</v>
      </c>
      <c r="C134" s="229" t="str">
        <f>VLOOKUP(E134,SOURCE!P:AC,14,0)</f>
        <v>ITM_DIFF</v>
      </c>
      <c r="D134" s="229" t="str">
        <f>VLOOKUP(E134,SOURCE!P:AA,12,0)</f>
        <v>P_DIFF</v>
      </c>
      <c r="E134" t="s">
        <v>2670</v>
      </c>
      <c r="G134" t="s">
        <v>3834</v>
      </c>
      <c r="H134" s="231" t="str">
        <f t="shared" si="3"/>
        <v xml:space="preserve">              {ITM_DIFF,                      "P_DIFF"},</v>
      </c>
    </row>
    <row r="135" spans="2:8">
      <c r="B135" s="229">
        <f>VLOOKUP(E135,SOURCE!P:AB,13,0)</f>
        <v>2026</v>
      </c>
      <c r="C135" s="229" t="str">
        <f>VLOOKUP(E135,SOURCE!P:AC,14,0)</f>
        <v>ITM_RMS</v>
      </c>
      <c r="D135" s="229" t="str">
        <f>VLOOKUP(E135,SOURCE!P:AA,12,0)</f>
        <v>P_RMS</v>
      </c>
      <c r="E135" t="s">
        <v>3299</v>
      </c>
      <c r="G135" t="s">
        <v>3835</v>
      </c>
      <c r="H135" s="231" t="str">
        <f t="shared" si="3"/>
        <v xml:space="preserve">              {ITM_RMS,                       "P_RMS"},</v>
      </c>
    </row>
    <row r="136" spans="2:8">
      <c r="B136" s="229">
        <f>VLOOKUP(E136,SOURCE!P:AB,13,0)</f>
        <v>2027</v>
      </c>
      <c r="C136" s="229" t="str">
        <f>VLOOKUP(E136,SOURCE!P:AC,14,0)</f>
        <v>ITM_SHADE</v>
      </c>
      <c r="D136" s="229" t="str">
        <f>VLOOKUP(E136,SOURCE!P:AA,12,0)</f>
        <v>P_SHADE</v>
      </c>
      <c r="E136" t="s">
        <v>2678</v>
      </c>
      <c r="G136" t="s">
        <v>3836</v>
      </c>
      <c r="H136" s="231" t="str">
        <f t="shared" si="3"/>
        <v xml:space="preserve">              {ITM_SHADE,                     "P_SHADE"},</v>
      </c>
    </row>
    <row r="137" spans="2:8">
      <c r="B137" s="229">
        <f>VLOOKUP(E137,SOURCE!P:AB,13,0)</f>
        <v>2033</v>
      </c>
      <c r="C137" s="229" t="str">
        <f>VLOOKUP(E137,SOURCE!P:AC,14,0)</f>
        <v>ITM_CLGRF</v>
      </c>
      <c r="D137" s="229" t="str">
        <f>VLOOKUP(E137,SOURCE!P:AA,12,0)</f>
        <v>CLGRF</v>
      </c>
      <c r="E137" t="s">
        <v>3832</v>
      </c>
      <c r="G137" t="s">
        <v>5180</v>
      </c>
      <c r="H137" s="231" t="str">
        <f t="shared" si="3"/>
        <v xml:space="preserve">              {ITM_CLGRF,                     "CLGRF"},</v>
      </c>
    </row>
    <row r="138" spans="2:8">
      <c r="B138" s="229">
        <f>VLOOKUP(E138,SOURCE!P:AB,13,0)</f>
        <v>2040</v>
      </c>
      <c r="C138" s="229" t="str">
        <f>VLOOKUP(E138,SOURCE!P:AC,14,0)</f>
        <v>ITM_PLOT_STAT</v>
      </c>
      <c r="D138" s="229" t="str">
        <f>VLOOKUP(E138,SOURCE!P:AA,12,0)</f>
        <v>PLSTAT</v>
      </c>
      <c r="E138" t="s">
        <v>4762</v>
      </c>
      <c r="G138" t="s">
        <v>5181</v>
      </c>
      <c r="H138" s="231" t="str">
        <f t="shared" si="3"/>
        <v xml:space="preserve">              {ITM_PLOT_STAT,                 "PLSTAT"},</v>
      </c>
    </row>
    <row r="139" spans="2:8">
      <c r="B139" s="229">
        <f>VLOOKUP(E139,SOURCE!P:AB,13,0)</f>
        <v>2041</v>
      </c>
      <c r="C139" s="229" t="str">
        <f>VLOOKUP(E139,SOURCE!P:AC,14,0)</f>
        <v>ITM_3x1TOSTK</v>
      </c>
      <c r="D139" s="229" t="str">
        <f>VLOOKUP(E139,SOURCE!P:AA,12,0)</f>
        <v>M&gt;ZYX</v>
      </c>
      <c r="E139" t="s">
        <v>4491</v>
      </c>
      <c r="G139" t="s">
        <v>5182</v>
      </c>
      <c r="H139" s="231" t="str">
        <f t="shared" si="3"/>
        <v xml:space="preserve">              {ITM_3x1TOSTK,                  "M&gt;ZYX"},</v>
      </c>
    </row>
    <row r="140" spans="2:8">
      <c r="B140" s="229">
        <f>VLOOKUP(E140,SOURCE!P:AB,13,0)</f>
        <v>2042</v>
      </c>
      <c r="C140" s="229" t="str">
        <f>VLOOKUP(E140,SOURCE!P:AC,14,0)</f>
        <v>ITM_PLOTRST</v>
      </c>
      <c r="D140" s="229" t="str">
        <f>VLOOKUP(E140,SOURCE!P:AA,12,0)</f>
        <v>PLTRST</v>
      </c>
      <c r="E140" t="s">
        <v>4352</v>
      </c>
      <c r="G140" t="s">
        <v>5183</v>
      </c>
      <c r="H140" s="231" t="str">
        <f t="shared" si="3"/>
        <v xml:space="preserve">              {ITM_PLOTRST,                   "PLTRST"},</v>
      </c>
    </row>
    <row r="141" spans="2:8">
      <c r="B141" s="229">
        <f>VLOOKUP(E141,SOURCE!P:AB,13,0)</f>
        <v>87</v>
      </c>
      <c r="C141" s="229" t="str">
        <f>VLOOKUP(E141,SOURCE!P:AC,14,0)</f>
        <v>ITM_CEIL</v>
      </c>
      <c r="D141" s="229" t="str">
        <f>VLOOKUP(E141,SOURCE!P:AA,12,0)</f>
        <v>CEIL</v>
      </c>
      <c r="E141" t="s">
        <v>1423</v>
      </c>
      <c r="G141" t="s">
        <v>3708</v>
      </c>
      <c r="H141" s="231" t="str">
        <f t="shared" si="3"/>
        <v xml:space="preserve">              {ITM_CEIL,                      "CEIL"},</v>
      </c>
    </row>
    <row r="142" spans="2:8">
      <c r="B142" s="229">
        <f>VLOOKUP(E142,SOURCE!P:AB,13,0)</f>
        <v>88</v>
      </c>
      <c r="C142" s="229" t="str">
        <f>VLOOKUP(E142,SOURCE!P:AC,14,0)</f>
        <v>ITM_FLOOR</v>
      </c>
      <c r="D142" s="229" t="str">
        <f>VLOOKUP(E142,SOURCE!P:AA,12,0)</f>
        <v>FLOOR</v>
      </c>
      <c r="E142" t="s">
        <v>1521</v>
      </c>
      <c r="G142" t="s">
        <v>3709</v>
      </c>
      <c r="H142" s="231" t="str">
        <f t="shared" si="3"/>
        <v xml:space="preserve">              {ITM_FLOOR,                     "FLOOR"},</v>
      </c>
    </row>
    <row r="143" spans="2:8">
      <c r="B143" s="229">
        <f>VLOOKUP(E143,SOURCE!P:AB,13,0)</f>
        <v>108</v>
      </c>
      <c r="C143" s="229" t="str">
        <f>VLOOKUP(E143,SOURCE!P:AC,14,0)</f>
        <v>ITM_XFACT</v>
      </c>
      <c r="D143" s="229" t="str">
        <f>VLOOKUP(E143,SOURCE!P:AA,12,0)</f>
        <v>X!</v>
      </c>
      <c r="E143" t="s">
        <v>1921</v>
      </c>
      <c r="G143" t="s">
        <v>3721</v>
      </c>
      <c r="H143" s="231" t="str">
        <f t="shared" si="3"/>
        <v xml:space="preserve">              {ITM_XFACT,                     "X!"},</v>
      </c>
    </row>
    <row r="144" spans="2:8">
      <c r="B144" s="229">
        <f>VLOOKUP(E144,SOURCE!P:AB,13,0)</f>
        <v>122</v>
      </c>
      <c r="C144" s="229" t="str">
        <f>VLOOKUP(E144,SOURCE!P:AC,14,0)</f>
        <v>ITM_RMD</v>
      </c>
      <c r="D144" s="229" t="str">
        <f>VLOOKUP(E144,SOURCE!P:AA,12,0)</f>
        <v>RMD</v>
      </c>
      <c r="E144" t="s">
        <v>1785</v>
      </c>
      <c r="G144" t="s">
        <v>5120</v>
      </c>
      <c r="H144" s="231" t="str">
        <f t="shared" si="3"/>
        <v xml:space="preserve">              {ITM_RMD,                       "RMD"},</v>
      </c>
    </row>
    <row r="145" spans="2:8">
      <c r="B145" s="229">
        <f>VLOOKUP(E145,SOURCE!P:AB,13,0)</f>
        <v>423</v>
      </c>
      <c r="C145" s="229" t="str">
        <f>VLOOKUP(E145,SOURCE!P:AC,14,0)</f>
        <v>ITM_SDL</v>
      </c>
      <c r="D145" s="229" t="str">
        <f>VLOOKUP(E145,SOURCE!P:AA,12,0)</f>
        <v>SDL</v>
      </c>
      <c r="E145" t="s">
        <v>1812</v>
      </c>
      <c r="G145" t="s">
        <v>5122</v>
      </c>
      <c r="H145" s="231" t="str">
        <f t="shared" si="3"/>
        <v xml:space="preserve">              {ITM_SDL,                       "SDL"},</v>
      </c>
    </row>
    <row r="146" spans="2:8">
      <c r="B146" s="229">
        <f>VLOOKUP(E146,SOURCE!P:AB,13,0)</f>
        <v>424</v>
      </c>
      <c r="C146" s="229" t="str">
        <f>VLOOKUP(E146,SOURCE!P:AC,14,0)</f>
        <v>ITM_SDR</v>
      </c>
      <c r="D146" s="229" t="str">
        <f>VLOOKUP(E146,SOURCE!P:AA,12,0)</f>
        <v>SDR</v>
      </c>
      <c r="E146" t="s">
        <v>1813</v>
      </c>
      <c r="G146" t="s">
        <v>5123</v>
      </c>
      <c r="H146" s="231" t="str">
        <f t="shared" si="3"/>
        <v xml:space="preserve">              {ITM_SDR,                       "SDR"},</v>
      </c>
    </row>
    <row r="147" spans="2:8">
      <c r="B147" s="229">
        <f>VLOOKUP(E147,SOURCE!P:AB,13,0)</f>
        <v>1505</v>
      </c>
      <c r="C147" s="229" t="str">
        <f>VLOOKUP(E147,SOURCE!P:AC,14,0)</f>
        <v>ITM_Lm</v>
      </c>
      <c r="D147" s="229" t="str">
        <f>VLOOKUP(E147,SOURCE!P:AA,12,0)</f>
        <v>LM</v>
      </c>
      <c r="E147" t="s">
        <v>3886</v>
      </c>
      <c r="G147" t="s">
        <v>5148</v>
      </c>
      <c r="H147" s="231" t="str">
        <f t="shared" si="3"/>
        <v xml:space="preserve">              {ITM_Lm,                        "LM"},</v>
      </c>
    </row>
    <row r="148" spans="2:8">
      <c r="B148" s="229">
        <f>VLOOKUP(E148,SOURCE!P:AB,13,0)</f>
        <v>1507</v>
      </c>
      <c r="C148" s="229" t="str">
        <f>VLOOKUP(E148,SOURCE!P:AC,14,0)</f>
        <v>ITM_LNBETA</v>
      </c>
      <c r="D148" s="229" t="str">
        <f>VLOOKUP(E148,SOURCE!P:AA,12,0)</f>
        <v>LNBETA</v>
      </c>
      <c r="E148" t="s">
        <v>1623</v>
      </c>
      <c r="G148" t="s">
        <v>5149</v>
      </c>
      <c r="H148" s="231" t="str">
        <f t="shared" si="3"/>
        <v xml:space="preserve">              {ITM_LNBETA,                    "LNBETA"},</v>
      </c>
    </row>
    <row r="149" spans="2:8">
      <c r="B149" s="229">
        <f>VLOOKUP(E149,SOURCE!P:AB,13,0)</f>
        <v>1508</v>
      </c>
      <c r="C149" s="229" t="str">
        <f>VLOOKUP(E149,SOURCE!P:AC,14,0)</f>
        <v>ITM_LNGAMMA</v>
      </c>
      <c r="D149" s="229" t="str">
        <f>VLOOKUP(E149,SOURCE!P:AA,12,0)</f>
        <v>LNGAMMA</v>
      </c>
      <c r="E149" t="s">
        <v>1624</v>
      </c>
      <c r="G149" t="s">
        <v>5150</v>
      </c>
      <c r="H149" s="231" t="str">
        <f t="shared" si="3"/>
        <v xml:space="preserve">              {ITM_LNGAMMA,                   "LNGAMMA"},</v>
      </c>
    </row>
    <row r="150" spans="2:8">
      <c r="B150" s="229">
        <f>VLOOKUP(E150,SOURCE!P:AB,13,0)</f>
        <v>1589</v>
      </c>
      <c r="C150" s="229" t="str">
        <f>VLOOKUP(E150,SOURCE!P:AC,14,0)</f>
        <v>ITM_SEED</v>
      </c>
      <c r="D150" s="229" t="str">
        <f>VLOOKUP(E150,SOURCE!P:AA,12,0)</f>
        <v>SEED</v>
      </c>
      <c r="E150" t="s">
        <v>1815</v>
      </c>
      <c r="G150" t="s">
        <v>5158</v>
      </c>
      <c r="H150" s="231" t="str">
        <f t="shared" si="3"/>
        <v xml:space="preserve">              {ITM_SEED,                      "SEED"},</v>
      </c>
    </row>
    <row r="151" spans="2:8">
      <c r="B151" s="229">
        <f>VLOOKUP(E151,SOURCE!P:AB,13,0)</f>
        <v>1600</v>
      </c>
      <c r="C151" s="229" t="str">
        <f>VLOOKUP(E151,SOURCE!P:AC,14,0)</f>
        <v>ITM_SIGN</v>
      </c>
      <c r="D151" s="229" t="str">
        <f>VLOOKUP(E151,SOURCE!P:AA,12,0)</f>
        <v>SIGN</v>
      </c>
      <c r="E151" t="s">
        <v>1828</v>
      </c>
      <c r="G151" t="s">
        <v>5159</v>
      </c>
      <c r="H151" s="231" t="str">
        <f t="shared" si="3"/>
        <v xml:space="preserve">              {ITM_SIGN,                      "SIGN"},</v>
      </c>
    </row>
    <row r="152" spans="2:8">
      <c r="B152" s="229">
        <f>VLOOKUP(E152,SOURCE!P:AB,13,0)</f>
        <v>1632</v>
      </c>
      <c r="C152" s="229" t="str">
        <f>VLOOKUP(E152,SOURCE!P:AC,14,0)</f>
        <v>ITM_IDIVR</v>
      </c>
      <c r="D152" s="229" t="str">
        <f>VLOOKUP(E152,SOURCE!P:AA,12,0)</f>
        <v>IDIVR</v>
      </c>
      <c r="E152" t="s">
        <v>2092</v>
      </c>
      <c r="G152" t="s">
        <v>5163</v>
      </c>
      <c r="H152" s="231" t="str">
        <f t="shared" si="3"/>
        <v xml:space="preserve">              {ITM_IDIVR,                     "IDIVR"},</v>
      </c>
    </row>
    <row r="153" spans="2:8">
      <c r="B153" s="229">
        <f>VLOOKUP(E153,SOURCE!P:AB,13,0)</f>
        <v>1664</v>
      </c>
      <c r="C153" s="229" t="str">
        <f>VLOOKUP(E153,SOURCE!P:AC,14,0)</f>
        <v>ITM_GAMMAX</v>
      </c>
      <c r="D153" s="229" t="str">
        <f>VLOOKUP(E153,SOURCE!P:AA,12,0)</f>
        <v>GAMMA</v>
      </c>
      <c r="E153" t="s">
        <v>1964</v>
      </c>
      <c r="G153" t="s">
        <v>3828</v>
      </c>
      <c r="H153" s="231" t="str">
        <f t="shared" si="3"/>
        <v xml:space="preserve">              {ITM_GAMMAX,                    "GAMMA"},</v>
      </c>
    </row>
    <row r="154" spans="2:8">
      <c r="B154" s="229">
        <f>VLOOKUP(E154,SOURCE!P:AB,13,0)</f>
        <v>1666</v>
      </c>
      <c r="C154" s="229" t="str">
        <f>VLOOKUP(E154,SOURCE!P:AC,14,0)</f>
        <v>ITM_DELTAPC</v>
      </c>
      <c r="D154" s="229" t="str">
        <f>VLOOKUP(E154,SOURCE!P:AA,12,0)</f>
        <v>DELTA%</v>
      </c>
      <c r="E154" t="s">
        <v>1965</v>
      </c>
      <c r="G154" t="s">
        <v>5164</v>
      </c>
      <c r="H154" s="231" t="str">
        <f t="shared" si="3"/>
        <v xml:space="preserve">              {ITM_DELTAPC,                   "DELTA%"},</v>
      </c>
    </row>
    <row r="155" spans="2:8">
      <c r="B155" s="229">
        <f>VLOOKUP(E155,SOURCE!P:AB,13,0)</f>
        <v>1675</v>
      </c>
      <c r="C155" s="229" t="str">
        <f>VLOOKUP(E155,SOURCE!P:AC,14,0)</f>
        <v>ITM_RANI</v>
      </c>
      <c r="D155" s="229" t="str">
        <f>VLOOKUP(E155,SOURCE!P:AA,12,0)</f>
        <v>RANI#</v>
      </c>
      <c r="E155" t="s">
        <v>2001</v>
      </c>
      <c r="G155" t="s">
        <v>5165</v>
      </c>
      <c r="H155" s="231" t="str">
        <f t="shared" si="3"/>
        <v xml:space="preserve">              {ITM_RANI,                      "RANI#"},</v>
      </c>
    </row>
    <row r="156" spans="2:8">
      <c r="C156" s="229" t="s">
        <v>3286</v>
      </c>
      <c r="D156" s="229" t="s">
        <v>5188</v>
      </c>
      <c r="E156" t="s">
        <v>3286</v>
      </c>
      <c r="G156" t="s">
        <v>5188</v>
      </c>
      <c r="H156" s="231" t="str">
        <f t="shared" si="3"/>
        <v xml:space="preserve">              {ITM_STDDEV,                    "STDDEV"},</v>
      </c>
    </row>
    <row r="157" spans="2:8">
      <c r="C157" s="229" t="s">
        <v>4396</v>
      </c>
      <c r="D157" s="229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4396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1" t="str">
        <f t="shared" si="3"/>
        <v xml:space="preserve">              {ITM_sn,                        "ITM_sn"},</v>
      </c>
    </row>
    <row r="158" spans="2:8">
      <c r="C158" s="229" t="s">
        <v>4397</v>
      </c>
      <c r="D158" s="229" t="str">
        <f t="shared" si="4"/>
        <v>ITM_cn</v>
      </c>
      <c r="E158" t="s">
        <v>4397</v>
      </c>
      <c r="G158" t="str">
        <f t="shared" si="5"/>
        <v>ITM_cn</v>
      </c>
      <c r="H158" s="231" t="str">
        <f t="shared" si="3"/>
        <v xml:space="preserve">              {ITM_cn,                        "ITM_cn"},</v>
      </c>
    </row>
    <row r="159" spans="2:8">
      <c r="C159" s="229" t="s">
        <v>4398</v>
      </c>
      <c r="D159" s="229" t="str">
        <f t="shared" si="4"/>
        <v>ITM_dn</v>
      </c>
      <c r="E159" t="s">
        <v>4398</v>
      </c>
      <c r="G159" t="str">
        <f t="shared" si="5"/>
        <v>ITM_dn</v>
      </c>
      <c r="H159" s="231" t="str">
        <f t="shared" si="3"/>
        <v xml:space="preserve">              {ITM_dn,                        "ITM_dn"},</v>
      </c>
    </row>
    <row r="160" spans="2:8">
      <c r="C160" s="229" t="s">
        <v>2033</v>
      </c>
      <c r="D160" s="229" t="s">
        <v>5189</v>
      </c>
      <c r="E160" t="s">
        <v>2033</v>
      </c>
      <c r="G160" t="s">
        <v>5189</v>
      </c>
      <c r="H160" s="231" t="str">
        <f t="shared" si="3"/>
        <v xml:space="preserve">              {ITM_PARALLEL,                  "||"},</v>
      </c>
    </row>
    <row r="161" spans="2:8">
      <c r="C161" s="229" t="s">
        <v>2044</v>
      </c>
      <c r="D161" s="229" t="s">
        <v>5190</v>
      </c>
      <c r="E161" t="s">
        <v>2044</v>
      </c>
      <c r="G161" t="s">
        <v>5190</v>
      </c>
      <c r="H161" s="231" t="str">
        <f t="shared" si="3"/>
        <v xml:space="preserve">              {ITM_PRINTERSTK,                "PRN"},</v>
      </c>
    </row>
    <row r="162" spans="2:8">
      <c r="C162" s="229" t="s">
        <v>2117</v>
      </c>
      <c r="D162" s="229" t="s">
        <v>5175</v>
      </c>
      <c r="E162" t="s">
        <v>2117</v>
      </c>
      <c r="G162" t="s">
        <v>5175</v>
      </c>
      <c r="H162" s="231" t="str">
        <f t="shared" si="3"/>
        <v xml:space="preserve">              {ITM_UNIT,                      "UNIT"},</v>
      </c>
    </row>
    <row r="163" spans="2:8">
      <c r="C163" s="229" t="s">
        <v>2117</v>
      </c>
      <c r="D163" s="229" t="s">
        <v>5175</v>
      </c>
      <c r="E163" t="s">
        <v>1684</v>
      </c>
      <c r="G163" t="s">
        <v>5225</v>
      </c>
      <c r="H163" s="231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29">
        <f>VLOOKUP(E167,SOURCE!P:AB,13,0)</f>
        <v>95</v>
      </c>
      <c r="C167" s="229" t="str">
        <f>VLOOKUP(E167,SOURCE!P:AC,14,0)</f>
        <v>ITM_ADD</v>
      </c>
      <c r="D167" s="229" t="str">
        <f>VLOOKUP(E167,SOURCE!P:AA,12,0)</f>
        <v>+</v>
      </c>
      <c r="E167" t="s">
        <v>979</v>
      </c>
      <c r="G167" t="s">
        <v>5191</v>
      </c>
      <c r="H167" s="231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29">
        <f>VLOOKUP(E168,SOURCE!P:AB,13,0)</f>
        <v>96</v>
      </c>
      <c r="C168" s="229" t="str">
        <f>VLOOKUP(E168,SOURCE!P:AC,14,0)</f>
        <v>ITM_SUB</v>
      </c>
      <c r="D168" s="229" t="str">
        <f>VLOOKUP(E168,SOURCE!P:AA,12,0)</f>
        <v>-</v>
      </c>
      <c r="E168" t="s">
        <v>423</v>
      </c>
      <c r="G168" t="s">
        <v>3719</v>
      </c>
      <c r="H168" s="231" t="str">
        <f t="shared" si="7"/>
        <v xml:space="preserve">              {ITM_SUB,                       "MIN"},</v>
      </c>
    </row>
    <row r="169" spans="2:8">
      <c r="B169" s="229">
        <f>VLOOKUP(E169,SOURCE!P:AB,13,0)</f>
        <v>98</v>
      </c>
      <c r="C169" s="229" t="str">
        <f>VLOOKUP(E169,SOURCE!P:AC,14,0)</f>
        <v>ITM_MULT</v>
      </c>
      <c r="D169" s="229" t="str">
        <f>VLOOKUP(E169,SOURCE!P:AA,12,0)</f>
        <v>*</v>
      </c>
      <c r="E169" t="s">
        <v>425</v>
      </c>
      <c r="G169" t="s">
        <v>5192</v>
      </c>
      <c r="H169" s="231" t="str">
        <f t="shared" si="7"/>
        <v xml:space="preserve">              {ITM_MULT,                      "MULT"},</v>
      </c>
    </row>
    <row r="170" spans="2:8">
      <c r="B170" s="229">
        <f>VLOOKUP(E170,SOURCE!P:AB,13,0)</f>
        <v>99</v>
      </c>
      <c r="C170" s="229" t="str">
        <f>VLOOKUP(E170,SOURCE!P:AC,14,0)</f>
        <v>ITM_DIV</v>
      </c>
      <c r="D170" s="229" t="str">
        <f>VLOOKUP(E170,SOURCE!P:AA,12,0)</f>
        <v>/</v>
      </c>
      <c r="E170" t="s">
        <v>427</v>
      </c>
      <c r="G170" t="s">
        <v>5193</v>
      </c>
      <c r="H170" s="231" t="str">
        <f t="shared" si="7"/>
        <v xml:space="preserve">              {ITM_DIV,                       "DIV"},</v>
      </c>
    </row>
    <row r="174" spans="2:8">
      <c r="E174" s="229" t="s">
        <v>1544</v>
      </c>
      <c r="G174" s="229" t="s">
        <v>5499</v>
      </c>
      <c r="H174" s="231" t="str">
        <f t="shared" ref="H174:H215" si="8">"              {"&amp;E174&amp;",     "&amp;REPT(" ",25-LEN(E174))&amp;CHAR(34)&amp;G174&amp;CHAR(34)&amp;"},"</f>
        <v xml:space="preserve">              {ITM_GAP,                       "GAP"},</v>
      </c>
    </row>
    <row r="175" spans="2:8">
      <c r="E175" s="229" t="s">
        <v>1768</v>
      </c>
      <c r="G175" s="229" t="s">
        <v>5500</v>
      </c>
      <c r="H175" s="231" t="str">
        <f t="shared" si="8"/>
        <v xml:space="preserve">              {ITM_RDXCOM,                    "RDXCOM"},</v>
      </c>
    </row>
    <row r="176" spans="2:8">
      <c r="E176" s="229" t="s">
        <v>1769</v>
      </c>
      <c r="G176" s="229" t="s">
        <v>5501</v>
      </c>
      <c r="H176" s="231" t="str">
        <f t="shared" si="8"/>
        <v xml:space="preserve">              {ITM_RDXPER,                    "RDXPER"},</v>
      </c>
    </row>
    <row r="177" spans="3:8">
      <c r="E177" s="229" t="s">
        <v>2380</v>
      </c>
      <c r="G177" s="229" t="s">
        <v>5502</v>
      </c>
      <c r="H177" s="231" t="str">
        <f t="shared" si="8"/>
        <v xml:space="preserve">              {ITM_MULTCR,                    "MULTCR "},</v>
      </c>
    </row>
    <row r="178" spans="3:8">
      <c r="E178" s="229" t="s">
        <v>2383</v>
      </c>
      <c r="G178" s="229" t="s">
        <v>5503</v>
      </c>
      <c r="H178" s="231" t="str">
        <f t="shared" si="8"/>
        <v xml:space="preserve">              {ITM_MULTDOT,                   "MULTDOT"},</v>
      </c>
    </row>
    <row r="179" spans="3:8">
      <c r="E179" s="229" t="s">
        <v>1474</v>
      </c>
      <c r="G179" s="229" t="s">
        <v>5504</v>
      </c>
      <c r="H179" s="231" t="str">
        <f t="shared" si="8"/>
        <v xml:space="preserve">              {ITM_DMY,                       "DMY"},</v>
      </c>
    </row>
    <row r="180" spans="3:8">
      <c r="E180" s="229" t="s">
        <v>1942</v>
      </c>
      <c r="G180" s="229" t="s">
        <v>5505</v>
      </c>
      <c r="H180" s="231" t="str">
        <f t="shared" si="8"/>
        <v xml:space="preserve">              {ITM_YMD,                       "YMD"},</v>
      </c>
    </row>
    <row r="181" spans="3:8">
      <c r="E181" s="229" t="s">
        <v>1677</v>
      </c>
      <c r="G181" s="229" t="s">
        <v>5506</v>
      </c>
      <c r="H181" s="231" t="str">
        <f t="shared" si="8"/>
        <v xml:space="preserve">              {ITM_MDY,                       "MDY"},</v>
      </c>
    </row>
    <row r="182" spans="3:8">
      <c r="C182" s="295" t="s">
        <v>5546</v>
      </c>
      <c r="E182" s="295" t="s">
        <v>2119</v>
      </c>
      <c r="F182" s="296"/>
      <c r="G182" s="295" t="s">
        <v>5507</v>
      </c>
      <c r="H182" s="297" t="str">
        <f t="shared" si="8"/>
        <v xml:space="preserve">              {ITM_CB_CPXRES,                 "CPXRES"},</v>
      </c>
    </row>
    <row r="183" spans="3:8">
      <c r="C183" s="295" t="s">
        <v>5546</v>
      </c>
      <c r="E183" s="295" t="s">
        <v>2413</v>
      </c>
      <c r="F183" s="296"/>
      <c r="G183" s="295" t="s">
        <v>5508</v>
      </c>
      <c r="H183" s="297" t="str">
        <f t="shared" si="8"/>
        <v xml:space="preserve">              {ITM_CB_SPCRES,                 "SPCRES"},</v>
      </c>
    </row>
    <row r="184" spans="3:8">
      <c r="E184" s="229" t="s">
        <v>2386</v>
      </c>
      <c r="G184" s="229" t="s">
        <v>5509</v>
      </c>
      <c r="H184" s="231" t="str">
        <f t="shared" si="8"/>
        <v xml:space="preserve">              {ITM_SSIZE4,                    "SSIZE4"},</v>
      </c>
    </row>
    <row r="185" spans="3:8">
      <c r="E185" s="229" t="s">
        <v>2388</v>
      </c>
      <c r="G185" s="229" t="s">
        <v>5510</v>
      </c>
      <c r="H185" s="231" t="str">
        <f t="shared" si="8"/>
        <v xml:space="preserve">              {ITM_SSIZE8,                    "SSIZE8"},</v>
      </c>
    </row>
    <row r="186" spans="3:8">
      <c r="E186" s="229" t="s">
        <v>2377</v>
      </c>
      <c r="G186" s="229" t="s">
        <v>5511</v>
      </c>
      <c r="H186" s="231" t="str">
        <f t="shared" si="8"/>
        <v xml:space="preserve">              {ITM_CPXI,                      "CPXI"},</v>
      </c>
    </row>
    <row r="187" spans="3:8">
      <c r="E187" s="229" t="s">
        <v>2378</v>
      </c>
      <c r="G187" s="229" t="s">
        <v>5512</v>
      </c>
      <c r="H187" s="231" t="str">
        <f t="shared" si="8"/>
        <v xml:space="preserve">              {ITM_CPXJ,                      "CPXJ"},</v>
      </c>
    </row>
    <row r="188" spans="3:8">
      <c r="E188" s="229" t="s">
        <v>1430</v>
      </c>
      <c r="G188" s="229" t="s">
        <v>5513</v>
      </c>
      <c r="H188" s="231" t="str">
        <f t="shared" si="8"/>
        <v xml:space="preserve">              {ITM_CLK12,                     "CLK12"},</v>
      </c>
    </row>
    <row r="189" spans="3:8">
      <c r="E189" s="229" t="s">
        <v>1431</v>
      </c>
      <c r="G189" s="229" t="s">
        <v>5514</v>
      </c>
      <c r="H189" s="231" t="str">
        <f t="shared" si="8"/>
        <v xml:space="preserve">              {ITM_CLK24,                     "CLK24"},</v>
      </c>
    </row>
    <row r="190" spans="3:8">
      <c r="E190" s="229" t="s">
        <v>2407</v>
      </c>
      <c r="G190" s="229" t="s">
        <v>5515</v>
      </c>
      <c r="H190" s="231" t="str">
        <f t="shared" si="8"/>
        <v xml:space="preserve">              {ITM_SCIOVR,                    "SCIOVR"},</v>
      </c>
    </row>
    <row r="191" spans="3:8">
      <c r="E191" s="229" t="s">
        <v>2408</v>
      </c>
      <c r="G191" s="229" t="s">
        <v>5516</v>
      </c>
      <c r="H191" s="231" t="str">
        <f t="shared" si="8"/>
        <v xml:space="preserve">              {ITM_ENGOVR,                    "ENGOVR"},</v>
      </c>
    </row>
    <row r="192" spans="3:8">
      <c r="E192" s="229" t="s">
        <v>5068</v>
      </c>
      <c r="G192" s="229" t="s">
        <v>5517</v>
      </c>
      <c r="H192" s="231" t="str">
        <f t="shared" si="8"/>
        <v xml:space="preserve">              {ITM_F1234,                     "F1234"},</v>
      </c>
    </row>
    <row r="193" spans="5:8">
      <c r="E193" s="229" t="s">
        <v>5069</v>
      </c>
      <c r="G193" s="229" t="s">
        <v>5518</v>
      </c>
      <c r="H193" s="231" t="str">
        <f t="shared" si="8"/>
        <v xml:space="preserve">              {ITM_M1234,                     "M1234"},</v>
      </c>
    </row>
    <row r="194" spans="5:8">
      <c r="E194" s="229" t="s">
        <v>5070</v>
      </c>
      <c r="G194" s="229" t="s">
        <v>5519</v>
      </c>
      <c r="H194" s="231" t="str">
        <f t="shared" si="8"/>
        <v xml:space="preserve">              {ITM_F14,                       "F14"},</v>
      </c>
    </row>
    <row r="195" spans="5:8">
      <c r="E195" s="229" t="s">
        <v>5071</v>
      </c>
      <c r="G195" s="229" t="s">
        <v>5520</v>
      </c>
      <c r="H195" s="231" t="str">
        <f t="shared" si="8"/>
        <v xml:space="preserve">              {ITM_M14,                       "M14"},</v>
      </c>
    </row>
    <row r="196" spans="5:8">
      <c r="E196" s="229" t="s">
        <v>5072</v>
      </c>
      <c r="G196" s="229" t="s">
        <v>5521</v>
      </c>
      <c r="H196" s="231" t="str">
        <f t="shared" si="8"/>
        <v xml:space="preserve">              {ITM_F124,                      "F124"},</v>
      </c>
    </row>
    <row r="197" spans="5:8">
      <c r="E197" s="229" t="s">
        <v>1424</v>
      </c>
      <c r="G197" s="229" t="s">
        <v>5522</v>
      </c>
      <c r="H197" s="231" t="str">
        <f t="shared" si="8"/>
        <v xml:space="preserve">              {ITM_CF,                        "CF"},</v>
      </c>
    </row>
    <row r="198" spans="5:8">
      <c r="E198" s="229" t="s">
        <v>1826</v>
      </c>
      <c r="G198" s="229" t="s">
        <v>5523</v>
      </c>
      <c r="H198" s="231" t="str">
        <f t="shared" si="8"/>
        <v xml:space="preserve">              {ITM_SF,                        "SF"},</v>
      </c>
    </row>
    <row r="199" spans="5:8">
      <c r="E199" s="261" t="s">
        <v>2149</v>
      </c>
      <c r="G199" s="229" t="s">
        <v>5524</v>
      </c>
      <c r="H199" s="231" t="str">
        <f t="shared" si="8"/>
        <v xml:space="preserve">              {ITM_FG_LINE,                   "FGLINE"},</v>
      </c>
    </row>
    <row r="200" spans="5:8">
      <c r="E200" s="261" t="s">
        <v>5049</v>
      </c>
      <c r="G200" s="229" t="s">
        <v>5525</v>
      </c>
      <c r="H200" s="231" t="str">
        <f t="shared" si="8"/>
        <v xml:space="preserve">              {ITM_BASE_SCREEN,               "BASESCR"},</v>
      </c>
    </row>
    <row r="201" spans="5:8">
      <c r="E201" s="261" t="s">
        <v>2152</v>
      </c>
      <c r="G201" s="229" t="s">
        <v>5526</v>
      </c>
      <c r="H201" s="231" t="str">
        <f t="shared" si="8"/>
        <v xml:space="preserve">              {ITM_G_DOUBLETAP,               "G2TP"},</v>
      </c>
    </row>
    <row r="202" spans="5:8">
      <c r="E202" s="261" t="s">
        <v>2103</v>
      </c>
      <c r="G202" s="229" t="s">
        <v>5527</v>
      </c>
      <c r="H202" s="231" t="str">
        <f t="shared" si="8"/>
        <v xml:space="preserve">              {ITM_HOMEx3,                    "HOMEX3"},</v>
      </c>
    </row>
    <row r="203" spans="5:8">
      <c r="E203" s="261" t="s">
        <v>2104</v>
      </c>
      <c r="G203" s="229" t="s">
        <v>5528</v>
      </c>
      <c r="H203" s="231" t="str">
        <f t="shared" si="8"/>
        <v xml:space="preserve">              {ITM_SHTIM,                     "SHIFTT"},</v>
      </c>
    </row>
    <row r="204" spans="5:8">
      <c r="E204" s="261" t="s">
        <v>4504</v>
      </c>
      <c r="G204" s="229" t="s">
        <v>5529</v>
      </c>
      <c r="H204" s="231" t="str">
        <f t="shared" si="8"/>
        <v xml:space="preserve">              {ITM_EXFRAC,                    "EXFRAC"},</v>
      </c>
    </row>
    <row r="205" spans="5:8">
      <c r="E205" s="261" t="s">
        <v>2124</v>
      </c>
      <c r="G205" s="229" t="s">
        <v>5530</v>
      </c>
      <c r="H205" s="231" t="str">
        <f t="shared" si="8"/>
        <v xml:space="preserve">              {ITM_BASE_HOME,                 "BASEHOM"},</v>
      </c>
    </row>
    <row r="206" spans="5:8">
      <c r="E206" s="261" t="s">
        <v>2428</v>
      </c>
      <c r="G206" s="229" t="s">
        <v>5531</v>
      </c>
      <c r="H206" s="231" t="str">
        <f t="shared" si="8"/>
        <v xml:space="preserve">              {ITM_LARGELI,                   "LARGELI"},</v>
      </c>
    </row>
    <row r="207" spans="5:8">
      <c r="E207" s="229"/>
      <c r="G207" s="229"/>
      <c r="H207" s="231"/>
    </row>
    <row r="208" spans="5:8">
      <c r="E208" s="261" t="s">
        <v>5536</v>
      </c>
      <c r="G208" s="229" t="s">
        <v>5532</v>
      </c>
      <c r="H208" s="231" t="str">
        <f t="shared" si="8"/>
        <v xml:space="preserve">              {ITM_CPXRES1,                   "CPXRES1"},</v>
      </c>
    </row>
    <row r="209" spans="3:8">
      <c r="E209" s="261" t="s">
        <v>5537</v>
      </c>
      <c r="G209" s="229" t="s">
        <v>5533</v>
      </c>
      <c r="H209" s="231" t="str">
        <f t="shared" si="8"/>
        <v xml:space="preserve">              {ITM_SPCRES1,                   "SPCRES1"},</v>
      </c>
    </row>
    <row r="210" spans="3:8">
      <c r="E210" s="261" t="s">
        <v>5538</v>
      </c>
      <c r="G210" s="229" t="s">
        <v>5534</v>
      </c>
      <c r="H210" s="231" t="str">
        <f t="shared" si="8"/>
        <v xml:space="preserve">              {ITM_CPXRES0,                   "CPXRES0"},</v>
      </c>
    </row>
    <row r="211" spans="3:8">
      <c r="E211" s="261" t="s">
        <v>5539</v>
      </c>
      <c r="G211" s="229" t="s">
        <v>5535</v>
      </c>
      <c r="H211" s="231" t="str">
        <f t="shared" si="8"/>
        <v xml:space="preserve">              {ITM_SPCRES0,                   "SPCRES0"},</v>
      </c>
    </row>
    <row r="213" spans="3:8">
      <c r="C213" s="161" t="s">
        <v>5682</v>
      </c>
      <c r="E213" s="166" t="s">
        <v>5678</v>
      </c>
      <c r="F213" s="164"/>
      <c r="G213" s="161" t="s">
        <v>5683</v>
      </c>
      <c r="H213" s="301" t="str">
        <f t="shared" si="8"/>
        <v xml:space="preserve">              {ITM_FGLNOFF,                   "FGOFF"},</v>
      </c>
    </row>
    <row r="214" spans="3:8">
      <c r="C214" s="161" t="s">
        <v>5682</v>
      </c>
      <c r="E214" s="166" t="s">
        <v>5679</v>
      </c>
      <c r="F214" s="164"/>
      <c r="G214" s="161" t="s">
        <v>5684</v>
      </c>
      <c r="H214" s="301" t="str">
        <f t="shared" si="8"/>
        <v xml:space="preserve">              {ITM_FGLNLIM,                   "FGLIM"},</v>
      </c>
    </row>
    <row r="215" spans="3:8">
      <c r="C215" s="161" t="s">
        <v>5682</v>
      </c>
      <c r="E215" s="166" t="s">
        <v>5680</v>
      </c>
      <c r="F215" s="164"/>
      <c r="G215" s="161" t="s">
        <v>5685</v>
      </c>
      <c r="H215" s="301" t="str">
        <f t="shared" si="8"/>
        <v xml:space="preserve">              {ITM_FGLNFUL,                   "FGFUL"},</v>
      </c>
    </row>
    <row r="218" spans="3:8">
      <c r="C218" s="88" t="s">
        <v>5813</v>
      </c>
      <c r="E218" s="17" t="s">
        <v>5700</v>
      </c>
      <c r="F218" s="17"/>
      <c r="G218" s="17" t="s">
        <v>5786</v>
      </c>
      <c r="H218" s="305" t="str">
        <f t="shared" ref="H218:H248" si="9">"              {"&amp;E218&amp;",     "&amp;REPT(" ",25-LEN(E218))&amp;CHAR(34)&amp;G218&amp;CHAR(34)&amp;"},"</f>
        <v xml:space="preserve">              {ITM_GAPPER_L,                  "SEPLPER"},</v>
      </c>
    </row>
    <row r="219" spans="3:8">
      <c r="C219" s="88" t="s">
        <v>5813</v>
      </c>
      <c r="E219" s="17" t="s">
        <v>5701</v>
      </c>
      <c r="F219" s="17"/>
      <c r="G219" s="17" t="s">
        <v>5787</v>
      </c>
      <c r="H219" s="305" t="str">
        <f t="shared" si="9"/>
        <v xml:space="preserve">              {ITM_GAPCOM_L,                  "SEPLCOM"},</v>
      </c>
    </row>
    <row r="220" spans="3:8">
      <c r="C220" s="88" t="s">
        <v>5813</v>
      </c>
      <c r="E220" s="17" t="s">
        <v>5702</v>
      </c>
      <c r="F220" s="17"/>
      <c r="G220" s="17" t="s">
        <v>5788</v>
      </c>
      <c r="H220" s="305" t="str">
        <f t="shared" si="9"/>
        <v xml:space="preserve">              {ITM_GAPAPO_L,                  "SEPLAPO"},</v>
      </c>
    </row>
    <row r="221" spans="3:8">
      <c r="C221" s="88" t="s">
        <v>5813</v>
      </c>
      <c r="E221" s="17" t="s">
        <v>5703</v>
      </c>
      <c r="F221" s="17"/>
      <c r="G221" s="17" t="s">
        <v>5789</v>
      </c>
      <c r="H221" s="305" t="str">
        <f t="shared" si="9"/>
        <v xml:space="preserve">              {ITM_GAPSPC_L,                  "SEPLSPC"},</v>
      </c>
    </row>
    <row r="222" spans="3:8">
      <c r="C222" s="88" t="s">
        <v>5813</v>
      </c>
      <c r="E222" s="17" t="s">
        <v>5769</v>
      </c>
      <c r="F222" s="17"/>
      <c r="G222" s="17" t="s">
        <v>5790</v>
      </c>
      <c r="H222" s="305" t="str">
        <f t="shared" si="9"/>
        <v xml:space="preserve">              {ITM_GAPDBLSPC_L,               "SEPLDSPC"},</v>
      </c>
    </row>
    <row r="223" spans="3:8">
      <c r="C223" s="88" t="s">
        <v>5813</v>
      </c>
      <c r="E223" s="17" t="s">
        <v>5772</v>
      </c>
      <c r="F223" s="17"/>
      <c r="G223" s="17" t="s">
        <v>5791</v>
      </c>
      <c r="H223" s="305" t="str">
        <f t="shared" si="9"/>
        <v xml:space="preserve">              {ITM_GAPDOT_L,                  "SEPLDOT"},</v>
      </c>
    </row>
    <row r="224" spans="3:8">
      <c r="C224" s="88" t="s">
        <v>5813</v>
      </c>
      <c r="E224" s="17" t="s">
        <v>5704</v>
      </c>
      <c r="F224" s="17"/>
      <c r="G224" s="17" t="s">
        <v>5792</v>
      </c>
      <c r="H224" s="305" t="str">
        <f t="shared" si="9"/>
        <v xml:space="preserve">              {ITM_GAPUND_L,                  "SEPLUND"},</v>
      </c>
    </row>
    <row r="225" spans="3:8">
      <c r="C225" s="88" t="s">
        <v>5813</v>
      </c>
      <c r="E225" s="17" t="s">
        <v>5705</v>
      </c>
      <c r="F225" s="17"/>
      <c r="G225" s="17" t="s">
        <v>5793</v>
      </c>
      <c r="H225" s="305" t="str">
        <f t="shared" si="9"/>
        <v xml:space="preserve">              {ITM_GAPNIL_L,                  "SEPLNO"},</v>
      </c>
    </row>
    <row r="226" spans="3:8">
      <c r="C226" s="88" t="s">
        <v>5813</v>
      </c>
      <c r="E226" s="17" t="s">
        <v>5780</v>
      </c>
      <c r="F226" s="17"/>
      <c r="G226" s="17" t="s">
        <v>5785</v>
      </c>
      <c r="H226" s="305" t="str">
        <f t="shared" si="9"/>
        <v xml:space="preserve">              {ITM_GAPNARSPC_L,               "SEPNSPC"},</v>
      </c>
    </row>
    <row r="227" spans="3:8">
      <c r="C227" s="88" t="s">
        <v>5813</v>
      </c>
      <c r="E227" s="17" t="s">
        <v>5706</v>
      </c>
      <c r="F227" s="17"/>
      <c r="G227" s="17" t="s">
        <v>5794</v>
      </c>
      <c r="H227" s="305" t="str">
        <f t="shared" si="9"/>
        <v xml:space="preserve">              {ITM_GAPPER_R,                  "SEPRPER"},</v>
      </c>
    </row>
    <row r="228" spans="3:8">
      <c r="C228" s="88" t="s">
        <v>5813</v>
      </c>
      <c r="E228" s="17" t="s">
        <v>5707</v>
      </c>
      <c r="F228" s="17"/>
      <c r="G228" s="17" t="s">
        <v>5795</v>
      </c>
      <c r="H228" s="305" t="str">
        <f t="shared" si="9"/>
        <v xml:space="preserve">              {ITM_GAPCOM_R,                  "SEPRCOM"},</v>
      </c>
    </row>
    <row r="229" spans="3:8">
      <c r="C229" s="88" t="s">
        <v>5813</v>
      </c>
      <c r="E229" s="17" t="s">
        <v>5708</v>
      </c>
      <c r="F229" s="17"/>
      <c r="G229" s="17" t="s">
        <v>5796</v>
      </c>
      <c r="H229" s="305" t="str">
        <f t="shared" si="9"/>
        <v xml:space="preserve">              {ITM_GAPAPO_R,                  "SEPRAPO"},</v>
      </c>
    </row>
    <row r="230" spans="3:8">
      <c r="C230" s="88" t="s">
        <v>5813</v>
      </c>
      <c r="E230" s="17" t="s">
        <v>5709</v>
      </c>
      <c r="F230" s="17"/>
      <c r="G230" s="17" t="s">
        <v>5797</v>
      </c>
      <c r="H230" s="305" t="str">
        <f t="shared" si="9"/>
        <v xml:space="preserve">              {ITM_GAPSPC_R,                  "SEPRSPC"},</v>
      </c>
    </row>
    <row r="231" spans="3:8">
      <c r="C231" s="88" t="s">
        <v>5813</v>
      </c>
      <c r="E231" s="17" t="s">
        <v>5771</v>
      </c>
      <c r="F231" s="17"/>
      <c r="G231" s="17" t="s">
        <v>5798</v>
      </c>
      <c r="H231" s="305" t="str">
        <f t="shared" si="9"/>
        <v xml:space="preserve">              {ITM_GAPDBLSPC_R,               "SEPRDSPC"},</v>
      </c>
    </row>
    <row r="232" spans="3:8">
      <c r="C232" s="88" t="s">
        <v>5813</v>
      </c>
      <c r="E232" s="17" t="s">
        <v>5773</v>
      </c>
      <c r="F232" s="17"/>
      <c r="G232" s="17" t="s">
        <v>5799</v>
      </c>
      <c r="H232" s="305" t="str">
        <f t="shared" si="9"/>
        <v xml:space="preserve">              {ITM_GAPDOT_R,                  "SEPRDOT"},</v>
      </c>
    </row>
    <row r="233" spans="3:8">
      <c r="C233" s="88" t="s">
        <v>5813</v>
      </c>
      <c r="E233" s="17" t="s">
        <v>5710</v>
      </c>
      <c r="F233" s="17"/>
      <c r="G233" s="17" t="s">
        <v>5800</v>
      </c>
      <c r="H233" s="305" t="str">
        <f t="shared" si="9"/>
        <v xml:space="preserve">              {ITM_GAPUND_R,                  "SEPRUND"},</v>
      </c>
    </row>
    <row r="234" spans="3:8">
      <c r="C234" s="88" t="s">
        <v>5813</v>
      </c>
      <c r="E234" s="17" t="s">
        <v>5711</v>
      </c>
      <c r="F234" s="17"/>
      <c r="G234" s="17" t="s">
        <v>5801</v>
      </c>
      <c r="H234" s="305" t="str">
        <f t="shared" si="9"/>
        <v xml:space="preserve">              {ITM_GAPNIL_R,                  "SEPRNO"},</v>
      </c>
    </row>
    <row r="235" spans="3:8">
      <c r="C235" s="88" t="s">
        <v>5813</v>
      </c>
      <c r="E235" s="17" t="s">
        <v>5781</v>
      </c>
      <c r="F235" s="17"/>
      <c r="G235" s="17" t="s">
        <v>5785</v>
      </c>
      <c r="H235" s="305" t="str">
        <f t="shared" si="9"/>
        <v xml:space="preserve">              {ITM_GAPNARSPC_R,               "SEPNSPC"},</v>
      </c>
    </row>
    <row r="236" spans="3:8">
      <c r="C236" s="88" t="s">
        <v>5813</v>
      </c>
      <c r="E236" s="17" t="s">
        <v>5694</v>
      </c>
      <c r="F236" s="17"/>
      <c r="G236" s="17" t="s">
        <v>5802</v>
      </c>
      <c r="H236" s="305" t="str">
        <f t="shared" si="9"/>
        <v xml:space="preserve">              {ITM_JUL_GREG_1582,             "JG1582"},</v>
      </c>
    </row>
    <row r="237" spans="3:8">
      <c r="C237" s="88" t="s">
        <v>5813</v>
      </c>
      <c r="E237" s="17" t="s">
        <v>5692</v>
      </c>
      <c r="F237" s="17"/>
      <c r="G237" s="17" t="s">
        <v>5803</v>
      </c>
      <c r="H237" s="305" t="str">
        <f t="shared" si="9"/>
        <v xml:space="preserve">              {ITM_JUL_GREG_1752,             "JG1752"},</v>
      </c>
    </row>
    <row r="238" spans="3:8">
      <c r="C238" s="88" t="s">
        <v>5813</v>
      </c>
      <c r="E238" s="17" t="s">
        <v>5695</v>
      </c>
      <c r="F238" s="17"/>
      <c r="G238" s="17" t="s">
        <v>5804</v>
      </c>
      <c r="H238" s="305" t="str">
        <f t="shared" si="9"/>
        <v xml:space="preserve">              {ITM_JUL_GREG_1873,             "JG1873"},</v>
      </c>
    </row>
    <row r="239" spans="3:8">
      <c r="C239" s="88" t="s">
        <v>5813</v>
      </c>
      <c r="E239" s="17" t="s">
        <v>5693</v>
      </c>
      <c r="F239" s="17"/>
      <c r="G239" s="17" t="s">
        <v>5805</v>
      </c>
      <c r="H239" s="305" t="str">
        <f t="shared" si="9"/>
        <v xml:space="preserve">              {ITM_JUL_GREG_1949,             "JG1949"},</v>
      </c>
    </row>
    <row r="240" spans="3:8">
      <c r="C240" s="88" t="s">
        <v>5813</v>
      </c>
      <c r="E240" s="17" t="s">
        <v>5712</v>
      </c>
      <c r="F240" s="17"/>
      <c r="G240" s="17" t="s">
        <v>5806</v>
      </c>
      <c r="H240" s="305" t="str">
        <f t="shared" si="9"/>
        <v xml:space="preserve">              {MNU_GAP_L,                     "IPSEP"},</v>
      </c>
    </row>
    <row r="241" spans="3:8">
      <c r="C241" s="88" t="s">
        <v>5813</v>
      </c>
      <c r="E241" s="17" t="s">
        <v>5713</v>
      </c>
      <c r="F241" s="17"/>
      <c r="G241" s="17" t="s">
        <v>5807</v>
      </c>
      <c r="H241" s="305" t="str">
        <f t="shared" si="9"/>
        <v xml:space="preserve">              {MNU_GAP_R,                     "FPSEP"},</v>
      </c>
    </row>
    <row r="242" spans="3:8">
      <c r="C242" s="88" t="s">
        <v>5813</v>
      </c>
      <c r="E242" s="17" t="s">
        <v>5715</v>
      </c>
      <c r="F242" s="17"/>
      <c r="G242" s="17" t="s">
        <v>5808</v>
      </c>
      <c r="H242" s="305" t="str">
        <f t="shared" si="9"/>
        <v xml:space="preserve">              {ITM_SET_TO_TEXT,               "set&gt;TXT"},</v>
      </c>
    </row>
    <row r="243" spans="3:8">
      <c r="C243" s="88" t="s">
        <v>5813</v>
      </c>
      <c r="E243" s="17" t="s">
        <v>5719</v>
      </c>
      <c r="F243" s="17"/>
      <c r="G243" s="17" t="s">
        <v>5809</v>
      </c>
      <c r="H243" s="305" t="str">
        <f t="shared" si="9"/>
        <v xml:space="preserve">              {ITM_GRP_L,                     "IPGRP"},</v>
      </c>
    </row>
    <row r="244" spans="3:8">
      <c r="C244" s="88" t="s">
        <v>5813</v>
      </c>
      <c r="E244" s="17" t="s">
        <v>5735</v>
      </c>
      <c r="F244" s="17"/>
      <c r="G244" s="17" t="s">
        <v>5812</v>
      </c>
      <c r="H244" s="305" t="str">
        <f t="shared" si="9"/>
        <v xml:space="preserve">              {ITM_GRP1_L_OF,                 "IPGRP1X"},</v>
      </c>
    </row>
    <row r="245" spans="3:8">
      <c r="C245" s="88" t="s">
        <v>5813</v>
      </c>
      <c r="E245" s="17" t="s">
        <v>5720</v>
      </c>
      <c r="F245" s="17"/>
      <c r="G245" s="17" t="s">
        <v>5810</v>
      </c>
      <c r="H245" s="305" t="str">
        <f t="shared" si="9"/>
        <v xml:space="preserve">              {ITM_GRP1_L,                    "IPGRP1"},</v>
      </c>
    </row>
    <row r="246" spans="3:8">
      <c r="C246" s="88" t="s">
        <v>5813</v>
      </c>
      <c r="E246" s="17" t="s">
        <v>5721</v>
      </c>
      <c r="F246" s="17"/>
      <c r="G246" s="17" t="s">
        <v>5811</v>
      </c>
      <c r="H246" s="305" t="str">
        <f t="shared" si="9"/>
        <v xml:space="preserve">              {ITM_GRP_R,                     "FPGRP"},</v>
      </c>
    </row>
    <row r="247" spans="3:8">
      <c r="C247" s="88" t="s">
        <v>5813</v>
      </c>
      <c r="E247" s="17" t="s">
        <v>5722</v>
      </c>
      <c r="F247" s="17"/>
      <c r="G247" s="17" t="s">
        <v>5806</v>
      </c>
      <c r="H247" s="305" t="str">
        <f t="shared" si="9"/>
        <v xml:space="preserve">              {ITM_GAP_L,                     "IPSEP"},</v>
      </c>
    </row>
    <row r="248" spans="3:8">
      <c r="C248" s="88" t="s">
        <v>5813</v>
      </c>
      <c r="E248" s="17" t="s">
        <v>5723</v>
      </c>
      <c r="F248" s="17"/>
      <c r="G248" s="17" t="s">
        <v>5807</v>
      </c>
      <c r="H248" s="305" t="str">
        <f t="shared" si="9"/>
        <v xml:space="preserve">              {ITM_GAP_R,                     "FPSEP"},</v>
      </c>
    </row>
  </sheetData>
  <autoFilter ref="A2:J669" xr:uid="{6A5D1BE1-1717-BE4D-9517-E69D45053B7E}"/>
  <sortState xmlns:xlrd2="http://schemas.microsoft.com/office/spreadsheetml/2017/richdata2" ref="A2:J670">
    <sortCondition ref="A2:A6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3829</v>
      </c>
      <c r="H1">
        <f>COUNTIF(H2:H2:H882,"=FALSE")</f>
        <v>13</v>
      </c>
      <c r="N1" s="117" t="s">
        <v>3676</v>
      </c>
      <c r="W1" t="e">
        <f>SUM(W5:W1382)</f>
        <v>#N/A</v>
      </c>
      <c r="X1" t="e">
        <f>SUM(X5:X1382)</f>
        <v>#N/A</v>
      </c>
    </row>
    <row r="2" spans="1:24">
      <c r="A2" t="s">
        <v>2507</v>
      </c>
      <c r="B2" t="s">
        <v>2507</v>
      </c>
      <c r="I2" s="27" t="s">
        <v>2511</v>
      </c>
      <c r="J2" s="28" t="s">
        <v>2510</v>
      </c>
      <c r="K2" s="29" t="s">
        <v>2512</v>
      </c>
      <c r="L2" s="34" t="s">
        <v>2551</v>
      </c>
      <c r="N2" s="20" t="str">
        <f>TEST!B2</f>
        <v>CLSUM CLSTK ERPN DEG ALL 00</v>
      </c>
      <c r="Q2" s="23" t="s">
        <v>2540</v>
      </c>
      <c r="U2" t="s">
        <v>3674</v>
      </c>
      <c r="V2" t="s">
        <v>3674</v>
      </c>
      <c r="W2" t="s">
        <v>3672</v>
      </c>
      <c r="X2" t="s">
        <v>3673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VLOOKUP(C3,SOURCE!$V$3:$AC$2937,8,0)</f>
        <v>ITM_XEQ</v>
      </c>
      <c r="E3" s="23" t="str">
        <f>CHAR(34)&amp;VLOOKUP(C3,SOURCE!$V$3:$AC$2937,6,0)&amp;CHAR(34)</f>
        <v>"XEQ"</v>
      </c>
      <c r="F3" s="20" t="str">
        <f>VLOOKUP(C3,SOURCE!$V$3:$AD$2937,9,0)&amp;"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VLOOKUP(C3,SOURCE!V$6:AB$10116,7,0)</f>
        <v>3</v>
      </c>
      <c r="J3" s="25" t="str">
        <f>VLOOKUP(C3,SOURCE!V$6:AB$10116,6,0)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VLOOKUP(C3,SOURCE!V$6:AB$10116,2,0)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VLOOKUP(C4,SOURCE!$V$3:$AC$2937,8,0)</f>
        <v>ITM_XEQU</v>
      </c>
      <c r="E4" s="23" t="str">
        <f>CHAR(34)&amp;VLOOKUP(C4,SOURCE!$V$3:$AC$2937,6,0)&amp;CHAR(34)</f>
        <v>"X=?"</v>
      </c>
      <c r="F4" s="20" t="str">
        <f>VLOOKUP(C4,SOURCE!$V$3:$AD$2937,9,0)&amp;"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VLOOKUP(C4,SOURCE!V$6:AB$10116,7,0)</f>
        <v>11</v>
      </c>
      <c r="J4" s="25" t="str">
        <f>VLOOKUP(C4,SOURCE!V$6:AB$10116,6,0)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VLOOKUP(C4,SOURCE!V$6:AB$10116,2,0)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VLOOKUP(C5,SOURCE!$V$3:$AC$2937,8,0)</f>
        <v>ITM_XNE</v>
      </c>
      <c r="E5" s="23" t="str">
        <f>CHAR(34)&amp;VLOOKUP(C5,SOURCE!$V$3:$AC$2937,6,0)&amp;CHAR(34)</f>
        <v>"XNOT_EQUAL?"</v>
      </c>
      <c r="F5" s="20" t="str">
        <f>VLOOKUP(C5,SOURCE!$V$3:$AD$2937,9,0)&amp;"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VLOOKUP(C5,SOURCE!V$6:AB$10116,7,0)</f>
        <v>12</v>
      </c>
      <c r="J5" s="25" t="str">
        <f>VLOOKUP(C5,SOURCE!V$6:AB$10116,6,0)</f>
        <v>XNOT_EQUAL?</v>
      </c>
      <c r="K5" s="26" t="str">
        <f t="shared" si="1"/>
        <v>xNOT_EQUAL?</v>
      </c>
      <c r="L5" s="35" t="str">
        <f>VLOOKUP(C5,SOURCE!V$6:AB$10116,2,0)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VLOOKUP(C6,SOURCE!$V$3:$AC$2937,8,0)</f>
        <v>ITM_XEQUP0</v>
      </c>
      <c r="E6" s="23" t="str">
        <f>CHAR(34)&amp;VLOOKUP(C6,SOURCE!$V$3:$AC$2937,6,0)&amp;CHAR(34)</f>
        <v>"X=+0?"</v>
      </c>
      <c r="F6" s="20" t="str">
        <f>VLOOKUP(C6,SOURCE!$V$3:$AD$2937,9,0)&amp;"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VLOOKUP(C6,SOURCE!V$6:AB$10116,7,0)</f>
        <v>13</v>
      </c>
      <c r="J6" s="25" t="str">
        <f>VLOOKUP(C6,SOURCE!V$6:AB$10116,6,0)</f>
        <v>X=+0?</v>
      </c>
      <c r="K6" s="26" t="str">
        <f t="shared" si="1"/>
        <v>x=+0?</v>
      </c>
      <c r="L6" s="35" t="str">
        <f>VLOOKUP(C6,SOURCE!V$6:AB$10116,2,0)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VLOOKUP(C7,SOURCE!$V$3:$AC$2937,8,0)</f>
        <v>ITM_XEQUM0</v>
      </c>
      <c r="E7" s="23" t="str">
        <f>CHAR(34)&amp;VLOOKUP(C7,SOURCE!$V$3:$AC$2937,6,0)&amp;CHAR(34)</f>
        <v>"X=-0?"</v>
      </c>
      <c r="F7" s="20" t="str">
        <f>VLOOKUP(C7,SOURCE!$V$3:$AD$2937,9,0)&amp;"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VLOOKUP(C7,SOURCE!V$6:AB$10116,7,0)</f>
        <v>14</v>
      </c>
      <c r="J7" s="25" t="str">
        <f>VLOOKUP(C7,SOURCE!V$6:AB$10116,6,0)</f>
        <v>X=-0?</v>
      </c>
      <c r="K7" s="26" t="str">
        <f t="shared" si="1"/>
        <v>x=-0?</v>
      </c>
      <c r="L7" s="35" t="str">
        <f>VLOOKUP(C7,SOURCE!V$6:AB$10116,2,0)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VLOOKUP(C8,SOURCE!$V$3:$AC$2937,8,0)</f>
        <v>ITM_XAEQU</v>
      </c>
      <c r="E8" s="23" t="str">
        <f>CHAR(34)&amp;VLOOKUP(C8,SOURCE!$V$3:$AC$2937,6,0)&amp;CHAR(34)</f>
        <v>"XALMOST_EQUAL?"</v>
      </c>
      <c r="F8" s="20" t="str">
        <f>VLOOKUP(C8,SOURCE!$V$3:$AD$2937,9,0)&amp;"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VLOOKUP(C8,SOURCE!V$6:AB$10116,7,0)</f>
        <v>15</v>
      </c>
      <c r="J8" s="25" t="str">
        <f>VLOOKUP(C8,SOURCE!V$6:AB$10116,6,0)</f>
        <v>XALMOST_EQUAL?</v>
      </c>
      <c r="K8" s="26" t="str">
        <f t="shared" si="1"/>
        <v>xALMOST_EQUAL?</v>
      </c>
      <c r="L8" s="35" t="str">
        <f>VLOOKUP(C8,SOURCE!V$6:AB$10116,2,0)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VLOOKUP(C9,SOURCE!$V$3:$AC$2937,8,0)</f>
        <v>ITM_XLT</v>
      </c>
      <c r="E9" s="23" t="str">
        <f>CHAR(34)&amp;VLOOKUP(C9,SOURCE!$V$3:$AC$2937,6,0)&amp;CHAR(34)</f>
        <v>"X&lt;?"</v>
      </c>
      <c r="F9" s="20" t="str">
        <f>VLOOKUP(C9,SOURCE!$V$3:$AD$2937,9,0)&amp;"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VLOOKUP(C9,SOURCE!V$6:AB$10116,7,0)</f>
        <v>16</v>
      </c>
      <c r="J9" s="25" t="str">
        <f>VLOOKUP(C9,SOURCE!V$6:AB$10116,6,0)</f>
        <v>X&lt;?</v>
      </c>
      <c r="K9" s="26" t="str">
        <f t="shared" si="1"/>
        <v>x&lt;?</v>
      </c>
      <c r="L9" s="35" t="str">
        <f>VLOOKUP(C9,SOURCE!V$6:AB$10116,2,0)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VLOOKUP(C10,SOURCE!$V$3:$AC$2937,8,0)</f>
        <v>ITM_XLE</v>
      </c>
      <c r="E10" s="23" t="str">
        <f>CHAR(34)&amp;VLOOKUP(C10,SOURCE!$V$3:$AC$2937,6,0)&amp;CHAR(34)</f>
        <v>"XLESS_EQUAL?"</v>
      </c>
      <c r="F10" s="20" t="str">
        <f>VLOOKUP(C10,SOURCE!$V$3:$AD$2937,9,0)&amp;"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VLOOKUP(C10,SOURCE!V$6:AB$10116,7,0)</f>
        <v>17</v>
      </c>
      <c r="J10" s="25" t="str">
        <f>VLOOKUP(C10,SOURCE!V$6:AB$10116,6,0)</f>
        <v>XLESS_EQUAL?</v>
      </c>
      <c r="K10" s="26" t="str">
        <f t="shared" si="1"/>
        <v>xLESS_EQUAL?</v>
      </c>
      <c r="L10" s="35" t="str">
        <f>VLOOKUP(C10,SOURCE!V$6:AB$10116,2,0)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VLOOKUP(C11,SOURCE!$V$3:$AC$2937,8,0)</f>
        <v>ITM_XGE</v>
      </c>
      <c r="E11" s="23" t="str">
        <f>CHAR(34)&amp;VLOOKUP(C11,SOURCE!$V$3:$AC$2937,6,0)&amp;CHAR(34)</f>
        <v>"XGREATER_EQUAL?"</v>
      </c>
      <c r="F11" s="20" t="str">
        <f>VLOOKUP(C11,SOURCE!$V$3:$AD$2937,9,0)&amp;"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VLOOKUP(C11,SOURCE!V$6:AB$10116,7,0)</f>
        <v>18</v>
      </c>
      <c r="J11" s="25" t="str">
        <f>VLOOKUP(C11,SOURCE!V$6:AB$10116,6,0)</f>
        <v>XGREATER_EQUAL?</v>
      </c>
      <c r="K11" s="26" t="str">
        <f t="shared" si="1"/>
        <v>xGREATER_EQUAL?</v>
      </c>
      <c r="L11" s="35" t="str">
        <f>VLOOKUP(C11,SOURCE!V$6:AB$10116,2,0)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VLOOKUP(C12,SOURCE!$V$3:$AC$2937,8,0)</f>
        <v>ITM_XGT</v>
      </c>
      <c r="E12" s="23" t="str">
        <f>CHAR(34)&amp;VLOOKUP(C12,SOURCE!$V$3:$AC$2937,6,0)&amp;CHAR(34)</f>
        <v>"X&gt;?"</v>
      </c>
      <c r="F12" s="20" t="str">
        <f>VLOOKUP(C12,SOURCE!$V$3:$AD$2937,9,0)&amp;"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VLOOKUP(C12,SOURCE!V$6:AB$10116,7,0)</f>
        <v>19</v>
      </c>
      <c r="J12" s="25" t="str">
        <f>VLOOKUP(C12,SOURCE!V$6:AB$10116,6,0)</f>
        <v>X&gt;?</v>
      </c>
      <c r="K12" s="26" t="str">
        <f t="shared" si="1"/>
        <v>x&gt;?</v>
      </c>
      <c r="L12" s="35" t="str">
        <f>VLOOKUP(C12,SOURCE!V$6:AB$10116,2,0)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VLOOKUP(C13,SOURCE!$V$3:$AC$2937,8,0)</f>
        <v>ITM_FC</v>
      </c>
      <c r="E13" s="23" t="str">
        <f>CHAR(34)&amp;VLOOKUP(C13,SOURCE!$V$3:$AC$2937,6,0)&amp;CHAR(34)</f>
        <v>"FC?"</v>
      </c>
      <c r="F13" s="20" t="str">
        <f>VLOOKUP(C13,SOURCE!$V$3:$AD$2937,9,0)&amp;"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VLOOKUP(C13,SOURCE!V$6:AB$10116,7,0)</f>
        <v>20</v>
      </c>
      <c r="J13" s="25" t="str">
        <f>VLOOKUP(C13,SOURCE!V$6:AB$10116,6,0)</f>
        <v>FC?</v>
      </c>
      <c r="K13" s="26" t="str">
        <f t="shared" si="1"/>
        <v>FC?</v>
      </c>
      <c r="L13" s="35" t="str">
        <f>VLOOKUP(C13,SOURCE!V$6:AB$10116,2,0)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VLOOKUP(C14,SOURCE!$V$3:$AC$2937,8,0)</f>
        <v>ITM_FS</v>
      </c>
      <c r="E14" s="23" t="str">
        <f>CHAR(34)&amp;VLOOKUP(C14,SOURCE!$V$3:$AC$2937,6,0)&amp;CHAR(34)</f>
        <v>"FS?"</v>
      </c>
      <c r="F14" s="20" t="str">
        <f>VLOOKUP(C14,SOURCE!$V$3:$AD$2937,9,0)&amp;"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VLOOKUP(C14,SOURCE!V$6:AB$10116,7,0)</f>
        <v>21</v>
      </c>
      <c r="J14" s="25" t="str">
        <f>VLOOKUP(C14,SOURCE!V$6:AB$10116,6,0)</f>
        <v>FS?</v>
      </c>
      <c r="K14" s="26" t="str">
        <f t="shared" si="1"/>
        <v>FS?</v>
      </c>
      <c r="L14" s="35" t="str">
        <f>VLOOKUP(C14,SOURCE!V$6:AB$10116,2,0)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VLOOKUP(C15,SOURCE!$V$3:$AC$2937,8,0)</f>
        <v>ITM_EVEN</v>
      </c>
      <c r="E15" s="23" t="str">
        <f>CHAR(34)&amp;VLOOKUP(C15,SOURCE!$V$3:$AC$2937,6,0)&amp;CHAR(34)</f>
        <v>"EVEN?"</v>
      </c>
      <c r="F15" s="20" t="str">
        <f>VLOOKUP(C15,SOURCE!$V$3:$AD$2937,9,0)&amp;"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VLOOKUP(C15,SOURCE!V$6:AB$10116,7,0)</f>
        <v>22</v>
      </c>
      <c r="J15" s="25" t="str">
        <f>VLOOKUP(C15,SOURCE!V$6:AB$10116,6,0)</f>
        <v>EVEN?</v>
      </c>
      <c r="K15" s="26" t="str">
        <f t="shared" si="1"/>
        <v>EVEN?</v>
      </c>
      <c r="L15" s="35" t="str">
        <f>VLOOKUP(C15,SOURCE!V$6:AB$10116,2,0)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VLOOKUP(C16,SOURCE!$V$3:$AC$2937,8,0)</f>
        <v>ITM_ODD</v>
      </c>
      <c r="E16" s="23" t="str">
        <f>CHAR(34)&amp;VLOOKUP(C16,SOURCE!$V$3:$AC$2937,6,0)&amp;CHAR(34)</f>
        <v>"ODD?"</v>
      </c>
      <c r="F16" s="20" t="str">
        <f>VLOOKUP(C16,SOURCE!$V$3:$AD$2937,9,0)&amp;"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VLOOKUP(C16,SOURCE!V$6:AB$10116,7,0)</f>
        <v>23</v>
      </c>
      <c r="J16" s="25" t="str">
        <f>VLOOKUP(C16,SOURCE!V$6:AB$10116,6,0)</f>
        <v>ODD?</v>
      </c>
      <c r="K16" s="26" t="str">
        <f t="shared" si="1"/>
        <v>ODD?</v>
      </c>
      <c r="L16" s="35" t="str">
        <f>VLOOKUP(C16,SOURCE!V$6:AB$10116,2,0)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VLOOKUP(C17,SOURCE!$V$3:$AC$2937,8,0)</f>
        <v>ITM_FPQ</v>
      </c>
      <c r="E17" s="23" t="str">
        <f>CHAR(34)&amp;VLOOKUP(C17,SOURCE!$V$3:$AC$2937,6,0)&amp;CHAR(34)</f>
        <v>"FP?"</v>
      </c>
      <c r="F17" s="20" t="str">
        <f>VLOOKUP(C17,SOURCE!$V$3:$AD$2937,9,0)&amp;"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VLOOKUP(C17,SOURCE!V$6:AB$10116,7,0)</f>
        <v>24</v>
      </c>
      <c r="J17" s="25" t="str">
        <f>VLOOKUP(C17,SOURCE!V$6:AB$10116,6,0)</f>
        <v>FP?</v>
      </c>
      <c r="K17" s="26" t="str">
        <f t="shared" si="1"/>
        <v>FP?</v>
      </c>
      <c r="L17" s="35" t="str">
        <f>VLOOKUP(C17,SOURCE!V$6:AB$10116,2,0)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VLOOKUP(C18,SOURCE!$V$3:$AC$2937,8,0)</f>
        <v>ITM_INT</v>
      </c>
      <c r="E18" s="23" t="str">
        <f>CHAR(34)&amp;VLOOKUP(C18,SOURCE!$V$3:$AC$2937,6,0)&amp;CHAR(34)</f>
        <v>"INT?"</v>
      </c>
      <c r="F18" s="20" t="str">
        <f>VLOOKUP(C18,SOURCE!$V$3:$AD$2937,9,0)&amp;"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VLOOKUP(C18,SOURCE!V$6:AB$10116,7,0)</f>
        <v>25</v>
      </c>
      <c r="J18" s="25" t="str">
        <f>VLOOKUP(C18,SOURCE!V$6:AB$10116,6,0)</f>
        <v>INT?</v>
      </c>
      <c r="K18" s="26" t="str">
        <f t="shared" si="1"/>
        <v>INT?</v>
      </c>
      <c r="L18" s="35" t="str">
        <f>VLOOKUP(C18,SOURCE!V$6:AB$10116,2,0)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VLOOKUP(C19,SOURCE!$V$3:$AC$2937,8,0)</f>
        <v>ITM_CPX</v>
      </c>
      <c r="E19" s="23" t="str">
        <f>CHAR(34)&amp;VLOOKUP(C19,SOURCE!$V$3:$AC$2937,6,0)&amp;CHAR(34)</f>
        <v>"CPX?"</v>
      </c>
      <c r="F19" s="20" t="str">
        <f>VLOOKUP(C19,SOURCE!$V$3:$AD$2937,9,0)&amp;"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VLOOKUP(C19,SOURCE!V$6:AB$10116,7,0)</f>
        <v>26</v>
      </c>
      <c r="J19" s="25" t="str">
        <f>VLOOKUP(C19,SOURCE!V$6:AB$10116,6,0)</f>
        <v>CPX?</v>
      </c>
      <c r="K19" s="26" t="str">
        <f t="shared" si="1"/>
        <v>CPX?</v>
      </c>
      <c r="L19" s="35" t="str">
        <f>VLOOKUP(C19,SOURCE!V$6:AB$10116,2,0)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VLOOKUP(C20,SOURCE!$V$3:$AC$2937,8,0)</f>
        <v>ITM_MATR</v>
      </c>
      <c r="E20" s="23" t="str">
        <f>CHAR(34)&amp;VLOOKUP(C20,SOURCE!$V$3:$AC$2937,6,0)&amp;CHAR(34)</f>
        <v>"MATR?"</v>
      </c>
      <c r="F20" s="20" t="str">
        <f>VLOOKUP(C20,SOURCE!$V$3:$AD$2937,9,0)&amp;"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VLOOKUP(C20,SOURCE!V$6:AB$10116,7,0)</f>
        <v>27</v>
      </c>
      <c r="J20" s="25" t="str">
        <f>VLOOKUP(C20,SOURCE!V$6:AB$10116,6,0)</f>
        <v>MATR?</v>
      </c>
      <c r="K20" s="26" t="str">
        <f t="shared" si="1"/>
        <v>MATR?</v>
      </c>
      <c r="L20" s="35" t="str">
        <f>VLOOKUP(C20,SOURCE!V$6:AB$10116,2,0)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VLOOKUP(C21,SOURCE!$V$3:$AC$2937,8,0)</f>
        <v>ITM_NAN</v>
      </c>
      <c r="E21" s="23" t="str">
        <f>CHAR(34)&amp;VLOOKUP(C21,SOURCE!$V$3:$AC$2937,6,0)&amp;CHAR(34)</f>
        <v>"NAN?"</v>
      </c>
      <c r="F21" s="20" t="str">
        <f>VLOOKUP(C21,SOURCE!$V$3:$AD$2937,9,0)&amp;"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VLOOKUP(C21,SOURCE!V$6:AB$10116,7,0)</f>
        <v>28</v>
      </c>
      <c r="J21" s="25" t="str">
        <f>VLOOKUP(C21,SOURCE!V$6:AB$10116,6,0)</f>
        <v>NAN?</v>
      </c>
      <c r="K21" s="26" t="str">
        <f t="shared" si="1"/>
        <v>NaN?</v>
      </c>
      <c r="L21" s="35" t="str">
        <f>VLOOKUP(C21,SOURCE!V$6:AB$10116,2,0)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VLOOKUP(C22,SOURCE!$V$3:$AC$2937,8,0)</f>
        <v>ITM_REAL</v>
      </c>
      <c r="E22" s="23" t="str">
        <f>CHAR(34)&amp;VLOOKUP(C22,SOURCE!$V$3:$AC$2937,6,0)&amp;CHAR(34)</f>
        <v>"REAL?"</v>
      </c>
      <c r="F22" s="20" t="str">
        <f>VLOOKUP(C22,SOURCE!$V$3:$AD$2937,9,0)&amp;"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VLOOKUP(C22,SOURCE!V$6:AB$10116,7,0)</f>
        <v>29</v>
      </c>
      <c r="J22" s="25" t="str">
        <f>VLOOKUP(C22,SOURCE!V$6:AB$10116,6,0)</f>
        <v>REAL?</v>
      </c>
      <c r="K22" s="26" t="str">
        <f t="shared" si="1"/>
        <v>REAL?</v>
      </c>
      <c r="L22" s="35" t="str">
        <f>VLOOKUP(C22,SOURCE!V$6:AB$10116,2,0)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VLOOKUP(C23,SOURCE!$V$3:$AC$2937,8,0)</f>
        <v>ITM_SPEC</v>
      </c>
      <c r="E23" s="23" t="str">
        <f>CHAR(34)&amp;VLOOKUP(C23,SOURCE!$V$3:$AC$2937,6,0)&amp;CHAR(34)</f>
        <v>"SPEC?"</v>
      </c>
      <c r="F23" s="20" t="str">
        <f>VLOOKUP(C23,SOURCE!$V$3:$AD$2937,9,0)&amp;"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VLOOKUP(C23,SOURCE!V$6:AB$10116,7,0)</f>
        <v>30</v>
      </c>
      <c r="J23" s="25" t="str">
        <f>VLOOKUP(C23,SOURCE!V$6:AB$10116,6,0)</f>
        <v>SPEC?</v>
      </c>
      <c r="K23" s="26" t="str">
        <f t="shared" si="1"/>
        <v>SPEC?</v>
      </c>
      <c r="L23" s="35" t="str">
        <f>VLOOKUP(C23,SOURCE!V$6:AB$10116,2,0)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VLOOKUP(C24,SOURCE!$V$3:$AC$2937,8,0)</f>
        <v>ITM_STRI</v>
      </c>
      <c r="E24" s="23" t="str">
        <f>CHAR(34)&amp;VLOOKUP(C24,SOURCE!$V$3:$AC$2937,6,0)&amp;CHAR(34)</f>
        <v>"STRI?"</v>
      </c>
      <c r="F24" s="20" t="str">
        <f>VLOOKUP(C24,SOURCE!$V$3:$AD$2937,9,0)&amp;"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VLOOKUP(C24,SOURCE!V$6:AB$10116,7,0)</f>
        <v>31</v>
      </c>
      <c r="J24" s="25" t="str">
        <f>VLOOKUP(C24,SOURCE!V$6:AB$10116,6,0)</f>
        <v>STRI?</v>
      </c>
      <c r="K24" s="26" t="str">
        <f t="shared" si="1"/>
        <v>STRI?</v>
      </c>
      <c r="L24" s="35" t="str">
        <f>VLOOKUP(C24,SOURCE!V$6:AB$10116,2,0)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VLOOKUP(C25,SOURCE!$V$3:$AC$2937,8,0)</f>
        <v>ITM_PMINFINITY</v>
      </c>
      <c r="E25" s="23" t="str">
        <f>CHAR(34)&amp;VLOOKUP(C25,SOURCE!$V$3:$AC$2937,6,0)&amp;CHAR(34)</f>
        <v>"PLUS_MINUSINFINITY?"</v>
      </c>
      <c r="F25" s="20" t="str">
        <f>VLOOKUP(C25,SOURCE!$V$3:$AD$2937,9,0)&amp;"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VLOOKUP(C25,SOURCE!V$6:AB$10116,7,0)</f>
        <v>32</v>
      </c>
      <c r="J25" s="25" t="str">
        <f>VLOOKUP(C25,SOURCE!V$6:AB$10116,6,0)</f>
        <v>PLUS_MINUSINFINITY?</v>
      </c>
      <c r="K25" s="26" t="str">
        <f t="shared" si="1"/>
        <v>PLUS_MINUSINFINITY?</v>
      </c>
      <c r="L25" s="35" t="str">
        <f>VLOOKUP(C25,SOURCE!V$6:AB$10116,2,0)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VLOOKUP(C26,SOURCE!$V$3:$AC$2937,8,0)</f>
        <v>ITM_PRIME</v>
      </c>
      <c r="E26" s="23" t="str">
        <f>CHAR(34)&amp;VLOOKUP(C26,SOURCE!$V$3:$AC$2937,6,0)&amp;CHAR(34)</f>
        <v>"PRIME?"</v>
      </c>
      <c r="F26" s="20" t="str">
        <f>VLOOKUP(C26,SOURCE!$V$3:$AD$2937,9,0)&amp;"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VLOOKUP(C26,SOURCE!V$6:AB$10116,7,0)</f>
        <v>33</v>
      </c>
      <c r="J26" s="25" t="str">
        <f>VLOOKUP(C26,SOURCE!V$6:AB$10116,6,0)</f>
        <v>PRIME?</v>
      </c>
      <c r="K26" s="26" t="str">
        <f t="shared" si="1"/>
        <v>PRIME?</v>
      </c>
      <c r="L26" s="35" t="str">
        <f>VLOOKUP(C26,SOURCE!V$6:AB$10116,2,0)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VLOOKUP(C27,SOURCE!$V$3:$AC$2937,8,0)</f>
        <v>ITM_ENTER</v>
      </c>
      <c r="E27" s="23" t="str">
        <f>CHAR(34)&amp;VLOOKUP(C27,SOURCE!$V$3:$AC$2937,6,0)&amp;CHAR(34)</f>
        <v>"ENTER"</v>
      </c>
      <c r="F27" s="20" t="str">
        <f>VLOOKUP(C27,SOURCE!$V$3:$AD$2937,9,0)&amp;"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VLOOKUP(C27,SOURCE!V$6:AB$10116,7,0)</f>
        <v>35</v>
      </c>
      <c r="J27" s="25" t="str">
        <f>VLOOKUP(C27,SOURCE!V$6:AB$10116,6,0)</f>
        <v>ENTER</v>
      </c>
      <c r="K27" s="26" t="str">
        <f t="shared" si="1"/>
        <v>ENTER</v>
      </c>
      <c r="L27" s="35" t="str">
        <f>VLOOKUP(C27,SOURCE!V$6:AB$10116,2,0)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VLOOKUP(C28,SOURCE!$V$3:$AC$2937,8,0)</f>
        <v>ITM_XexY</v>
      </c>
      <c r="E28" s="23" t="str">
        <f>CHAR(34)&amp;VLOOKUP(C28,SOURCE!$V$3:$AC$2937,6,0)&amp;CHAR(34)</f>
        <v>"X&lt;&gt;Y"</v>
      </c>
      <c r="F28" s="20" t="str">
        <f>VLOOKUP(C28,SOURCE!$V$3:$AD$2937,9,0)&amp;"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VLOOKUP(C28,SOURCE!V$6:AB$10116,7,0)</f>
        <v>36</v>
      </c>
      <c r="J28" s="25" t="str">
        <f>VLOOKUP(C28,SOURCE!V$6:AB$10116,6,0)</f>
        <v>X&lt;&gt;Y</v>
      </c>
      <c r="K28" s="26" t="str">
        <f t="shared" si="1"/>
        <v>x&lt;&gt;y</v>
      </c>
      <c r="L28" s="35" t="str">
        <f>VLOOKUP(C28,SOURCE!V$6:AB$10116,2,0)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VLOOKUP(C29,SOURCE!$V$3:$AC$2937,8,0)</f>
        <v>ITM_DROP</v>
      </c>
      <c r="E29" s="23" t="str">
        <f>CHAR(34)&amp;VLOOKUP(C29,SOURCE!$V$3:$AC$2937,6,0)&amp;CHAR(34)</f>
        <v>"DROP"</v>
      </c>
      <c r="F29" s="20" t="str">
        <f>VLOOKUP(C29,SOURCE!$V$3:$AD$2937,9,0)&amp;"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VLOOKUP(C29,SOURCE!V$6:AB$10116,7,0)</f>
        <v>37</v>
      </c>
      <c r="J29" s="25" t="str">
        <f>VLOOKUP(C29,SOURCE!V$6:AB$10116,6,0)</f>
        <v>DROP</v>
      </c>
      <c r="K29" s="26" t="str">
        <f t="shared" si="1"/>
        <v>DROP</v>
      </c>
      <c r="L29" s="35" t="str">
        <f>VLOOKUP(C29,SOURCE!V$6:AB$10116,2,0)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VLOOKUP(C30,SOURCE!$V$3:$AC$2937,8,0)</f>
        <v>ITM_Rup</v>
      </c>
      <c r="E30" s="23" t="str">
        <f>CHAR(34)&amp;VLOOKUP(C30,SOURCE!$V$3:$AC$2937,6,0)&amp;CHAR(34)</f>
        <v>"R"</v>
      </c>
      <c r="F30" s="20" t="str">
        <f>VLOOKUP(C30,SOURCE!$V$3:$AD$2937,9,0)&amp;"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VLOOKUP(C30,SOURCE!V$6:AB$10116,7,0)</f>
        <v>39</v>
      </c>
      <c r="J30" s="25" t="str">
        <f>VLOOKUP(C30,SOURCE!V$6:AB$10116,6,0)</f>
        <v>R</v>
      </c>
      <c r="K30" s="26" t="str">
        <f t="shared" si="1"/>
        <v>R</v>
      </c>
      <c r="L30" s="35" t="str">
        <f>VLOOKUP(C30,SOURCE!V$6:AB$10116,2,0)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VLOOKUP(C31,SOURCE!$V$3:$AC$2937,8,0)</f>
        <v>ITM_Rdown</v>
      </c>
      <c r="E31" s="23" t="str">
        <f>CHAR(34)&amp;VLOOKUP(C31,SOURCE!$V$3:$AC$2937,6,0)&amp;CHAR(34)</f>
        <v>"RDOWN_ARROW"</v>
      </c>
      <c r="F31" s="20" t="str">
        <f>VLOOKUP(C31,SOURCE!$V$3:$AD$2937,9,0)&amp;"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VLOOKUP(C31,SOURCE!V$6:AB$10116,7,0)</f>
        <v>40</v>
      </c>
      <c r="J31" s="25" t="str">
        <f>VLOOKUP(C31,SOURCE!V$6:AB$10116,6,0)</f>
        <v>RDOWN_ARROW</v>
      </c>
      <c r="K31" s="26" t="str">
        <f t="shared" si="1"/>
        <v>R</v>
      </c>
      <c r="L31" s="35" t="str">
        <f>VLOOKUP(C31,SOURCE!V$6:AB$10116,2,0)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VLOOKUP(C32,SOURCE!$V$3:$AC$2937,8,0)</f>
        <v>ITM_CLX</v>
      </c>
      <c r="E32" s="23" t="str">
        <f>CHAR(34)&amp;VLOOKUP(C32,SOURCE!$V$3:$AC$2937,6,0)&amp;CHAR(34)</f>
        <v>"CLX"</v>
      </c>
      <c r="F32" s="20" t="str">
        <f>VLOOKUP(C32,SOURCE!$V$3:$AD$2937,9,0)&amp;"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VLOOKUP(C32,SOURCE!V$6:AB$10116,7,0)</f>
        <v>41</v>
      </c>
      <c r="J32" s="25" t="str">
        <f>VLOOKUP(C32,SOURCE!V$6:AB$10116,6,0)</f>
        <v>CLX</v>
      </c>
      <c r="K32" s="26" t="str">
        <f t="shared" si="1"/>
        <v>CLX</v>
      </c>
      <c r="L32" s="35" t="str">
        <f>VLOOKUP(C32,SOURCE!V$6:AB$10116,2,0)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VLOOKUP(C33,SOURCE!$V$3:$AC$2937,8,0)</f>
        <v>ITM_FILL</v>
      </c>
      <c r="E33" s="23" t="str">
        <f>CHAR(34)&amp;VLOOKUP(C33,SOURCE!$V$3:$AC$2937,6,0)&amp;CHAR(34)</f>
        <v>"FILL"</v>
      </c>
      <c r="F33" s="20" t="str">
        <f>VLOOKUP(C33,SOURCE!$V$3:$AD$2937,9,0)&amp;"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VLOOKUP(C33,SOURCE!V$6:AB$10116,7,0)</f>
        <v>42</v>
      </c>
      <c r="J33" s="25" t="str">
        <f>VLOOKUP(C33,SOURCE!V$6:AB$10116,6,0)</f>
        <v>FILL</v>
      </c>
      <c r="K33" s="26" t="str">
        <f t="shared" si="1"/>
        <v>FILL</v>
      </c>
      <c r="L33" s="35" t="str">
        <f>VLOOKUP(C33,SOURCE!V$6:AB$10116,2,0)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VLOOKUP(C34,SOURCE!$V$3:$AC$2937,8,0)</f>
        <v>ITM_INPUT</v>
      </c>
      <c r="E34" s="23" t="str">
        <f>CHAR(34)&amp;VLOOKUP(C34,SOURCE!$V$3:$AC$2937,6,0)&amp;CHAR(34)</f>
        <v>"INPUT"</v>
      </c>
      <c r="F34" s="20" t="str">
        <f>VLOOKUP(C34,SOURCE!$V$3:$AD$2937,9,0)&amp;"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VLOOKUP(C34,SOURCE!V$6:AB$10116,7,0)</f>
        <v>43</v>
      </c>
      <c r="J34" s="25" t="str">
        <f>VLOOKUP(C34,SOURCE!V$6:AB$10116,6,0)</f>
        <v>INPUT</v>
      </c>
      <c r="K34" s="26" t="str">
        <f t="shared" si="1"/>
        <v>INPUT</v>
      </c>
      <c r="L34" s="35" t="str">
        <f>VLOOKUP(C34,SOURCE!V$6:AB$10116,2,0)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VLOOKUP(C35,SOURCE!$V$3:$AC$2937,8,0)</f>
        <v>ITM_STO</v>
      </c>
      <c r="E35" s="23" t="str">
        <f>CHAR(34)&amp;VLOOKUP(C35,SOURCE!$V$3:$AC$2937,6,0)&amp;CHAR(34)</f>
        <v>"STO"</v>
      </c>
      <c r="F35" s="20" t="str">
        <f>VLOOKUP(C35,SOURCE!$V$3:$AD$2937,9,0)&amp;"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VLOOKUP(C35,SOURCE!V$6:AB$10116,7,0)</f>
        <v>44</v>
      </c>
      <c r="J35" s="25" t="str">
        <f>VLOOKUP(C35,SOURCE!V$6:AB$10116,6,0)</f>
        <v>STO</v>
      </c>
      <c r="K35" s="26" t="str">
        <f t="shared" si="1"/>
        <v>STO</v>
      </c>
      <c r="L35" s="35" t="str">
        <f>VLOOKUP(C35,SOURCE!V$6:AB$10116,2,0)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VLOOKUP(C36,SOURCE!$V$3:$AC$2937,8,0)</f>
        <v>ITM_COMB</v>
      </c>
      <c r="E36" s="23" t="str">
        <f>CHAR(34)&amp;VLOOKUP(C36,SOURCE!$V$3:$AC$2937,6,0)&amp;CHAR(34)</f>
        <v>"COMB"</v>
      </c>
      <c r="F36" s="20" t="str">
        <f>VLOOKUP(C36,SOURCE!$V$3:$AD$2937,9,0)&amp;"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VLOOKUP(C36,SOURCE!V$6:AB$10116,7,0)</f>
        <v>49</v>
      </c>
      <c r="J36" s="25" t="str">
        <f>VLOOKUP(C36,SOURCE!V$6:AB$10116,6,0)</f>
        <v>COMB</v>
      </c>
      <c r="K36" s="26" t="str">
        <f t="shared" si="1"/>
        <v>Cyx</v>
      </c>
      <c r="L36" s="35" t="str">
        <f>VLOOKUP(C36,SOURCE!V$6:AB$10116,2,0)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VLOOKUP(C37,SOURCE!$V$3:$AC$2937,8,0)</f>
        <v>ITM_PERM</v>
      </c>
      <c r="E37" s="23" t="str">
        <f>CHAR(34)&amp;VLOOKUP(C37,SOURCE!$V$3:$AC$2937,6,0)&amp;CHAR(34)</f>
        <v>"PERM"</v>
      </c>
      <c r="F37" s="20" t="str">
        <f>VLOOKUP(C37,SOURCE!$V$3:$AD$2937,9,0)&amp;"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VLOOKUP(C37,SOURCE!V$6:AB$10116,7,0)</f>
        <v>50</v>
      </c>
      <c r="J37" s="25" t="str">
        <f>VLOOKUP(C37,SOURCE!V$6:AB$10116,6,0)</f>
        <v>PERM</v>
      </c>
      <c r="K37" s="26" t="str">
        <f t="shared" si="1"/>
        <v>Pyx</v>
      </c>
      <c r="L37" s="35" t="str">
        <f>VLOOKUP(C37,SOURCE!V$6:AB$10116,2,0)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VLOOKUP(C38,SOURCE!$V$3:$AC$2937,8,0)</f>
        <v>ITM_RCL</v>
      </c>
      <c r="E38" s="23" t="str">
        <f>CHAR(34)&amp;VLOOKUP(C38,SOURCE!$V$3:$AC$2937,6,0)&amp;CHAR(34)</f>
        <v>"RCL"</v>
      </c>
      <c r="F38" s="20" t="str">
        <f>VLOOKUP(C38,SOURCE!$V$3:$AD$2937,9,0)&amp;"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VLOOKUP(C38,SOURCE!V$6:AB$10116,7,0)</f>
        <v>51</v>
      </c>
      <c r="J38" s="25" t="str">
        <f>VLOOKUP(C38,SOURCE!V$6:AB$10116,6,0)</f>
        <v>RCL</v>
      </c>
      <c r="K38" s="26" t="str">
        <f t="shared" si="1"/>
        <v>RCL</v>
      </c>
      <c r="L38" s="35" t="str">
        <f>VLOOKUP(C38,SOURCE!V$6:AB$10116,2,0)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VLOOKUP(C39,SOURCE!$V$3:$AC$2937,8,0)</f>
        <v>ITM_CONVG</v>
      </c>
      <c r="E39" s="23" t="str">
        <f>CHAR(34)&amp;VLOOKUP(C39,SOURCE!$V$3:$AC$2937,6,0)&amp;CHAR(34)</f>
        <v>"CONVG?"</v>
      </c>
      <c r="F39" s="20" t="str">
        <f>VLOOKUP(C39,SOURCE!$V$3:$AD$2937,9,0)&amp;"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VLOOKUP(C39,SOURCE!V$6:AB$10116,7,0)</f>
        <v>56</v>
      </c>
      <c r="J39" s="25" t="str">
        <f>VLOOKUP(C39,SOURCE!V$6:AB$10116,6,0)</f>
        <v>CONVG?</v>
      </c>
      <c r="K39" s="26" t="str">
        <f t="shared" si="1"/>
        <v>CONVG?</v>
      </c>
      <c r="L39" s="35" t="str">
        <f>VLOOKUP(C39,SOURCE!V$6:AB$10116,2,0)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VLOOKUP(C40,SOURCE!$V$3:$AC$2937,8,0)</f>
        <v>ITM_ENTRY</v>
      </c>
      <c r="E40" s="23" t="str">
        <f>CHAR(34)&amp;VLOOKUP(C40,SOURCE!$V$3:$AC$2937,6,0)&amp;CHAR(34)</f>
        <v>"ENTRY?"</v>
      </c>
      <c r="F40" s="20" t="str">
        <f>VLOOKUP(C40,SOURCE!$V$3:$AD$2937,9,0)&amp;"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VLOOKUP(C40,SOURCE!V$6:AB$10116,7,0)</f>
        <v>57</v>
      </c>
      <c r="J40" s="25" t="str">
        <f>VLOOKUP(C40,SOURCE!V$6:AB$10116,6,0)</f>
        <v>ENTRY?</v>
      </c>
      <c r="K40" s="26" t="str">
        <f t="shared" si="1"/>
        <v>ENTRY?</v>
      </c>
      <c r="L40" s="35" t="str">
        <f>VLOOKUP(C40,SOURCE!V$6:AB$10116,2,0)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VLOOKUP(C41,SOURCE!$V$3:$AC$2937,8,0)</f>
        <v>ITM_SQUARE</v>
      </c>
      <c r="E41" s="23" t="str">
        <f>CHAR(34)&amp;VLOOKUP(C41,SOURCE!$V$3:$AC$2937,6,0)&amp;CHAR(34)</f>
        <v>"X^2"</v>
      </c>
      <c r="F41" s="20" t="str">
        <f>VLOOKUP(C41,SOURCE!$V$3:$AD$2937,9,0)&amp;"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VLOOKUP(C41,SOURCE!V$6:AB$10116,7,0)</f>
        <v>58</v>
      </c>
      <c r="J41" s="25" t="str">
        <f>VLOOKUP(C41,SOURCE!V$6:AB$10116,6,0)</f>
        <v>X^2</v>
      </c>
      <c r="K41" s="26" t="str">
        <f t="shared" si="1"/>
        <v>x^2</v>
      </c>
      <c r="L41" s="35" t="str">
        <f>VLOOKUP(C41,SOURCE!V$6:AB$10116,2,0)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VLOOKUP(C42,SOURCE!$V$3:$AC$2937,8,0)</f>
        <v>ITM_CUBE</v>
      </c>
      <c r="E42" s="23" t="str">
        <f>CHAR(34)&amp;VLOOKUP(C42,SOURCE!$V$3:$AC$2937,6,0)&amp;CHAR(34)</f>
        <v>"X^3"</v>
      </c>
      <c r="F42" s="20" t="str">
        <f>VLOOKUP(C42,SOURCE!$V$3:$AD$2937,9,0)&amp;"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VLOOKUP(C42,SOURCE!V$6:AB$10116,7,0)</f>
        <v>59</v>
      </c>
      <c r="J42" s="25" t="str">
        <f>VLOOKUP(C42,SOURCE!V$6:AB$10116,6,0)</f>
        <v>X^3</v>
      </c>
      <c r="K42" s="26" t="str">
        <f t="shared" si="1"/>
        <v>x^3</v>
      </c>
      <c r="L42" s="35" t="str">
        <f>VLOOKUP(C42,SOURCE!V$6:AB$10116,2,0)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VLOOKUP(C43,SOURCE!$V$3:$AC$2937,8,0)</f>
        <v>ITM_YX</v>
      </c>
      <c r="E43" s="23" t="str">
        <f>CHAR(34)&amp;VLOOKUP(C43,SOURCE!$V$3:$AC$2937,6,0)&amp;CHAR(34)</f>
        <v>"Y^X"</v>
      </c>
      <c r="F43" s="20" t="str">
        <f>VLOOKUP(C43,SOURCE!$V$3:$AD$2937,9,0)&amp;"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VLOOKUP(C43,SOURCE!V$6:AB$10116,7,0)</f>
        <v>60</v>
      </c>
      <c r="J43" s="25" t="str">
        <f>VLOOKUP(C43,SOURCE!V$6:AB$10116,6,0)</f>
        <v>Y^X</v>
      </c>
      <c r="K43" s="26" t="str">
        <f t="shared" si="1"/>
        <v>y^x</v>
      </c>
      <c r="L43" s="35" t="str">
        <f>VLOOKUP(C43,SOURCE!V$6:AB$10116,2,0)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VLOOKUP(C44,SOURCE!$V$3:$AC$2937,8,0)</f>
        <v>ITM_SQUAREROOTX</v>
      </c>
      <c r="E44" s="23" t="str">
        <f>CHAR(34)&amp;VLOOKUP(C44,SOURCE!$V$3:$AC$2937,6,0)&amp;CHAR(34)</f>
        <v>"SQRT"</v>
      </c>
      <c r="F44" s="20" t="str">
        <f>VLOOKUP(C44,SOURCE!$V$3:$AD$2937,9,0)&amp;"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VLOOKUP(C44,SOURCE!V$6:AB$10116,7,0)</f>
        <v>61</v>
      </c>
      <c r="J44" s="25" t="str">
        <f>VLOOKUP(C44,SOURCE!V$6:AB$10116,6,0)</f>
        <v>SQRT</v>
      </c>
      <c r="K44" s="26" t="str">
        <f t="shared" si="1"/>
        <v>SQUARE_ROOTx_UNDER_ROOT</v>
      </c>
      <c r="L44" s="35" t="str">
        <f>VLOOKUP(C44,SOURCE!V$6:AB$10116,2,0)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VLOOKUP(C45,SOURCE!$V$3:$AC$2937,8,0)</f>
        <v>ITM_CUBEROOT</v>
      </c>
      <c r="E45" s="23" t="str">
        <f>CHAR(34)&amp;VLOOKUP(C45,SOURCE!$V$3:$AC$2937,6,0)&amp;CHAR(34)</f>
        <v>"CUBRT"</v>
      </c>
      <c r="F45" s="20" t="str">
        <f>VLOOKUP(C45,SOURCE!$V$3:$AD$2937,9,0)&amp;"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VLOOKUP(C45,SOURCE!V$6:AB$10116,7,0)</f>
        <v>62</v>
      </c>
      <c r="J45" s="25" t="str">
        <f>VLOOKUP(C45,SOURCE!V$6:AB$10116,6,0)</f>
        <v>CUBRT</v>
      </c>
      <c r="K45" s="26" t="str">
        <f t="shared" si="1"/>
        <v>CUBEx_UNDER_ROOT</v>
      </c>
      <c r="L45" s="35" t="str">
        <f>VLOOKUP(C45,SOURCE!V$6:AB$10116,2,0)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VLOOKUP(C46,SOURCE!$V$3:$AC$2937,8,0)</f>
        <v>ITM_XTHROOT</v>
      </c>
      <c r="E46" s="23" t="str">
        <f>CHAR(34)&amp;VLOOKUP(C46,SOURCE!$V$3:$AC$2937,6,0)&amp;CHAR(34)</f>
        <v>"XRTY"</v>
      </c>
      <c r="F46" s="20" t="str">
        <f>VLOOKUP(C46,SOURCE!$V$3:$AD$2937,9,0)&amp;"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VLOOKUP(C46,SOURCE!V$6:AB$10116,7,0)</f>
        <v>63</v>
      </c>
      <c r="J46" s="25" t="str">
        <f>VLOOKUP(C46,SOURCE!V$6:AB$10116,6,0)</f>
        <v>XRTY</v>
      </c>
      <c r="K46" s="26" t="str">
        <f t="shared" si="1"/>
        <v>xTH_ROOTy_UNDER_ROOT</v>
      </c>
      <c r="L46" s="35" t="str">
        <f>VLOOKUP(C46,SOURCE!V$6:AB$10116,2,0)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VLOOKUP(C47,SOURCE!$V$3:$AC$2937,8,0)</f>
        <v>ITM_2X</v>
      </c>
      <c r="E47" s="23" t="str">
        <f>CHAR(34)&amp;VLOOKUP(C47,SOURCE!$V$3:$AC$2937,6,0)&amp;CHAR(34)</f>
        <v>"2^X"</v>
      </c>
      <c r="F47" s="20" t="str">
        <f>VLOOKUP(C47,SOURCE!$V$3:$AD$2937,9,0)&amp;"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VLOOKUP(C47,SOURCE!V$6:AB$10116,7,0)</f>
        <v>64</v>
      </c>
      <c r="J47" s="25" t="str">
        <f>VLOOKUP(C47,SOURCE!V$6:AB$10116,6,0)</f>
        <v>2^X</v>
      </c>
      <c r="K47" s="26" t="str">
        <f t="shared" si="1"/>
        <v>2^x</v>
      </c>
      <c r="L47" s="35" t="str">
        <f>VLOOKUP(C47,SOURCE!V$6:AB$10116,2,0)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VLOOKUP(C48,SOURCE!$V$3:$AC$2937,8,0)</f>
        <v>ITM_EXP</v>
      </c>
      <c r="E48" s="23" t="str">
        <f>CHAR(34)&amp;VLOOKUP(C48,SOURCE!$V$3:$AC$2937,6,0)&amp;CHAR(34)</f>
        <v>"E^X"</v>
      </c>
      <c r="F48" s="20" t="str">
        <f>VLOOKUP(C48,SOURCE!$V$3:$AD$2937,9,0)&amp;"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VLOOKUP(C48,SOURCE!V$6:AB$10116,7,0)</f>
        <v>65</v>
      </c>
      <c r="J48" s="25" t="str">
        <f>VLOOKUP(C48,SOURCE!V$6:AB$10116,6,0)</f>
        <v>E^X</v>
      </c>
      <c r="K48" s="26" t="str">
        <f t="shared" si="1"/>
        <v>e^x</v>
      </c>
      <c r="L48" s="35" t="str">
        <f>VLOOKUP(C48,SOURCE!V$6:AB$10116,2,0)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VLOOKUP(C49,SOURCE!$V$3:$AC$2937,8,0)</f>
        <v>ITM_10x</v>
      </c>
      <c r="E49" s="23" t="str">
        <f>CHAR(34)&amp;VLOOKUP(C49,SOURCE!$V$3:$AC$2937,6,0)&amp;CHAR(34)</f>
        <v>"10^X"</v>
      </c>
      <c r="F49" s="20" t="str">
        <f>VLOOKUP(C49,SOURCE!$V$3:$AD$2937,9,0)&amp;"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VLOOKUP(C49,SOURCE!V$6:AB$10116,7,0)</f>
        <v>67</v>
      </c>
      <c r="J49" s="25" t="str">
        <f>VLOOKUP(C49,SOURCE!V$6:AB$10116,6,0)</f>
        <v>10^X</v>
      </c>
      <c r="K49" s="26" t="str">
        <f t="shared" si="1"/>
        <v>10^x</v>
      </c>
      <c r="L49" s="35" t="str">
        <f>VLOOKUP(C49,SOURCE!V$6:AB$10116,2,0)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VLOOKUP(C50,SOURCE!$V$3:$AC$2937,8,0)</f>
        <v>ITM_LOG2</v>
      </c>
      <c r="E50" s="23" t="str">
        <f>CHAR(34)&amp;VLOOKUP(C50,SOURCE!$V$3:$AC$2937,6,0)&amp;CHAR(34)</f>
        <v>"LB"</v>
      </c>
      <c r="F50" s="20" t="str">
        <f>VLOOKUP(C50,SOURCE!$V$3:$AD$2937,9,0)&amp;"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VLOOKUP(C50,SOURCE!V$6:AB$10116,7,0)</f>
        <v>68</v>
      </c>
      <c r="J50" s="25" t="str">
        <f>VLOOKUP(C50,SOURCE!V$6:AB$10116,6,0)</f>
        <v>LB</v>
      </c>
      <c r="K50" s="26" t="str">
        <f t="shared" si="1"/>
        <v>LBx</v>
      </c>
      <c r="L50" s="35" t="str">
        <f>VLOOKUP(C50,SOURCE!V$6:AB$10116,2,0)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VLOOKUP(C51,SOURCE!$V$3:$AC$2937,8,0)</f>
        <v>ITM_LN</v>
      </c>
      <c r="E51" s="23" t="str">
        <f>CHAR(34)&amp;VLOOKUP(C51,SOURCE!$V$3:$AC$2937,6,0)&amp;CHAR(34)</f>
        <v>"LN"</v>
      </c>
      <c r="F51" s="20" t="str">
        <f>VLOOKUP(C51,SOURCE!$V$3:$AD$2937,9,0)&amp;"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VLOOKUP(C51,SOURCE!V$6:AB$10116,7,0)</f>
        <v>69</v>
      </c>
      <c r="J51" s="25" t="str">
        <f>VLOOKUP(C51,SOURCE!V$6:AB$10116,6,0)</f>
        <v>LN</v>
      </c>
      <c r="K51" s="26" t="str">
        <f t="shared" si="1"/>
        <v>LN</v>
      </c>
      <c r="L51" s="35" t="str">
        <f>VLOOKUP(C51,SOURCE!V$6:AB$10116,2,0)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VLOOKUP(C52,SOURCE!$V$3:$AC$2937,8,0)</f>
        <v>ITM_LOG10</v>
      </c>
      <c r="E52" s="23" t="str">
        <f>CHAR(34)&amp;VLOOKUP(C52,SOURCE!$V$3:$AC$2937,6,0)&amp;CHAR(34)</f>
        <v>"LOG"</v>
      </c>
      <c r="F52" s="20" t="str">
        <f>VLOOKUP(C52,SOURCE!$V$3:$AD$2937,9,0)&amp;"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VLOOKUP(C52,SOURCE!V$6:AB$10116,7,0)</f>
        <v>71</v>
      </c>
      <c r="J52" s="25" t="str">
        <f>VLOOKUP(C52,SOURCE!V$6:AB$10116,6,0)</f>
        <v>LOG</v>
      </c>
      <c r="K52" s="26" t="str">
        <f t="shared" si="1"/>
        <v>LOG</v>
      </c>
      <c r="L52" s="35" t="str">
        <f>VLOOKUP(C52,SOURCE!V$6:AB$10116,2,0)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VLOOKUP(C53,SOURCE!$V$3:$AC$2937,8,0)</f>
        <v>ITM_LOGXY</v>
      </c>
      <c r="E53" s="23" t="str">
        <f>CHAR(34)&amp;VLOOKUP(C53,SOURCE!$V$3:$AC$2937,6,0)&amp;CHAR(34)</f>
        <v>"LOGXY"</v>
      </c>
      <c r="F53" s="20" t="str">
        <f>VLOOKUP(C53,SOURCE!$V$3:$AD$2937,9,0)&amp;"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VLOOKUP(C53,SOURCE!V$6:AB$10116,7,0)</f>
        <v>72</v>
      </c>
      <c r="J53" s="25" t="str">
        <f>VLOOKUP(C53,SOURCE!V$6:AB$10116,6,0)</f>
        <v>LOGXY</v>
      </c>
      <c r="K53" s="26" t="str">
        <f t="shared" si="1"/>
        <v>LOGxy</v>
      </c>
      <c r="L53" s="35" t="str">
        <f>VLOOKUP(C53,SOURCE!V$6:AB$10116,2,0)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VLOOKUP(C54,SOURCE!$V$3:$AC$2937,8,0)</f>
        <v>ITM_1ONX</v>
      </c>
      <c r="E54" s="23" t="str">
        <f>CHAR(34)&amp;VLOOKUP(C54,SOURCE!$V$3:$AC$2937,6,0)&amp;CHAR(34)</f>
        <v>"1/X"</v>
      </c>
      <c r="F54" s="20" t="str">
        <f>VLOOKUP(C54,SOURCE!$V$3:$AD$2937,9,0)&amp;"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VLOOKUP(C54,SOURCE!V$6:AB$10116,7,0)</f>
        <v>73</v>
      </c>
      <c r="J54" s="25" t="str">
        <f>VLOOKUP(C54,SOURCE!V$6:AB$10116,6,0)</f>
        <v>1/X</v>
      </c>
      <c r="K54" s="26" t="str">
        <f t="shared" si="1"/>
        <v>1/x</v>
      </c>
      <c r="L54" s="35" t="str">
        <f>VLOOKUP(C54,SOURCE!V$6:AB$10116,2,0)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VLOOKUP(C55,SOURCE!$V$3:$AC$2937,8,0)</f>
        <v>ITM_cos</v>
      </c>
      <c r="E55" s="23" t="str">
        <f>CHAR(34)&amp;VLOOKUP(C55,SOURCE!$V$3:$AC$2937,6,0)&amp;CHAR(34)</f>
        <v>"COS"</v>
      </c>
      <c r="F55" s="20" t="str">
        <f>VLOOKUP(C55,SOURCE!$V$3:$AD$2937,9,0)&amp;"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VLOOKUP(C55,SOURCE!V$6:AB$10116,7,0)</f>
        <v>74</v>
      </c>
      <c r="J55" s="25" t="str">
        <f>VLOOKUP(C55,SOURCE!V$6:AB$10116,6,0)</f>
        <v>COS</v>
      </c>
      <c r="K55" s="26" t="str">
        <f t="shared" si="1"/>
        <v>COS</v>
      </c>
      <c r="L55" s="35" t="str">
        <f>VLOOKUP(C55,SOURCE!V$6:AB$10116,2,0)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VLOOKUP(C56,SOURCE!$V$3:$AC$2937,8,0)</f>
        <v>ITM_cosh</v>
      </c>
      <c r="E56" s="23" t="str">
        <f>CHAR(34)&amp;VLOOKUP(C56,SOURCE!$V$3:$AC$2937,6,0)&amp;CHAR(34)</f>
        <v>"COSH"</v>
      </c>
      <c r="F56" s="20" t="str">
        <f>VLOOKUP(C56,SOURCE!$V$3:$AD$2937,9,0)&amp;"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VLOOKUP(C56,SOURCE!V$6:AB$10116,7,0)</f>
        <v>75</v>
      </c>
      <c r="J56" s="25" t="str">
        <f>VLOOKUP(C56,SOURCE!V$6:AB$10116,6,0)</f>
        <v>COSH</v>
      </c>
      <c r="K56" s="26" t="str">
        <f t="shared" si="1"/>
        <v>cosh</v>
      </c>
      <c r="L56" s="35" t="str">
        <f>VLOOKUP(C56,SOURCE!V$6:AB$10116,2,0)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VLOOKUP(C57,SOURCE!$V$3:$AC$2937,8,0)</f>
        <v>ITM_sin</v>
      </c>
      <c r="E57" s="23" t="str">
        <f>CHAR(34)&amp;VLOOKUP(C57,SOURCE!$V$3:$AC$2937,6,0)&amp;CHAR(34)</f>
        <v>"SIN"</v>
      </c>
      <c r="F57" s="20" t="str">
        <f>VLOOKUP(C57,SOURCE!$V$3:$AD$2937,9,0)&amp;"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VLOOKUP(C57,SOURCE!V$6:AB$10116,7,0)</f>
        <v>76</v>
      </c>
      <c r="J57" s="25" t="str">
        <f>VLOOKUP(C57,SOURCE!V$6:AB$10116,6,0)</f>
        <v>SIN</v>
      </c>
      <c r="K57" s="26" t="str">
        <f t="shared" si="1"/>
        <v>SIN</v>
      </c>
      <c r="L57" s="35" t="str">
        <f>VLOOKUP(C57,SOURCE!V$6:AB$10116,2,0)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VLOOKUP(C58,SOURCE!$V$3:$AC$2937,8,0)</f>
        <v>ITM_sinh</v>
      </c>
      <c r="E58" s="23" t="str">
        <f>CHAR(34)&amp;VLOOKUP(C58,SOURCE!$V$3:$AC$2937,6,0)&amp;CHAR(34)</f>
        <v>"SINH"</v>
      </c>
      <c r="F58" s="20" t="str">
        <f>VLOOKUP(C58,SOURCE!$V$3:$AD$2937,9,0)&amp;"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VLOOKUP(C58,SOURCE!V$6:AB$10116,7,0)</f>
        <v>78</v>
      </c>
      <c r="J58" s="25" t="str">
        <f>VLOOKUP(C58,SOURCE!V$6:AB$10116,6,0)</f>
        <v>SINH</v>
      </c>
      <c r="K58" s="26" t="str">
        <f t="shared" si="1"/>
        <v>sinh</v>
      </c>
      <c r="L58" s="35" t="str">
        <f>VLOOKUP(C58,SOURCE!V$6:AB$10116,2,0)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VLOOKUP(C59,SOURCE!$V$3:$AC$2937,8,0)</f>
        <v>ITM_tan</v>
      </c>
      <c r="E59" s="23" t="str">
        <f>CHAR(34)&amp;VLOOKUP(C59,SOURCE!$V$3:$AC$2937,6,0)&amp;CHAR(34)</f>
        <v>"TAN"</v>
      </c>
      <c r="F59" s="20" t="str">
        <f>VLOOKUP(C59,SOURCE!$V$3:$AD$2937,9,0)&amp;"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VLOOKUP(C59,SOURCE!V$6:AB$10116,7,0)</f>
        <v>79</v>
      </c>
      <c r="J59" s="25" t="str">
        <f>VLOOKUP(C59,SOURCE!V$6:AB$10116,6,0)</f>
        <v>TAN</v>
      </c>
      <c r="K59" s="26" t="str">
        <f t="shared" si="1"/>
        <v>TAN</v>
      </c>
      <c r="L59" s="35" t="str">
        <f>VLOOKUP(C59,SOURCE!V$6:AB$10116,2,0)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VLOOKUP(C60,SOURCE!$V$3:$AC$2937,8,0)</f>
        <v>ITM_tanh</v>
      </c>
      <c r="E60" s="23" t="str">
        <f>CHAR(34)&amp;VLOOKUP(C60,SOURCE!$V$3:$AC$2937,6,0)&amp;CHAR(34)</f>
        <v>"TANH"</v>
      </c>
      <c r="F60" s="20" t="str">
        <f>VLOOKUP(C60,SOURCE!$V$3:$AD$2937,9,0)&amp;"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VLOOKUP(C60,SOURCE!V$6:AB$10116,7,0)</f>
        <v>80</v>
      </c>
      <c r="J60" s="25" t="str">
        <f>VLOOKUP(C60,SOURCE!V$6:AB$10116,6,0)</f>
        <v>TANH</v>
      </c>
      <c r="K60" s="26" t="str">
        <f t="shared" si="1"/>
        <v>tanh</v>
      </c>
      <c r="L60" s="35" t="str">
        <f>VLOOKUP(C60,SOURCE!V$6:AB$10116,2,0)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VLOOKUP(C61,SOURCE!$V$3:$AC$2937,8,0)</f>
        <v>ITM_arccos</v>
      </c>
      <c r="E61" s="23" t="str">
        <f>CHAR(34)&amp;VLOOKUP(C61,SOURCE!$V$3:$AC$2937,6,0)&amp;CHAR(34)</f>
        <v>"ARCCOS"</v>
      </c>
      <c r="F61" s="20" t="str">
        <f>VLOOKUP(C61,SOURCE!$V$3:$AD$2937,9,0)&amp;"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VLOOKUP(C61,SOURCE!V$6:AB$10116,7,0)</f>
        <v>81</v>
      </c>
      <c r="J61" s="25" t="str">
        <f>VLOOKUP(C61,SOURCE!V$6:AB$10116,6,0)</f>
        <v>ARCCOS</v>
      </c>
      <c r="K61" s="26" t="str">
        <f t="shared" si="1"/>
        <v>ACOS</v>
      </c>
      <c r="L61" s="35" t="str">
        <f>VLOOKUP(C61,SOURCE!V$6:AB$10116,2,0)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VLOOKUP(C62,SOURCE!$V$3:$AC$2937,8,0)</f>
        <v>ITM_arcosh</v>
      </c>
      <c r="E62" s="23" t="str">
        <f>CHAR(34)&amp;VLOOKUP(C62,SOURCE!$V$3:$AC$2937,6,0)&amp;CHAR(34)</f>
        <v>"ARCCOSH"</v>
      </c>
      <c r="F62" s="20" t="str">
        <f>VLOOKUP(C62,SOURCE!$V$3:$AD$2937,9,0)&amp;"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VLOOKUP(C62,SOURCE!V$6:AB$10116,7,0)</f>
        <v>82</v>
      </c>
      <c r="J62" s="25" t="str">
        <f>VLOOKUP(C62,SOURCE!V$6:AB$10116,6,0)</f>
        <v>ARCCOSH</v>
      </c>
      <c r="K62" s="26" t="str">
        <f t="shared" si="1"/>
        <v>arcosh</v>
      </c>
      <c r="L62" s="35" t="str">
        <f>VLOOKUP(C62,SOURCE!V$6:AB$10116,2,0)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VLOOKUP(C63,SOURCE!$V$3:$AC$2937,8,0)</f>
        <v>ITM_arcsin</v>
      </c>
      <c r="E63" s="23" t="str">
        <f>CHAR(34)&amp;VLOOKUP(C63,SOURCE!$V$3:$AC$2937,6,0)&amp;CHAR(34)</f>
        <v>"ARCSIN"</v>
      </c>
      <c r="F63" s="20" t="str">
        <f>VLOOKUP(C63,SOURCE!$V$3:$AD$2937,9,0)&amp;"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VLOOKUP(C63,SOURCE!V$6:AB$10116,7,0)</f>
        <v>83</v>
      </c>
      <c r="J63" s="25" t="str">
        <f>VLOOKUP(C63,SOURCE!V$6:AB$10116,6,0)</f>
        <v>ARCSIN</v>
      </c>
      <c r="K63" s="26" t="str">
        <f t="shared" si="1"/>
        <v>ASIN</v>
      </c>
      <c r="L63" s="35" t="str">
        <f>VLOOKUP(C63,SOURCE!V$6:AB$10116,2,0)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VLOOKUP(C64,SOURCE!$V$3:$AC$2937,8,0)</f>
        <v>ITM_arsinh</v>
      </c>
      <c r="E64" s="23" t="str">
        <f>CHAR(34)&amp;VLOOKUP(C64,SOURCE!$V$3:$AC$2937,6,0)&amp;CHAR(34)</f>
        <v>"ARCSINH"</v>
      </c>
      <c r="F64" s="20" t="str">
        <f>VLOOKUP(C64,SOURCE!$V$3:$AD$2937,9,0)&amp;"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VLOOKUP(C64,SOURCE!V$6:AB$10116,7,0)</f>
        <v>84</v>
      </c>
      <c r="J64" s="25" t="str">
        <f>VLOOKUP(C64,SOURCE!V$6:AB$10116,6,0)</f>
        <v>ARCSINH</v>
      </c>
      <c r="K64" s="26" t="str">
        <f t="shared" si="1"/>
        <v>arsinh</v>
      </c>
      <c r="L64" s="35" t="str">
        <f>VLOOKUP(C64,SOURCE!V$6:AB$10116,2,0)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VLOOKUP(C65,SOURCE!$V$3:$AC$2937,8,0)</f>
        <v>ITM_arctan</v>
      </c>
      <c r="E65" s="23" t="str">
        <f>CHAR(34)&amp;VLOOKUP(C65,SOURCE!$V$3:$AC$2937,6,0)&amp;CHAR(34)</f>
        <v>"ARCTAN"</v>
      </c>
      <c r="F65" s="20" t="str">
        <f>VLOOKUP(C65,SOURCE!$V$3:$AD$2937,9,0)&amp;"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VLOOKUP(C65,SOURCE!V$6:AB$10116,7,0)</f>
        <v>85</v>
      </c>
      <c r="J65" s="25" t="str">
        <f>VLOOKUP(C65,SOURCE!V$6:AB$10116,6,0)</f>
        <v>ARCTAN</v>
      </c>
      <c r="K65" s="26" t="str">
        <f t="shared" si="1"/>
        <v>ATAN</v>
      </c>
      <c r="L65" s="35" t="str">
        <f>VLOOKUP(C65,SOURCE!V$6:AB$10116,2,0)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VLOOKUP(C66,SOURCE!$V$3:$AC$2937,8,0)</f>
        <v>ITM_artanh</v>
      </c>
      <c r="E66" s="23" t="str">
        <f>CHAR(34)&amp;VLOOKUP(C66,SOURCE!$V$3:$AC$2937,6,0)&amp;CHAR(34)</f>
        <v>"ARCTANH"</v>
      </c>
      <c r="F66" s="20" t="str">
        <f>VLOOKUP(C66,SOURCE!$V$3:$AD$2937,9,0)&amp;"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VLOOKUP(C66,SOURCE!V$6:AB$10116,7,0)</f>
        <v>86</v>
      </c>
      <c r="J66" s="25" t="str">
        <f>VLOOKUP(C66,SOURCE!V$6:AB$10116,6,0)</f>
        <v>ARCTANH</v>
      </c>
      <c r="K66" s="26" t="str">
        <f t="shared" si="1"/>
        <v>artanh</v>
      </c>
      <c r="L66" s="35" t="str">
        <f>VLOOKUP(C66,SOURCE!V$6:AB$10116,2,0)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VLOOKUP(C67,SOURCE!$V$3:$AC$2937,8,0)</f>
        <v>ITM_CEIL</v>
      </c>
      <c r="E67" s="23" t="str">
        <f>CHAR(34)&amp;VLOOKUP(C67,SOURCE!$V$3:$AC$2937,6,0)&amp;CHAR(34)</f>
        <v>"CEIL"</v>
      </c>
      <c r="F67" s="20" t="str">
        <f>VLOOKUP(C67,SOURCE!$V$3:$AD$2937,9,0)&amp;"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VLOOKUP(C67,SOURCE!V$6:AB$10116,7,0)</f>
        <v>87</v>
      </c>
      <c r="J67" s="25" t="str">
        <f>VLOOKUP(C67,SOURCE!V$6:AB$10116,6,0)</f>
        <v>CEIL</v>
      </c>
      <c r="K67" s="26" t="str">
        <f t="shared" si="1"/>
        <v>ceil</v>
      </c>
      <c r="L67" s="35" t="str">
        <f>VLOOKUP(C67,SOURCE!V$6:AB$10116,2,0)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VLOOKUP(C68,SOURCE!$V$3:$AC$2937,8,0)</f>
        <v>ITM_FLOOR</v>
      </c>
      <c r="E68" s="23" t="str">
        <f>CHAR(34)&amp;VLOOKUP(C68,SOURCE!$V$3:$AC$2937,6,0)&amp;CHAR(34)</f>
        <v>"FLOOR"</v>
      </c>
      <c r="F68" s="20" t="str">
        <f>VLOOKUP(C68,SOURCE!$V$3:$AD$2937,9,0)&amp;"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VLOOKUP(C68,SOURCE!V$6:AB$10116,7,0)</f>
        <v>88</v>
      </c>
      <c r="J68" s="25" t="str">
        <f>VLOOKUP(C68,SOURCE!V$6:AB$10116,6,0)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VLOOKUP(C68,SOURCE!V$6:AB$10116,2,0)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VLOOKUP(C69,SOURCE!$V$3:$AC$2937,8,0)</f>
        <v>ITM_GCD</v>
      </c>
      <c r="E69" s="23" t="str">
        <f>CHAR(34)&amp;VLOOKUP(C69,SOURCE!$V$3:$AC$2937,6,0)&amp;CHAR(34)</f>
        <v>"GCD"</v>
      </c>
      <c r="F69" s="20" t="str">
        <f>VLOOKUP(C69,SOURCE!$V$3:$AD$2937,9,0)&amp;"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VLOOKUP(C69,SOURCE!V$6:AB$10116,7,0)</f>
        <v>89</v>
      </c>
      <c r="J69" s="25" t="str">
        <f>VLOOKUP(C69,SOURCE!V$6:AB$10116,6,0)</f>
        <v>GCD</v>
      </c>
      <c r="K69" s="26" t="str">
        <f t="shared" si="2"/>
        <v>GCD</v>
      </c>
      <c r="L69" s="35" t="str">
        <f>VLOOKUP(C69,SOURCE!V$6:AB$10116,2,0)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VLOOKUP(C70,SOURCE!$V$3:$AC$2937,8,0)</f>
        <v>ITM_LCM</v>
      </c>
      <c r="E70" s="23" t="str">
        <f>CHAR(34)&amp;VLOOKUP(C70,SOURCE!$V$3:$AC$2937,6,0)&amp;CHAR(34)</f>
        <v>"LCM"</v>
      </c>
      <c r="F70" s="20" t="str">
        <f>VLOOKUP(C70,SOURCE!$V$3:$AD$2937,9,0)&amp;"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VLOOKUP(C70,SOURCE!V$6:AB$10116,7,0)</f>
        <v>90</v>
      </c>
      <c r="J70" s="25" t="str">
        <f>VLOOKUP(C70,SOURCE!V$6:AB$10116,6,0)</f>
        <v>LCM</v>
      </c>
      <c r="K70" s="26" t="str">
        <f t="shared" si="2"/>
        <v>LCM</v>
      </c>
      <c r="L70" s="35" t="str">
        <f>VLOOKUP(C70,SOURCE!V$6:AB$10116,2,0)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VLOOKUP(C71,SOURCE!$V$3:$AC$2937,8,0)</f>
        <v>ITM_DEC</v>
      </c>
      <c r="E71" s="23" t="str">
        <f>CHAR(34)&amp;VLOOKUP(C71,SOURCE!$V$3:$AC$2937,6,0)&amp;CHAR(34)</f>
        <v>"DECR"</v>
      </c>
      <c r="F71" s="20" t="str">
        <f>VLOOKUP(C71,SOURCE!$V$3:$AD$2937,9,0)&amp;"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VLOOKUP(C71,SOURCE!V$6:AB$10116,7,0)</f>
        <v>91</v>
      </c>
      <c r="J71" s="25" t="str">
        <f>VLOOKUP(C71,SOURCE!V$6:AB$10116,6,0)</f>
        <v>DECR</v>
      </c>
      <c r="K71" s="26" t="str">
        <f t="shared" si="2"/>
        <v>DEC</v>
      </c>
      <c r="L71" s="35" t="str">
        <f>VLOOKUP(C71,SOURCE!V$6:AB$10116,2,0)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VLOOKUP(C72,SOURCE!$V$3:$AC$2937,8,0)</f>
        <v>ITM_INC</v>
      </c>
      <c r="E72" s="23" t="str">
        <f>CHAR(34)&amp;VLOOKUP(C72,SOURCE!$V$3:$AC$2937,6,0)&amp;CHAR(34)</f>
        <v>"INC"</v>
      </c>
      <c r="F72" s="20" t="str">
        <f>VLOOKUP(C72,SOURCE!$V$3:$AD$2937,9,0)&amp;"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VLOOKUP(C72,SOURCE!V$6:AB$10116,7,0)</f>
        <v>92</v>
      </c>
      <c r="J72" s="25" t="str">
        <f>VLOOKUP(C72,SOURCE!V$6:AB$10116,6,0)</f>
        <v>INC</v>
      </c>
      <c r="K72" s="26" t="str">
        <f t="shared" si="2"/>
        <v>INC</v>
      </c>
      <c r="L72" s="35" t="str">
        <f>VLOOKUP(C72,SOURCE!V$6:AB$10116,2,0)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VLOOKUP(C73,SOURCE!$V$3:$AC$2937,8,0)</f>
        <v>ITM_IP</v>
      </c>
      <c r="E73" s="23" t="str">
        <f>CHAR(34)&amp;VLOOKUP(C73,SOURCE!$V$3:$AC$2937,6,0)&amp;CHAR(34)</f>
        <v>"IP"</v>
      </c>
      <c r="F73" s="20" t="str">
        <f>VLOOKUP(C73,SOURCE!$V$3:$AD$2937,9,0)&amp;"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VLOOKUP(C73,SOURCE!V$6:AB$10116,7,0)</f>
        <v>93</v>
      </c>
      <c r="J73" s="25" t="str">
        <f>VLOOKUP(C73,SOURCE!V$6:AB$10116,6,0)</f>
        <v>IP</v>
      </c>
      <c r="K73" s="26" t="str">
        <f t="shared" si="2"/>
        <v>IP</v>
      </c>
      <c r="L73" s="35" t="str">
        <f>VLOOKUP(C73,SOURCE!V$6:AB$10116,2,0)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VLOOKUP(C74,SOURCE!$V$3:$AC$2937,8,0)</f>
        <v>ITM_FP</v>
      </c>
      <c r="E74" s="23" t="str">
        <f>CHAR(34)&amp;VLOOKUP(C74,SOURCE!$V$3:$AC$2937,6,0)&amp;CHAR(34)</f>
        <v>"FP"</v>
      </c>
      <c r="F74" s="20" t="str">
        <f>VLOOKUP(C74,SOURCE!$V$3:$AD$2937,9,0)&amp;"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VLOOKUP(C74,SOURCE!V$6:AB$10116,7,0)</f>
        <v>94</v>
      </c>
      <c r="J74" s="25" t="str">
        <f>VLOOKUP(C74,SOURCE!V$6:AB$10116,6,0)</f>
        <v>FP</v>
      </c>
      <c r="K74" s="26" t="str">
        <f t="shared" si="2"/>
        <v>FP</v>
      </c>
      <c r="L74" s="35" t="str">
        <f>VLOOKUP(C74,SOURCE!V$6:AB$10116,2,0)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VLOOKUP(C75,SOURCE!$V$3:$AC$2937,8,0)</f>
        <v>ITM_ADD</v>
      </c>
      <c r="E75" s="23" t="str">
        <f>CHAR(34)&amp;VLOOKUP(C75,SOURCE!$V$3:$AC$2937,6,0)&amp;CHAR(34)</f>
        <v>"+"</v>
      </c>
      <c r="F75" s="20" t="str">
        <f>VLOOKUP(C75,SOURCE!$V$3:$AD$2937,9,0)&amp;"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VLOOKUP(C75,SOURCE!V$6:AB$10116,7,0)</f>
        <v>95</v>
      </c>
      <c r="J75" s="25" t="str">
        <f>VLOOKUP(C75,SOURCE!V$6:AB$10116,6,0)</f>
        <v>+</v>
      </c>
      <c r="K75" s="26" t="str">
        <f t="shared" si="2"/>
        <v>+</v>
      </c>
      <c r="L75" s="35" t="str">
        <f>VLOOKUP(C75,SOURCE!V$6:AB$10116,2,0)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VLOOKUP(C76,SOURCE!$V$3:$AC$2937,8,0)</f>
        <v>ITM_SUB</v>
      </c>
      <c r="E76" s="23" t="str">
        <f>CHAR(34)&amp;VLOOKUP(C76,SOURCE!$V$3:$AC$2937,6,0)&amp;CHAR(34)</f>
        <v>"-"</v>
      </c>
      <c r="F76" s="20" t="str">
        <f>VLOOKUP(C76,SOURCE!$V$3:$AD$2937,9,0)&amp;"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VLOOKUP(C76,SOURCE!V$6:AB$10116,7,0)</f>
        <v>96</v>
      </c>
      <c r="J76" s="25" t="str">
        <f>VLOOKUP(C76,SOURCE!V$6:AB$10116,6,0)</f>
        <v>-</v>
      </c>
      <c r="K76" s="26" t="str">
        <f t="shared" si="2"/>
        <v>-</v>
      </c>
      <c r="L76" s="35" t="str">
        <f>VLOOKUP(C76,SOURCE!V$6:AB$10116,2,0)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VLOOKUP(C77,SOURCE!$V$3:$AC$2937,8,0)</f>
        <v>ITM_CHS</v>
      </c>
      <c r="E77" s="23" t="str">
        <f>CHAR(34)&amp;VLOOKUP(C77,SOURCE!$V$3:$AC$2937,6,0)&amp;CHAR(34)</f>
        <v>"CHS"</v>
      </c>
      <c r="F77" s="20" t="str">
        <f>VLOOKUP(C77,SOURCE!$V$3:$AD$2937,9,0)&amp;"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VLOOKUP(C77,SOURCE!V$6:AB$10116,7,0)</f>
        <v>97</v>
      </c>
      <c r="J77" s="25" t="str">
        <f>VLOOKUP(C77,SOURCE!V$6:AB$10116,6,0)</f>
        <v>CHS</v>
      </c>
      <c r="K77" s="26" t="str">
        <f t="shared" si="2"/>
        <v>CHS</v>
      </c>
      <c r="L77" s="35" t="str">
        <f>VLOOKUP(C77,SOURCE!V$6:AB$10116,2,0)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VLOOKUP(C78,SOURCE!$V$3:$AC$2937,8,0)</f>
        <v>ITM_MULT</v>
      </c>
      <c r="E78" s="23" t="str">
        <f>CHAR(34)&amp;VLOOKUP(C78,SOURCE!$V$3:$AC$2937,6,0)&amp;CHAR(34)</f>
        <v>"*"</v>
      </c>
      <c r="F78" s="20" t="str">
        <f>VLOOKUP(C78,SOURCE!$V$3:$AD$2937,9,0)&amp;"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VLOOKUP(C78,SOURCE!V$6:AB$10116,7,0)</f>
        <v>98</v>
      </c>
      <c r="J78" s="25" t="str">
        <f>VLOOKUP(C78,SOURCE!V$6:AB$10116,6,0)</f>
        <v>*</v>
      </c>
      <c r="K78" s="26" t="str">
        <f t="shared" si="2"/>
        <v>CROSS</v>
      </c>
      <c r="L78" s="35" t="str">
        <f>VLOOKUP(C78,SOURCE!V$6:AB$10116,2,0)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VLOOKUP(C79,SOURCE!$V$3:$AC$2937,8,0)</f>
        <v>ITM_DIV</v>
      </c>
      <c r="E79" s="23" t="str">
        <f>CHAR(34)&amp;VLOOKUP(C79,SOURCE!$V$3:$AC$2937,6,0)&amp;CHAR(34)</f>
        <v>"/"</v>
      </c>
      <c r="F79" s="20" t="str">
        <f>VLOOKUP(C79,SOURCE!$V$3:$AD$2937,9,0)&amp;"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VLOOKUP(C79,SOURCE!V$6:AB$10116,7,0)</f>
        <v>99</v>
      </c>
      <c r="J79" s="25" t="str">
        <f>VLOOKUP(C79,SOURCE!V$6:AB$10116,6,0)</f>
        <v>/</v>
      </c>
      <c r="K79" s="26" t="str">
        <f t="shared" si="2"/>
        <v>/</v>
      </c>
      <c r="L79" s="35" t="str">
        <f>VLOOKUP(C79,SOURCE!V$6:AB$10116,2,0)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VLOOKUP(C80,SOURCE!$V$3:$AC$2937,8,0)</f>
        <v>ITM_IDIV</v>
      </c>
      <c r="E80" s="23" t="str">
        <f>CHAR(34)&amp;VLOOKUP(C80,SOURCE!$V$3:$AC$2937,6,0)&amp;CHAR(34)</f>
        <v>"IDIV"</v>
      </c>
      <c r="F80" s="20" t="str">
        <f>VLOOKUP(C80,SOURCE!$V$3:$AD$2937,9,0)&amp;"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VLOOKUP(C80,SOURCE!V$6:AB$10116,7,0)</f>
        <v>100</v>
      </c>
      <c r="J80" s="25" t="str">
        <f>VLOOKUP(C80,SOURCE!V$6:AB$10116,6,0)</f>
        <v>IDIV</v>
      </c>
      <c r="K80" s="26" t="str">
        <f t="shared" si="2"/>
        <v>IDIV</v>
      </c>
      <c r="L80" s="35" t="str">
        <f>VLOOKUP(C80,SOURCE!V$6:AB$10116,2,0)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VLOOKUP(C81,SOURCE!$V$3:$AC$2937,8,0)</f>
        <v>ITM_VIEW</v>
      </c>
      <c r="E81" s="23" t="str">
        <f>CHAR(34)&amp;VLOOKUP(C81,SOURCE!$V$3:$AC$2937,6,0)&amp;CHAR(34)</f>
        <v>"VIEW"</v>
      </c>
      <c r="F81" s="20" t="str">
        <f>VLOOKUP(C81,SOURCE!$V$3:$AD$2937,9,0)&amp;"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VLOOKUP(C81,SOURCE!V$6:AB$10116,7,0)</f>
        <v>101</v>
      </c>
      <c r="J81" s="25" t="str">
        <f>VLOOKUP(C81,SOURCE!V$6:AB$10116,6,0)</f>
        <v>VIEW</v>
      </c>
      <c r="K81" s="26" t="str">
        <f t="shared" si="2"/>
        <v>VIEW</v>
      </c>
      <c r="L81" s="35" t="str">
        <f>VLOOKUP(C81,SOURCE!V$6:AB$10116,2,0)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VLOOKUP(C82,SOURCE!$V$3:$AC$2937,8,0)</f>
        <v>ITM_MOD</v>
      </c>
      <c r="E82" s="23" t="str">
        <f>CHAR(34)&amp;VLOOKUP(C82,SOURCE!$V$3:$AC$2937,6,0)&amp;CHAR(34)</f>
        <v>"MOD"</v>
      </c>
      <c r="F82" s="20" t="str">
        <f>VLOOKUP(C82,SOURCE!$V$3:$AD$2937,9,0)&amp;"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VLOOKUP(C82,SOURCE!V$6:AB$10116,7,0)</f>
        <v>102</v>
      </c>
      <c r="J82" s="25" t="str">
        <f>VLOOKUP(C82,SOURCE!V$6:AB$10116,6,0)</f>
        <v>MOD</v>
      </c>
      <c r="K82" s="26" t="str">
        <f t="shared" si="2"/>
        <v>MOD</v>
      </c>
      <c r="L82" s="35" t="str">
        <f>VLOOKUP(C82,SOURCE!V$6:AB$10116,2,0)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VLOOKUP(C83,SOURCE!$V$3:$AC$2937,8,0)</f>
        <v>ITM_MAX</v>
      </c>
      <c r="E83" s="23" t="str">
        <f>CHAR(34)&amp;VLOOKUP(C83,SOURCE!$V$3:$AC$2937,6,0)&amp;CHAR(34)</f>
        <v>"MAX"</v>
      </c>
      <c r="F83" s="20" t="str">
        <f>VLOOKUP(C83,SOURCE!$V$3:$AD$2937,9,0)&amp;"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VLOOKUP(C83,SOURCE!V$6:AB$10116,7,0)</f>
        <v>103</v>
      </c>
      <c r="J83" s="25" t="str">
        <f>VLOOKUP(C83,SOURCE!V$6:AB$10116,6,0)</f>
        <v>MAX</v>
      </c>
      <c r="K83" s="26" t="str">
        <f t="shared" si="2"/>
        <v>max</v>
      </c>
      <c r="L83" s="35" t="str">
        <f>VLOOKUP(C83,SOURCE!V$6:AB$10116,2,0)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VLOOKUP(C84,SOURCE!$V$3:$AC$2937,8,0)</f>
        <v>ITM_MIN</v>
      </c>
      <c r="E84" s="23" t="str">
        <f>CHAR(34)&amp;VLOOKUP(C84,SOURCE!$V$3:$AC$2937,6,0)&amp;CHAR(34)</f>
        <v>"MIN"</v>
      </c>
      <c r="F84" s="20" t="str">
        <f>VLOOKUP(C84,SOURCE!$V$3:$AD$2937,9,0)&amp;"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VLOOKUP(C84,SOURCE!V$6:AB$10116,7,0)</f>
        <v>104</v>
      </c>
      <c r="J84" s="25" t="str">
        <f>VLOOKUP(C84,SOURCE!V$6:AB$10116,6,0)</f>
        <v>MIN</v>
      </c>
      <c r="K84" s="26" t="str">
        <f t="shared" si="2"/>
        <v>min</v>
      </c>
      <c r="L84" s="35" t="str">
        <f>VLOOKUP(C84,SOURCE!V$6:AB$10116,2,0)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VLOOKUP(C85,SOURCE!$V$3:$AC$2937,8,0)</f>
        <v>ITM_MAGNITUDE</v>
      </c>
      <c r="E85" s="23" t="str">
        <f>CHAR(34)&amp;VLOOKUP(C85,SOURCE!$V$3:$AC$2937,6,0)&amp;CHAR(34)</f>
        <v>"ABS"</v>
      </c>
      <c r="F85" s="20" t="str">
        <f>VLOOKUP(C85,SOURCE!$V$3:$AD$2937,9,0)&amp;"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VLOOKUP(C85,SOURCE!V$6:AB$10116,7,0)</f>
        <v>105</v>
      </c>
      <c r="J85" s="25" t="str">
        <f>VLOOKUP(C85,SOURCE!V$6:AB$10116,6,0)</f>
        <v>ABS</v>
      </c>
      <c r="K85" s="26" t="str">
        <f t="shared" si="2"/>
        <v>|x|</v>
      </c>
      <c r="L85" s="35" t="str">
        <f>VLOOKUP(C85,SOURCE!V$6:AB$10116,2,0)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VLOOKUP(C86,SOURCE!$V$3:$AC$2937,8,0)</f>
        <v>ITM_NEIGHB</v>
      </c>
      <c r="E86" s="23" t="str">
        <f>CHAR(34)&amp;VLOOKUP(C86,SOURCE!$V$3:$AC$2937,6,0)&amp;CHAR(34)</f>
        <v>"NEIGHB"</v>
      </c>
      <c r="F86" s="20" t="str">
        <f>VLOOKUP(C86,SOURCE!$V$3:$AD$2937,9,0)&amp;"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VLOOKUP(C86,SOURCE!V$6:AB$10116,7,0)</f>
        <v>106</v>
      </c>
      <c r="J86" s="25" t="str">
        <f>VLOOKUP(C86,SOURCE!V$6:AB$10116,6,0)</f>
        <v>NEIGHB</v>
      </c>
      <c r="K86" s="26" t="str">
        <f t="shared" si="2"/>
        <v>NEIGHB</v>
      </c>
      <c r="L86" s="35" t="str">
        <f>VLOOKUP(C86,SOURCE!V$6:AB$10116,2,0)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VLOOKUP(C87,SOURCE!$V$3:$AC$2937,8,0)</f>
        <v>ITM_NEXTP</v>
      </c>
      <c r="E87" s="23" t="str">
        <f>CHAR(34)&amp;VLOOKUP(C87,SOURCE!$V$3:$AC$2937,6,0)&amp;CHAR(34)</f>
        <v>"NEXTP"</v>
      </c>
      <c r="F87" s="20" t="str">
        <f>VLOOKUP(C87,SOURCE!$V$3:$AD$2937,9,0)&amp;"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VLOOKUP(C87,SOURCE!V$6:AB$10116,7,0)</f>
        <v>107</v>
      </c>
      <c r="J87" s="25" t="str">
        <f>VLOOKUP(C87,SOURCE!V$6:AB$10116,6,0)</f>
        <v>NEXTP</v>
      </c>
      <c r="K87" s="26" t="str">
        <f t="shared" si="2"/>
        <v>NEXTP</v>
      </c>
      <c r="L87" s="35" t="str">
        <f>VLOOKUP(C87,SOURCE!V$6:AB$10116,2,0)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VLOOKUP(C88,SOURCE!$V$3:$AC$2937,8,0)</f>
        <v>ITM_XFACT</v>
      </c>
      <c r="E88" s="23" t="str">
        <f>CHAR(34)&amp;VLOOKUP(C88,SOURCE!$V$3:$AC$2937,6,0)&amp;CHAR(34)</f>
        <v>"X!"</v>
      </c>
      <c r="F88" s="20" t="str">
        <f>VLOOKUP(C88,SOURCE!$V$3:$AD$2937,9,0)&amp;"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VLOOKUP(C88,SOURCE!V$6:AB$10116,7,0)</f>
        <v>108</v>
      </c>
      <c r="J88" s="25" t="str">
        <f>VLOOKUP(C88,SOURCE!V$6:AB$10116,6,0)</f>
        <v>X!</v>
      </c>
      <c r="K88" s="26" t="str">
        <f t="shared" si="2"/>
        <v>x!</v>
      </c>
      <c r="L88" s="35" t="str">
        <f>VLOOKUP(C88,SOURCE!V$6:AB$10116,2,0)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VLOOKUP(C89,SOURCE!$V$3:$AC$2937,8,0)</f>
        <v>ITM_CONSTpi</v>
      </c>
      <c r="E89" s="23" t="str">
        <f>CHAR(34)&amp;VLOOKUP(C89,SOURCE!$V$3:$AC$2937,6,0)&amp;CHAR(34)</f>
        <v>"PI"</v>
      </c>
      <c r="F89" s="20" t="str">
        <f>VLOOKUP(C89,SOURCE!$V$3:$AD$2937,9,0)&amp;"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VLOOKUP(C89,SOURCE!V$6:AB$10116,7,0)</f>
        <v>109</v>
      </c>
      <c r="J89" s="25" t="str">
        <f>VLOOKUP(C89,SOURCE!V$6:AB$10116,6,0)</f>
        <v>PI</v>
      </c>
      <c r="K89" s="26" t="str">
        <f t="shared" si="2"/>
        <v>pi</v>
      </c>
      <c r="L89" s="35" t="str">
        <f>VLOOKUP(C89,SOURCE!V$6:AB$10116,2,0)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VLOOKUP(C90,SOURCE!$V$3:$AC$2937,8,0)</f>
        <v>ITM_CF</v>
      </c>
      <c r="E90" s="23" t="str">
        <f>CHAR(34)&amp;VLOOKUP(C90,SOURCE!$V$3:$AC$2937,6,0)&amp;CHAR(34)</f>
        <v>"CF"</v>
      </c>
      <c r="F90" s="20" t="str">
        <f>VLOOKUP(C90,SOURCE!$V$3:$AD$2937,9,0)&amp;"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VLOOKUP(C90,SOURCE!V$6:AB$10116,7,0)</f>
        <v>110</v>
      </c>
      <c r="J90" s="25" t="str">
        <f>VLOOKUP(C90,SOURCE!V$6:AB$10116,6,0)</f>
        <v>CF</v>
      </c>
      <c r="K90" s="26" t="str">
        <f t="shared" si="2"/>
        <v>CF</v>
      </c>
      <c r="L90" s="35" t="str">
        <f>VLOOKUP(C90,SOURCE!V$6:AB$10116,2,0)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VLOOKUP(C91,SOURCE!$V$3:$AC$2937,8,0)</f>
        <v>ITM_SF</v>
      </c>
      <c r="E91" s="23" t="str">
        <f>CHAR(34)&amp;VLOOKUP(C91,SOURCE!$V$3:$AC$2937,6,0)&amp;CHAR(34)</f>
        <v>"SF"</v>
      </c>
      <c r="F91" s="20" t="str">
        <f>VLOOKUP(C91,SOURCE!$V$3:$AD$2937,9,0)&amp;"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VLOOKUP(C91,SOURCE!V$6:AB$10116,7,0)</f>
        <v>111</v>
      </c>
      <c r="J91" s="25" t="str">
        <f>VLOOKUP(C91,SOURCE!V$6:AB$10116,6,0)</f>
        <v>SF</v>
      </c>
      <c r="K91" s="26" t="str">
        <f t="shared" si="2"/>
        <v>SF</v>
      </c>
      <c r="L91" s="35" t="str">
        <f>VLOOKUP(C91,SOURCE!V$6:AB$10116,2,0)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VLOOKUP(C92,SOURCE!$V$3:$AC$2937,8,0)</f>
        <v>ITM_FF</v>
      </c>
      <c r="E92" s="23" t="str">
        <f>CHAR(34)&amp;VLOOKUP(C92,SOURCE!$V$3:$AC$2937,6,0)&amp;CHAR(34)</f>
        <v>"FF"</v>
      </c>
      <c r="F92" s="20" t="str">
        <f>VLOOKUP(C92,SOURCE!$V$3:$AD$2937,9,0)&amp;"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VLOOKUP(C92,SOURCE!V$6:AB$10116,7,0)</f>
        <v>112</v>
      </c>
      <c r="J92" s="25" t="str">
        <f>VLOOKUP(C92,SOURCE!V$6:AB$10116,6,0)</f>
        <v>FF</v>
      </c>
      <c r="K92" s="26" t="str">
        <f t="shared" si="2"/>
        <v>FF</v>
      </c>
      <c r="L92" s="35" t="str">
        <f>VLOOKUP(C92,SOURCE!V$6:AB$10116,2,0)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VLOOKUP(C93,SOURCE!$V$3:$AC$2937,8,0)</f>
        <v>ITM_M_SQR</v>
      </c>
      <c r="E93" s="23" t="str">
        <f>CHAR(34)&amp;VLOOKUP(C93,SOURCE!$V$3:$AC$2937,6,0)&amp;CHAR(34)</f>
        <v>"M.SQR?"</v>
      </c>
      <c r="F93" s="20" t="str">
        <f>VLOOKUP(C93,SOURCE!$V$3:$AD$2937,9,0)&amp;"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VLOOKUP(C93,SOURCE!V$6:AB$10116,7,0)</f>
        <v>113</v>
      </c>
      <c r="J93" s="25" t="str">
        <f>VLOOKUP(C93,SOURCE!V$6:AB$10116,6,0)</f>
        <v>M.SQR?</v>
      </c>
      <c r="K93" s="26" t="str">
        <f t="shared" si="2"/>
        <v>M.SQR?</v>
      </c>
      <c r="L93" s="35" t="str">
        <f>VLOOKUP(C93,SOURCE!V$6:AB$10116,2,0)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VLOOKUP(C94,SOURCE!$V$3:$AC$2937,8,0)</f>
        <v>ITM_DEG2</v>
      </c>
      <c r="E94" s="23" t="str">
        <f>CHAR(34)&amp;VLOOKUP(C94,SOURCE!$V$3:$AC$2937,6,0)&amp;CHAR(34)</f>
        <v>"&gt;&gt;DEG"</v>
      </c>
      <c r="F94" s="20" t="str">
        <f>VLOOKUP(C94,SOURCE!$V$3:$AD$2937,9,0)&amp;"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VLOOKUP(C94,SOURCE!V$6:AB$10116,7,0)</f>
        <v>115</v>
      </c>
      <c r="J94" s="25" t="str">
        <f>VLOOKUP(C94,SOURCE!V$6:AB$10116,6,0)</f>
        <v>&gt;&gt;DEG</v>
      </c>
      <c r="K94" s="26" t="str">
        <f t="shared" si="2"/>
        <v>RIGHT_DOUBLE_ARROWDEG</v>
      </c>
      <c r="L94" s="35" t="str">
        <f>VLOOKUP(C94,SOURCE!V$6:AB$10116,2,0)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VLOOKUP(C95,SOURCE!$V$3:$AC$2937,8,0)</f>
        <v>ITM_DMS2</v>
      </c>
      <c r="E95" s="23" t="str">
        <f>CHAR(34)&amp;VLOOKUP(C95,SOURCE!$V$3:$AC$2937,6,0)&amp;CHAR(34)</f>
        <v>"&gt;&gt;D.MS"</v>
      </c>
      <c r="F95" s="20" t="str">
        <f>VLOOKUP(C95,SOURCE!$V$3:$AD$2937,9,0)&amp;"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VLOOKUP(C95,SOURCE!V$6:AB$10116,7,0)</f>
        <v>116</v>
      </c>
      <c r="J95" s="25" t="str">
        <f>VLOOKUP(C95,SOURCE!V$6:AB$10116,6,0)</f>
        <v>&gt;&gt;D.MS</v>
      </c>
      <c r="K95" s="26" t="str">
        <f t="shared" si="2"/>
        <v>RIGHT_DOUBLE_ARROWD.MS</v>
      </c>
      <c r="L95" s="35" t="str">
        <f>VLOOKUP(C95,SOURCE!V$6:AB$10116,2,0)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VLOOKUP(C96,SOURCE!$V$3:$AC$2937,8,0)</f>
        <v>ITM_GRAD2</v>
      </c>
      <c r="E96" s="23" t="str">
        <f>CHAR(34)&amp;VLOOKUP(C96,SOURCE!$V$3:$AC$2937,6,0)&amp;CHAR(34)</f>
        <v>"&gt;&gt;GRAD"</v>
      </c>
      <c r="F96" s="20" t="str">
        <f>VLOOKUP(C96,SOURCE!$V$3:$AD$2937,9,0)&amp;"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VLOOKUP(C96,SOURCE!V$6:AB$10116,7,0)</f>
        <v>117</v>
      </c>
      <c r="J96" s="25" t="str">
        <f>VLOOKUP(C96,SOURCE!V$6:AB$10116,6,0)</f>
        <v>&gt;&gt;GRAD</v>
      </c>
      <c r="K96" s="26" t="str">
        <f t="shared" si="2"/>
        <v>RIGHT_DOUBLE_ARROWGRAD</v>
      </c>
      <c r="L96" s="35" t="str">
        <f>VLOOKUP(C96,SOURCE!V$6:AB$10116,2,0)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VLOOKUP(C97,SOURCE!$V$3:$AC$2937,8,0)</f>
        <v>ITM_MULPI2</v>
      </c>
      <c r="E97" s="23" t="str">
        <f>CHAR(34)&amp;VLOOKUP(C97,SOURCE!$V$3:$AC$2937,6,0)&amp;CHAR(34)</f>
        <v>"&gt;&gt;MULPI"</v>
      </c>
      <c r="F97" s="20" t="str">
        <f>VLOOKUP(C97,SOURCE!$V$3:$AD$2937,9,0)&amp;"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VLOOKUP(C97,SOURCE!V$6:AB$10116,7,0)</f>
        <v>118</v>
      </c>
      <c r="J97" s="25" t="str">
        <f>VLOOKUP(C97,SOURCE!V$6:AB$10116,6,0)</f>
        <v>&gt;&gt;MULPI</v>
      </c>
      <c r="K97" s="26" t="str">
        <f t="shared" si="2"/>
        <v>RIGHT_DOUBLE_ARROWMULpi</v>
      </c>
      <c r="L97" s="35" t="str">
        <f>VLOOKUP(C97,SOURCE!V$6:AB$10116,2,0)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VLOOKUP(C98,SOURCE!$V$3:$AC$2937,8,0)</f>
        <v>ITM_RAD2</v>
      </c>
      <c r="E98" s="23" t="str">
        <f>CHAR(34)&amp;VLOOKUP(C98,SOURCE!$V$3:$AC$2937,6,0)&amp;CHAR(34)</f>
        <v>"&gt;&gt;RAD"</v>
      </c>
      <c r="F98" s="20" t="str">
        <f>VLOOKUP(C98,SOURCE!$V$3:$AD$2937,9,0)&amp;"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VLOOKUP(C98,SOURCE!V$6:AB$10116,7,0)</f>
        <v>119</v>
      </c>
      <c r="J98" s="25" t="str">
        <f>VLOOKUP(C98,SOURCE!V$6:AB$10116,6,0)</f>
        <v>&gt;&gt;RAD</v>
      </c>
      <c r="K98" s="26" t="str">
        <f t="shared" si="2"/>
        <v>RIGHT_DOUBLE_ARROWRAD</v>
      </c>
      <c r="L98" s="35" t="str">
        <f>VLOOKUP(C98,SOURCE!V$6:AB$10116,2,0)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VLOOKUP(C99,SOURCE!$V$3:$AC$2937,8,0)</f>
        <v>ITM_RMODE</v>
      </c>
      <c r="E99" s="23" t="str">
        <f>CHAR(34)&amp;VLOOKUP(C99,SOURCE!$V$3:$AC$2937,6,0)&amp;CHAR(34)</f>
        <v>"RMODE"</v>
      </c>
      <c r="F99" s="20" t="str">
        <f>VLOOKUP(C99,SOURCE!$V$3:$AD$2937,9,0)&amp;"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VLOOKUP(C99,SOURCE!V$6:AB$10116,7,0)</f>
        <v>121</v>
      </c>
      <c r="J99" s="25" t="str">
        <f>VLOOKUP(C99,SOURCE!V$6:AB$10116,6,0)</f>
        <v>RMODE</v>
      </c>
      <c r="K99" s="26" t="str">
        <f t="shared" si="2"/>
        <v>RMODE</v>
      </c>
      <c r="L99" s="35" t="str">
        <f>VLOOKUP(C99,SOURCE!V$6:AB$10116,2,0)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VLOOKUP(C100,SOURCE!$V$3:$AC$2937,8,0)</f>
        <v>ITM_RMD</v>
      </c>
      <c r="E100" s="23" t="str">
        <f>CHAR(34)&amp;VLOOKUP(C100,SOURCE!$V$3:$AC$2937,6,0)&amp;CHAR(34)</f>
        <v>"RMD"</v>
      </c>
      <c r="F100" s="20" t="str">
        <f>VLOOKUP(C100,SOURCE!$V$3:$AD$2937,9,0)&amp;"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VLOOKUP(C100,SOURCE!V$6:AB$10116,7,0)</f>
        <v>122</v>
      </c>
      <c r="J100" s="25" t="str">
        <f>VLOOKUP(C100,SOURCE!V$6:AB$10116,6,0)</f>
        <v>RMD</v>
      </c>
      <c r="K100" s="26" t="str">
        <f t="shared" si="2"/>
        <v>RMD</v>
      </c>
      <c r="L100" s="35" t="str">
        <f>VLOOKUP(C100,SOURCE!V$6:AB$10116,2,0)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VLOOKUP(C101,SOURCE!$V$3:$AC$2937,8,0)</f>
        <v>ITM_LOGICALNOT</v>
      </c>
      <c r="E101" s="23" t="str">
        <f>CHAR(34)&amp;VLOOKUP(C101,SOURCE!$V$3:$AC$2937,6,0)&amp;CHAR(34)</f>
        <v>"NOT"</v>
      </c>
      <c r="F101" s="20" t="str">
        <f>VLOOKUP(C101,SOURCE!$V$3:$AD$2937,9,0)&amp;"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VLOOKUP(C101,SOURCE!V$6:AB$10116,7,0)</f>
        <v>123</v>
      </c>
      <c r="J101" s="25" t="str">
        <f>VLOOKUP(C101,SOURCE!V$6:AB$10116,6,0)</f>
        <v>NOT</v>
      </c>
      <c r="K101" s="26" t="str">
        <f t="shared" si="2"/>
        <v>NOT</v>
      </c>
      <c r="L101" s="35" t="str">
        <f>VLOOKUP(C101,SOURCE!V$6:AB$10116,2,0)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VLOOKUP(C102,SOURCE!$V$3:$AC$2937,8,0)</f>
        <v>ITM_LOGICALAND</v>
      </c>
      <c r="E102" s="23" t="str">
        <f>CHAR(34)&amp;VLOOKUP(C102,SOURCE!$V$3:$AC$2937,6,0)&amp;CHAR(34)</f>
        <v>"AND"</v>
      </c>
      <c r="F102" s="20" t="str">
        <f>VLOOKUP(C102,SOURCE!$V$3:$AD$2937,9,0)&amp;"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VLOOKUP(C102,SOURCE!V$6:AB$10116,7,0)</f>
        <v>124</v>
      </c>
      <c r="J102" s="25" t="str">
        <f>VLOOKUP(C102,SOURCE!V$6:AB$10116,6,0)</f>
        <v>AND</v>
      </c>
      <c r="K102" s="26" t="str">
        <f t="shared" si="2"/>
        <v>AND</v>
      </c>
      <c r="L102" s="35" t="str">
        <f>VLOOKUP(C102,SOURCE!V$6:AB$10116,2,0)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VLOOKUP(C103,SOURCE!$V$3:$AC$2937,8,0)</f>
        <v>ITM_LOGICALOR</v>
      </c>
      <c r="E103" s="23" t="str">
        <f>CHAR(34)&amp;VLOOKUP(C103,SOURCE!$V$3:$AC$2937,6,0)&amp;CHAR(34)</f>
        <v>"OR"</v>
      </c>
      <c r="F103" s="20" t="str">
        <f>VLOOKUP(C103,SOURCE!$V$3:$AD$2937,9,0)&amp;"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VLOOKUP(C103,SOURCE!V$6:AB$10116,7,0)</f>
        <v>125</v>
      </c>
      <c r="J103" s="25" t="str">
        <f>VLOOKUP(C103,SOURCE!V$6:AB$10116,6,0)</f>
        <v>OR</v>
      </c>
      <c r="K103" s="26" t="str">
        <f t="shared" si="2"/>
        <v>OR</v>
      </c>
      <c r="L103" s="35" t="str">
        <f>VLOOKUP(C103,SOURCE!V$6:AB$10116,2,0)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VLOOKUP(C104,SOURCE!$V$3:$AC$2937,8,0)</f>
        <v>ITM_LOGICALXOR</v>
      </c>
      <c r="E104" s="23" t="str">
        <f>CHAR(34)&amp;VLOOKUP(C104,SOURCE!$V$3:$AC$2937,6,0)&amp;CHAR(34)</f>
        <v>"XOR"</v>
      </c>
      <c r="F104" s="20" t="str">
        <f>VLOOKUP(C104,SOURCE!$V$3:$AD$2937,9,0)&amp;"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VLOOKUP(C104,SOURCE!V$6:AB$10116,7,0)</f>
        <v>126</v>
      </c>
      <c r="J104" s="25" t="str">
        <f>VLOOKUP(C104,SOURCE!V$6:AB$10116,6,0)</f>
        <v>XOR</v>
      </c>
      <c r="K104" s="26" t="str">
        <f t="shared" si="2"/>
        <v>XOR</v>
      </c>
      <c r="L104" s="35" t="str">
        <f>VLOOKUP(C104,SOURCE!V$6:AB$10116,2,0)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VLOOKUP(C105,SOURCE!$V$3:$AC$2937,8,0)</f>
        <v>ITM_Xex</v>
      </c>
      <c r="E105" s="23" t="str">
        <f>CHAR(34)&amp;VLOOKUP(C105,SOURCE!$V$3:$AC$2937,6,0)&amp;CHAR(34)</f>
        <v>"X&lt;&gt;"</v>
      </c>
      <c r="F105" s="20" t="str">
        <f>VLOOKUP(C105,SOURCE!$V$3:$AD$2937,9,0)&amp;"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VLOOKUP(C105,SOURCE!V$6:AB$10116,7,0)</f>
        <v>127</v>
      </c>
      <c r="J105" s="25" t="str">
        <f>VLOOKUP(C105,SOURCE!V$6:AB$10116,6,0)</f>
        <v>X&lt;&gt;</v>
      </c>
      <c r="K105" s="26" t="str">
        <f t="shared" si="2"/>
        <v>x&lt;&gt;</v>
      </c>
      <c r="L105" s="35" t="str">
        <f>VLOOKUP(C105,SOURCE!V$6:AB$10116,2,0)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VLOOKUP(C106,SOURCE!$V$3:$AC$2937,8,0)</f>
        <v>CST_05</v>
      </c>
      <c r="E106" s="23" t="str">
        <f>CHAR(34)&amp;VLOOKUP(C106,SOURCE!$V$3:$AC$2937,6,0)&amp;CHAR(34)</f>
        <v>"c"</v>
      </c>
      <c r="F106" s="20" t="str">
        <f>VLOOKUP(C106,SOURCE!$V$3:$AD$2937,9,0)&amp;"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VLOOKUP(C106,SOURCE!V$6:AB$10116,7,0)</f>
        <v>132</v>
      </c>
      <c r="J106" s="25" t="str">
        <f>VLOOKUP(C106,SOURCE!V$6:AB$10116,6,0)</f>
        <v>c</v>
      </c>
      <c r="K106" s="26" t="str">
        <f t="shared" si="2"/>
        <v>lightspeed</v>
      </c>
      <c r="L106" s="35" t="str">
        <f>VLOOKUP(C106,SOURCE!V$6:AB$10116,2,0)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"lightspeed"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VLOOKUP(C107,SOURCE!$V$3:$AC$2937,8,0)</f>
        <v>CST_08</v>
      </c>
      <c r="E107" s="23" t="str">
        <f>CHAR(34)&amp;VLOOKUP(C107,SOURCE!$V$3:$AC$2937,6,0)&amp;CHAR(34)</f>
        <v>"e"</v>
      </c>
      <c r="F107" s="20" t="str">
        <f>VLOOKUP(C107,SOURCE!$V$3:$AD$2937,9,0)&amp;"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VLOOKUP(C107,SOURCE!V$6:AB$10116,7,0)</f>
        <v>135</v>
      </c>
      <c r="J107" s="25" t="str">
        <f>VLOOKUP(C107,SOURCE!V$6:AB$10116,6,0)</f>
        <v>e</v>
      </c>
      <c r="K107" s="26" t="str">
        <f t="shared" si="2"/>
        <v>charge.elem</v>
      </c>
      <c r="L107" s="35" t="str">
        <f>VLOOKUP(C107,SOURCE!V$6:AB$10116,2,0)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"charge.elem"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VLOOKUP(C108,SOURCE!$V$3:$AC$2937,8,0)</f>
        <v>CST_16</v>
      </c>
      <c r="E108" s="23" t="str">
        <f>CHAR(34)&amp;VLOOKUP(C108,SOURCE!$V$3:$AC$2937,6,0)&amp;CHAR(34)</f>
        <v>"ge"</v>
      </c>
      <c r="F108" s="20" t="str">
        <f>VLOOKUP(C108,SOURCE!$V$3:$AD$2937,9,0)&amp;"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VLOOKUP(C108,SOURCE!V$6:AB$10116,7,0)</f>
        <v>143</v>
      </c>
      <c r="J108" s="25" t="str">
        <f>VLOOKUP(C108,SOURCE!V$6:AB$10116,6,0)</f>
        <v>ge</v>
      </c>
      <c r="K108" s="26" t="str">
        <f t="shared" si="2"/>
        <v>gfact.elec</v>
      </c>
      <c r="L108" s="35" t="str">
        <f>VLOOKUP(C108,SOURCE!V$6:AB$10116,2,0)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"gfact.elec"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VLOOKUP(C109,SOURCE!$V$3:$AC$2937,8,0)</f>
        <v>CST_18</v>
      </c>
      <c r="E109" s="23" t="str">
        <f>CHAR(34)&amp;VLOOKUP(C109,SOURCE!$V$3:$AC$2937,6,0)&amp;CHAR(34)</f>
        <v>"gEARTH"</v>
      </c>
      <c r="F109" s="20" t="str">
        <f>VLOOKUP(C109,SOURCE!$V$3:$AD$2937,9,0)&amp;"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VLOOKUP(C109,SOURCE!V$6:AB$10116,7,0)</f>
        <v>145</v>
      </c>
      <c r="J109" s="25" t="str">
        <f>VLOOKUP(C109,SOURCE!V$6:AB$10116,6,0)</f>
        <v>gEARTH</v>
      </c>
      <c r="K109" s="26" t="str">
        <f t="shared" si="2"/>
        <v>acc.earth</v>
      </c>
      <c r="L109" s="35" t="str">
        <f>VLOOKUP(C109,SOURCE!V$6:AB$10116,2,0)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"acc.earth"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VLOOKUP(C110,SOURCE!$V$3:$AC$2937,8,0)</f>
        <v>CST_65</v>
      </c>
      <c r="E110" s="23" t="str">
        <f>CHAR(34)&amp;VLOOKUP(C110,SOURCE!$V$3:$AC$2937,6,0)&amp;CHAR(34)</f>
        <v>"mu0"</v>
      </c>
      <c r="F110" s="20" t="str">
        <f>VLOOKUP(C110,SOURCE!$V$3:$AD$2937,9,0)&amp;"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VLOOKUP(C110,SOURCE!V$6:AB$10116,7,0)</f>
        <v>192</v>
      </c>
      <c r="J110" s="25" t="str">
        <f>VLOOKUP(C110,SOURCE!V$6:AB$10116,6,0)</f>
        <v>mu0</v>
      </c>
      <c r="K110" s="26" t="str">
        <f t="shared" si="2"/>
        <v>mpermb.vac</v>
      </c>
      <c r="L110" s="35" t="str">
        <f>VLOOKUP(C110,SOURCE!V$6:AB$10116,2,0)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"mpermb.vac"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VLOOKUP(C111,SOURCE!$V$3:$AC$2937,8,0)</f>
        <v>CST_74</v>
      </c>
      <c r="E111" s="23" t="str">
        <f>CHAR(34)&amp;VLOOKUP(C111,SOURCE!$V$3:$AC$2937,6,0)&amp;CHAR(34)</f>
        <v>"phi"</v>
      </c>
      <c r="F111" s="20" t="str">
        <f>VLOOKUP(C111,SOURCE!$V$3:$AD$2937,9,0)&amp;"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VLOOKUP(C111,SOURCE!V$6:AB$10116,7,0)</f>
        <v>201</v>
      </c>
      <c r="J111" s="25" t="str">
        <f>VLOOKUP(C111,SOURCE!V$6:AB$10116,6,0)</f>
        <v>phi</v>
      </c>
      <c r="K111" s="26" t="str">
        <f t="shared" si="2"/>
        <v>r.golden</v>
      </c>
      <c r="L111" s="35" t="str">
        <f>VLOOKUP(C111,SOURCE!V$6:AB$10116,2,0)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"r.golden"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VLOOKUP(C112,SOURCE!$V$3:$AC$2937,8,0)</f>
        <v>CST_77</v>
      </c>
      <c r="E112" s="23" t="str">
        <f>CHAR(34)&amp;VLOOKUP(C112,SOURCE!$V$3:$AC$2937,6,0)&amp;CHAR(34)</f>
        <v>"-INF"</v>
      </c>
      <c r="F112" s="20" t="str">
        <f>VLOOKUP(C112,SOURCE!$V$3:$AD$2937,9,0)&amp;"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VLOOKUP(C112,SOURCE!V$6:AB$10116,7,0)</f>
        <v>204</v>
      </c>
      <c r="J112" s="25" t="str">
        <f>VLOOKUP(C112,SOURCE!V$6:AB$10116,6,0)</f>
        <v>-INF</v>
      </c>
      <c r="K112" s="26" t="str">
        <f t="shared" si="2"/>
        <v>inf.minus</v>
      </c>
      <c r="L112" s="35" t="str">
        <f>VLOOKUP(C112,SOURCE!V$6:AB$10116,2,0)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"inf.minus"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VLOOKUP(C113,SOURCE!$V$3:$AC$2937,8,0)</f>
        <v>CST_78</v>
      </c>
      <c r="E113" s="23" t="str">
        <f>CHAR(34)&amp;VLOOKUP(C113,SOURCE!$V$3:$AC$2937,6,0)&amp;CHAR(34)</f>
        <v>"INF"</v>
      </c>
      <c r="F113" s="20" t="str">
        <f>VLOOKUP(C113,SOURCE!$V$3:$AD$2937,9,0)&amp;"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VLOOKUP(C113,SOURCE!V$6:AB$10116,7,0)</f>
        <v>205</v>
      </c>
      <c r="J113" s="25" t="str">
        <f>VLOOKUP(C113,SOURCE!V$6:AB$10116,6,0)</f>
        <v>INF</v>
      </c>
      <c r="K113" s="26" t="str">
        <f t="shared" si="2"/>
        <v>inf.plus</v>
      </c>
      <c r="L113" s="35" t="str">
        <f>VLOOKUP(C113,SOURCE!V$6:AB$10116,2,0)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"inf.plus"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VLOOKUP(C114,SOURCE!$V$3:$AC$2937,8,0)</f>
        <v>ITM_FCC</v>
      </c>
      <c r="E114" s="23" t="str">
        <f>CHAR(34)&amp;VLOOKUP(C114,SOURCE!$V$3:$AC$2937,6,0)&amp;CHAR(34)</f>
        <v>"FC?C"</v>
      </c>
      <c r="F114" s="20" t="str">
        <f>VLOOKUP(C114,SOURCE!$V$3:$AD$2937,9,0)&amp;"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VLOOKUP(C114,SOURCE!V$6:AB$10116,7,0)</f>
        <v>396</v>
      </c>
      <c r="J114" s="25" t="str">
        <f>VLOOKUP(C114,SOURCE!V$6:AB$10116,6,0)</f>
        <v>FC?C</v>
      </c>
      <c r="K114" s="26" t="str">
        <f t="shared" si="2"/>
        <v>FC?C</v>
      </c>
      <c r="L114" s="35" t="str">
        <f>VLOOKUP(C114,SOURCE!V$6:AB$10116,2,0)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VLOOKUP(C115,SOURCE!$V$3:$AC$2937,8,0)</f>
        <v>ITM_FCS</v>
      </c>
      <c r="E115" s="23" t="str">
        <f>CHAR(34)&amp;VLOOKUP(C115,SOURCE!$V$3:$AC$2937,6,0)&amp;CHAR(34)</f>
        <v>"FC?S"</v>
      </c>
      <c r="F115" s="20" t="str">
        <f>VLOOKUP(C115,SOURCE!$V$3:$AD$2937,9,0)&amp;"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VLOOKUP(C115,SOURCE!V$6:AB$10116,7,0)</f>
        <v>397</v>
      </c>
      <c r="J115" s="25" t="str">
        <f>VLOOKUP(C115,SOURCE!V$6:AB$10116,6,0)</f>
        <v>FC?S</v>
      </c>
      <c r="K115" s="26" t="str">
        <f t="shared" si="2"/>
        <v>FC?S</v>
      </c>
      <c r="L115" s="35" t="str">
        <f>VLOOKUP(C115,SOURCE!V$6:AB$10116,2,0)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VLOOKUP(C116,SOURCE!$V$3:$AC$2937,8,0)</f>
        <v>ITM_FCF</v>
      </c>
      <c r="E116" s="23" t="str">
        <f>CHAR(34)&amp;VLOOKUP(C116,SOURCE!$V$3:$AC$2937,6,0)&amp;CHAR(34)</f>
        <v>"FC?F"</v>
      </c>
      <c r="F116" s="20" t="str">
        <f>VLOOKUP(C116,SOURCE!$V$3:$AD$2937,9,0)&amp;"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VLOOKUP(C116,SOURCE!V$6:AB$10116,7,0)</f>
        <v>398</v>
      </c>
      <c r="J116" s="25" t="str">
        <f>VLOOKUP(C116,SOURCE!V$6:AB$10116,6,0)</f>
        <v>FC?F</v>
      </c>
      <c r="K116" s="26" t="str">
        <f t="shared" si="2"/>
        <v>FC?F</v>
      </c>
      <c r="L116" s="35" t="str">
        <f>VLOOKUP(C116,SOURCE!V$6:AB$10116,2,0)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VLOOKUP(C117,SOURCE!$V$3:$AC$2937,8,0)</f>
        <v>ITM_FSC</v>
      </c>
      <c r="E117" s="23" t="str">
        <f>CHAR(34)&amp;VLOOKUP(C117,SOURCE!$V$3:$AC$2937,6,0)&amp;CHAR(34)</f>
        <v>"FS?C"</v>
      </c>
      <c r="F117" s="20" t="str">
        <f>VLOOKUP(C117,SOURCE!$V$3:$AD$2937,9,0)&amp;"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VLOOKUP(C117,SOURCE!V$6:AB$10116,7,0)</f>
        <v>399</v>
      </c>
      <c r="J117" s="25" t="str">
        <f>VLOOKUP(C117,SOURCE!V$6:AB$10116,6,0)</f>
        <v>FS?C</v>
      </c>
      <c r="K117" s="26" t="str">
        <f t="shared" si="2"/>
        <v>FS?C</v>
      </c>
      <c r="L117" s="35" t="str">
        <f>VLOOKUP(C117,SOURCE!V$6:AB$10116,2,0)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VLOOKUP(C118,SOURCE!$V$3:$AC$2937,8,0)</f>
        <v>ITM_FSS</v>
      </c>
      <c r="E118" s="23" t="str">
        <f>CHAR(34)&amp;VLOOKUP(C118,SOURCE!$V$3:$AC$2937,6,0)&amp;CHAR(34)</f>
        <v>"FS?S"</v>
      </c>
      <c r="F118" s="20" t="str">
        <f>VLOOKUP(C118,SOURCE!$V$3:$AD$2937,9,0)&amp;"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VLOOKUP(C118,SOURCE!V$6:AB$10116,7,0)</f>
        <v>400</v>
      </c>
      <c r="J118" s="25" t="str">
        <f>VLOOKUP(C118,SOURCE!V$6:AB$10116,6,0)</f>
        <v>FS?S</v>
      </c>
      <c r="K118" s="26" t="str">
        <f t="shared" si="2"/>
        <v>FS?S</v>
      </c>
      <c r="L118" s="35" t="str">
        <f>VLOOKUP(C118,SOURCE!V$6:AB$10116,2,0)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VLOOKUP(C119,SOURCE!$V$3:$AC$2937,8,0)</f>
        <v>ITM_FSF</v>
      </c>
      <c r="E119" s="23" t="str">
        <f>CHAR(34)&amp;VLOOKUP(C119,SOURCE!$V$3:$AC$2937,6,0)&amp;CHAR(34)</f>
        <v>"FS?F"</v>
      </c>
      <c r="F119" s="20" t="str">
        <f>VLOOKUP(C119,SOURCE!$V$3:$AD$2937,9,0)&amp;"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VLOOKUP(C119,SOURCE!V$6:AB$10116,7,0)</f>
        <v>401</v>
      </c>
      <c r="J119" s="25" t="str">
        <f>VLOOKUP(C119,SOURCE!V$6:AB$10116,6,0)</f>
        <v>FS?F</v>
      </c>
      <c r="K119" s="26" t="str">
        <f t="shared" si="2"/>
        <v>FS?F</v>
      </c>
      <c r="L119" s="35" t="str">
        <f>VLOOKUP(C119,SOURCE!V$6:AB$10116,2,0)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VLOOKUP(C120,SOURCE!$V$3:$AC$2937,8,0)</f>
        <v>ITM_LOGICALNAND</v>
      </c>
      <c r="E120" s="23" t="str">
        <f>CHAR(34)&amp;VLOOKUP(C120,SOURCE!$V$3:$AC$2937,6,0)&amp;CHAR(34)</f>
        <v>"NAND"</v>
      </c>
      <c r="F120" s="20" t="str">
        <f>VLOOKUP(C120,SOURCE!$V$3:$AD$2937,9,0)&amp;"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VLOOKUP(C120,SOURCE!V$6:AB$10116,7,0)</f>
        <v>402</v>
      </c>
      <c r="J120" s="25" t="str">
        <f>VLOOKUP(C120,SOURCE!V$6:AB$10116,6,0)</f>
        <v>NAND</v>
      </c>
      <c r="K120" s="26" t="str">
        <f t="shared" si="2"/>
        <v>NAND</v>
      </c>
      <c r="L120" s="35" t="str">
        <f>VLOOKUP(C120,SOURCE!V$6:AB$10116,2,0)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VLOOKUP(C121,SOURCE!$V$3:$AC$2937,8,0)</f>
        <v>ITM_LOGICALNOR</v>
      </c>
      <c r="E121" s="23" t="str">
        <f>CHAR(34)&amp;VLOOKUP(C121,SOURCE!$V$3:$AC$2937,6,0)&amp;CHAR(34)</f>
        <v>"NOR"</v>
      </c>
      <c r="F121" s="20" t="str">
        <f>VLOOKUP(C121,SOURCE!$V$3:$AD$2937,9,0)&amp;"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VLOOKUP(C121,SOURCE!V$6:AB$10116,7,0)</f>
        <v>403</v>
      </c>
      <c r="J121" s="25" t="str">
        <f>VLOOKUP(C121,SOURCE!V$6:AB$10116,6,0)</f>
        <v>NOR</v>
      </c>
      <c r="K121" s="26" t="str">
        <f t="shared" si="2"/>
        <v>NOR</v>
      </c>
      <c r="L121" s="35" t="str">
        <f>VLOOKUP(C121,SOURCE!V$6:AB$10116,2,0)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VLOOKUP(C122,SOURCE!$V$3:$AC$2937,8,0)</f>
        <v>ITM_LOGICALXNOR</v>
      </c>
      <c r="E122" s="23" t="str">
        <f>CHAR(34)&amp;VLOOKUP(C122,SOURCE!$V$3:$AC$2937,6,0)&amp;CHAR(34)</f>
        <v>"XNOR"</v>
      </c>
      <c r="F122" s="20" t="str">
        <f>VLOOKUP(C122,SOURCE!$V$3:$AD$2937,9,0)&amp;"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VLOOKUP(C122,SOURCE!V$6:AB$10116,7,0)</f>
        <v>404</v>
      </c>
      <c r="J122" s="25" t="str">
        <f>VLOOKUP(C122,SOURCE!V$6:AB$10116,6,0)</f>
        <v>XNOR</v>
      </c>
      <c r="K122" s="26" t="str">
        <f t="shared" si="2"/>
        <v>XNOR</v>
      </c>
      <c r="L122" s="35" t="str">
        <f>VLOOKUP(C122,SOURCE!V$6:AB$10116,2,0)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VLOOKUP(C123,SOURCE!$V$3:$AC$2937,8,0)</f>
        <v>ITM_BS</v>
      </c>
      <c r="E123" s="23" t="str">
        <f>CHAR(34)&amp;VLOOKUP(C123,SOURCE!$V$3:$AC$2937,6,0)&amp;CHAR(34)</f>
        <v>"BS?"</v>
      </c>
      <c r="F123" s="20" t="str">
        <f>VLOOKUP(C123,SOURCE!$V$3:$AD$2937,9,0)&amp;"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VLOOKUP(C123,SOURCE!V$6:AB$10116,7,0)</f>
        <v>405</v>
      </c>
      <c r="J123" s="25" t="str">
        <f>VLOOKUP(C123,SOURCE!V$6:AB$10116,6,0)</f>
        <v>BS?</v>
      </c>
      <c r="K123" s="26" t="str">
        <f t="shared" si="2"/>
        <v>BS?</v>
      </c>
      <c r="L123" s="35" t="str">
        <f>VLOOKUP(C123,SOURCE!V$6:AB$10116,2,0)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VLOOKUP(C124,SOURCE!$V$3:$AC$2937,8,0)</f>
        <v>ITM_BC</v>
      </c>
      <c r="E124" s="23" t="str">
        <f>CHAR(34)&amp;VLOOKUP(C124,SOURCE!$V$3:$AC$2937,6,0)&amp;CHAR(34)</f>
        <v>"BC?"</v>
      </c>
      <c r="F124" s="20" t="str">
        <f>VLOOKUP(C124,SOURCE!$V$3:$AD$2937,9,0)&amp;"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VLOOKUP(C124,SOURCE!V$6:AB$10116,7,0)</f>
        <v>406</v>
      </c>
      <c r="J124" s="25" t="str">
        <f>VLOOKUP(C124,SOURCE!V$6:AB$10116,6,0)</f>
        <v>BC?</v>
      </c>
      <c r="K124" s="26" t="str">
        <f t="shared" si="2"/>
        <v>BC?</v>
      </c>
      <c r="L124" s="35" t="str">
        <f>VLOOKUP(C124,SOURCE!V$6:AB$10116,2,0)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VLOOKUP(C125,SOURCE!$V$3:$AC$2937,8,0)</f>
        <v>ITM_CB</v>
      </c>
      <c r="E125" s="23" t="str">
        <f>CHAR(34)&amp;VLOOKUP(C125,SOURCE!$V$3:$AC$2937,6,0)&amp;CHAR(34)</f>
        <v>"CB"</v>
      </c>
      <c r="F125" s="20" t="str">
        <f>VLOOKUP(C125,SOURCE!$V$3:$AD$2937,9,0)&amp;"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VLOOKUP(C125,SOURCE!V$6:AB$10116,7,0)</f>
        <v>407</v>
      </c>
      <c r="J125" s="25" t="str">
        <f>VLOOKUP(C125,SOURCE!V$6:AB$10116,6,0)</f>
        <v>CB</v>
      </c>
      <c r="K125" s="26" t="str">
        <f t="shared" si="2"/>
        <v>CB</v>
      </c>
      <c r="L125" s="35" t="str">
        <f>VLOOKUP(C125,SOURCE!V$6:AB$10116,2,0)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VLOOKUP(C126,SOURCE!$V$3:$AC$2937,8,0)</f>
        <v>ITM_SB</v>
      </c>
      <c r="E126" s="23" t="str">
        <f>CHAR(34)&amp;VLOOKUP(C126,SOURCE!$V$3:$AC$2937,6,0)&amp;CHAR(34)</f>
        <v>"SB"</v>
      </c>
      <c r="F126" s="20" t="str">
        <f>VLOOKUP(C126,SOURCE!$V$3:$AD$2937,9,0)&amp;"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VLOOKUP(C126,SOURCE!V$6:AB$10116,7,0)</f>
        <v>408</v>
      </c>
      <c r="J126" s="25" t="str">
        <f>VLOOKUP(C126,SOURCE!V$6:AB$10116,6,0)</f>
        <v>SB</v>
      </c>
      <c r="K126" s="26" t="str">
        <f t="shared" si="2"/>
        <v>SB</v>
      </c>
      <c r="L126" s="35" t="str">
        <f>VLOOKUP(C126,SOURCE!V$6:AB$10116,2,0)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VLOOKUP(C127,SOURCE!$V$3:$AC$2937,8,0)</f>
        <v>ITM_FB</v>
      </c>
      <c r="E127" s="23" t="str">
        <f>CHAR(34)&amp;VLOOKUP(C127,SOURCE!$V$3:$AC$2937,6,0)&amp;CHAR(34)</f>
        <v>"FB"</v>
      </c>
      <c r="F127" s="20" t="str">
        <f>VLOOKUP(C127,SOURCE!$V$3:$AD$2937,9,0)&amp;"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VLOOKUP(C127,SOURCE!V$6:AB$10116,7,0)</f>
        <v>409</v>
      </c>
      <c r="J127" s="25" t="str">
        <f>VLOOKUP(C127,SOURCE!V$6:AB$10116,6,0)</f>
        <v>FB</v>
      </c>
      <c r="K127" s="26" t="str">
        <f t="shared" si="2"/>
        <v>FB</v>
      </c>
      <c r="L127" s="35" t="str">
        <f>VLOOKUP(C127,SOURCE!V$6:AB$10116,2,0)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VLOOKUP(C128,SOURCE!$V$3:$AC$2937,8,0)</f>
        <v>ITM_RL</v>
      </c>
      <c r="E128" s="23" t="str">
        <f>CHAR(34)&amp;VLOOKUP(C128,SOURCE!$V$3:$AC$2937,6,0)&amp;CHAR(34)</f>
        <v>"RL"</v>
      </c>
      <c r="F128" s="20" t="str">
        <f>VLOOKUP(C128,SOURCE!$V$3:$AD$2937,9,0)&amp;"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VLOOKUP(C128,SOURCE!V$6:AB$10116,7,0)</f>
        <v>410</v>
      </c>
      <c r="J128" s="25" t="str">
        <f>VLOOKUP(C128,SOURCE!V$6:AB$10116,6,0)</f>
        <v>RL</v>
      </c>
      <c r="K128" s="26" t="str">
        <f t="shared" si="2"/>
        <v>RL</v>
      </c>
      <c r="L128" s="35" t="str">
        <f>VLOOKUP(C128,SOURCE!V$6:AB$10116,2,0)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VLOOKUP(C129,SOURCE!$V$3:$AC$2937,8,0)</f>
        <v>ITM_RLC</v>
      </c>
      <c r="E129" s="23" t="str">
        <f>CHAR(34)&amp;VLOOKUP(C129,SOURCE!$V$3:$AC$2937,6,0)&amp;CHAR(34)</f>
        <v>"RLC"</v>
      </c>
      <c r="F129" s="20" t="str">
        <f>VLOOKUP(C129,SOURCE!$V$3:$AD$2937,9,0)&amp;"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VLOOKUP(C129,SOURCE!V$6:AB$10116,7,0)</f>
        <v>411</v>
      </c>
      <c r="J129" s="25" t="str">
        <f>VLOOKUP(C129,SOURCE!V$6:AB$10116,6,0)</f>
        <v>RLC</v>
      </c>
      <c r="K129" s="26" t="str">
        <f t="shared" si="2"/>
        <v>RLC</v>
      </c>
      <c r="L129" s="35" t="str">
        <f>VLOOKUP(C129,SOURCE!V$6:AB$10116,2,0)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VLOOKUP(C130,SOURCE!$V$3:$AC$2937,8,0)</f>
        <v>ITM_RR</v>
      </c>
      <c r="E130" s="23" t="str">
        <f>CHAR(34)&amp;VLOOKUP(C130,SOURCE!$V$3:$AC$2937,6,0)&amp;CHAR(34)</f>
        <v>"RR"</v>
      </c>
      <c r="F130" s="20" t="str">
        <f>VLOOKUP(C130,SOURCE!$V$3:$AD$2937,9,0)&amp;"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VLOOKUP(C130,SOURCE!V$6:AB$10116,7,0)</f>
        <v>412</v>
      </c>
      <c r="J130" s="25" t="str">
        <f>VLOOKUP(C130,SOURCE!V$6:AB$10116,6,0)</f>
        <v>RR</v>
      </c>
      <c r="K130" s="26" t="str">
        <f t="shared" si="2"/>
        <v>RR</v>
      </c>
      <c r="L130" s="35" t="str">
        <f>VLOOKUP(C130,SOURCE!V$6:AB$10116,2,0)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VLOOKUP(C131,SOURCE!$V$3:$AC$2937,8,0)</f>
        <v>ITM_RRC</v>
      </c>
      <c r="E131" s="23" t="str">
        <f>CHAR(34)&amp;VLOOKUP(C131,SOURCE!$V$3:$AC$2937,6,0)&amp;CHAR(34)</f>
        <v>"RRC"</v>
      </c>
      <c r="F131" s="20" t="str">
        <f>VLOOKUP(C131,SOURCE!$V$3:$AD$2937,9,0)&amp;"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VLOOKUP(C131,SOURCE!V$6:AB$10116,7,0)</f>
        <v>413</v>
      </c>
      <c r="J131" s="25" t="str">
        <f>VLOOKUP(C131,SOURCE!V$6:AB$10116,6,0)</f>
        <v>RRC</v>
      </c>
      <c r="K131" s="26" t="str">
        <f t="shared" si="2"/>
        <v>RRC</v>
      </c>
      <c r="L131" s="35" t="str">
        <f>VLOOKUP(C131,SOURCE!V$6:AB$10116,2,0)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VLOOKUP(C132,SOURCE!$V$3:$AC$2937,8,0)</f>
        <v>ITM_SL</v>
      </c>
      <c r="E132" s="23" t="str">
        <f>CHAR(34)&amp;VLOOKUP(C132,SOURCE!$V$3:$AC$2937,6,0)&amp;CHAR(34)</f>
        <v>"SL"</v>
      </c>
      <c r="F132" s="20" t="str">
        <f>VLOOKUP(C132,SOURCE!$V$3:$AD$2937,9,0)&amp;"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VLOOKUP(C132,SOURCE!V$6:AB$10116,7,0)</f>
        <v>414</v>
      </c>
      <c r="J132" s="25" t="str">
        <f>VLOOKUP(C132,SOURCE!V$6:AB$10116,6,0)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VLOOKUP(C132,SOURCE!V$6:AB$10116,2,0)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VLOOKUP(C133,SOURCE!$V$3:$AC$2937,8,0)</f>
        <v>ITM_SR</v>
      </c>
      <c r="E133" s="23" t="str">
        <f>CHAR(34)&amp;VLOOKUP(C133,SOURCE!$V$3:$AC$2937,6,0)&amp;CHAR(34)</f>
        <v>"SR"</v>
      </c>
      <c r="F133" s="20" t="str">
        <f>VLOOKUP(C133,SOURCE!$V$3:$AD$2937,9,0)&amp;"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VLOOKUP(C133,SOURCE!V$6:AB$10116,7,0)</f>
        <v>415</v>
      </c>
      <c r="J133" s="25" t="str">
        <f>VLOOKUP(C133,SOURCE!V$6:AB$10116,6,0)</f>
        <v>SR</v>
      </c>
      <c r="K133" s="26" t="str">
        <f t="shared" si="3"/>
        <v>SR</v>
      </c>
      <c r="L133" s="35" t="str">
        <f>VLOOKUP(C133,SOURCE!V$6:AB$10116,2,0)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VLOOKUP(C134,SOURCE!$V$3:$AC$2937,8,0)</f>
        <v>ITM_ASR</v>
      </c>
      <c r="E134" s="23" t="str">
        <f>CHAR(34)&amp;VLOOKUP(C134,SOURCE!$V$3:$AC$2937,6,0)&amp;CHAR(34)</f>
        <v>"ASR"</v>
      </c>
      <c r="F134" s="20" t="str">
        <f>VLOOKUP(C134,SOURCE!$V$3:$AD$2937,9,0)&amp;"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VLOOKUP(C134,SOURCE!V$6:AB$10116,7,0)</f>
        <v>416</v>
      </c>
      <c r="J134" s="25" t="str">
        <f>VLOOKUP(C134,SOURCE!V$6:AB$10116,6,0)</f>
        <v>ASR</v>
      </c>
      <c r="K134" s="26" t="str">
        <f t="shared" si="3"/>
        <v>ASR</v>
      </c>
      <c r="L134" s="35" t="str">
        <f>VLOOKUP(C134,SOURCE!V$6:AB$10116,2,0)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VLOOKUP(C135,SOURCE!$V$3:$AC$2937,8,0)</f>
        <v>ITM_LJ</v>
      </c>
      <c r="E135" s="23" t="str">
        <f>CHAR(34)&amp;VLOOKUP(C135,SOURCE!$V$3:$AC$2937,6,0)&amp;CHAR(34)</f>
        <v>"LJ"</v>
      </c>
      <c r="F135" s="20" t="str">
        <f>VLOOKUP(C135,SOURCE!$V$3:$AD$2937,9,0)&amp;"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VLOOKUP(C135,SOURCE!V$6:AB$10116,7,0)</f>
        <v>417</v>
      </c>
      <c r="J135" s="25" t="str">
        <f>VLOOKUP(C135,SOURCE!V$6:AB$10116,6,0)</f>
        <v>LJ</v>
      </c>
      <c r="K135" s="26" t="str">
        <f t="shared" si="3"/>
        <v>LJ</v>
      </c>
      <c r="L135" s="35" t="str">
        <f>VLOOKUP(C135,SOURCE!V$6:AB$10116,2,0)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VLOOKUP(C136,SOURCE!$V$3:$AC$2937,8,0)</f>
        <v>ITM_RJ</v>
      </c>
      <c r="E136" s="23" t="str">
        <f>CHAR(34)&amp;VLOOKUP(C136,SOURCE!$V$3:$AC$2937,6,0)&amp;CHAR(34)</f>
        <v>"RJ"</v>
      </c>
      <c r="F136" s="20" t="str">
        <f>VLOOKUP(C136,SOURCE!$V$3:$AD$2937,9,0)&amp;"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VLOOKUP(C136,SOURCE!V$6:AB$10116,7,0)</f>
        <v>418</v>
      </c>
      <c r="J136" s="25" t="str">
        <f>VLOOKUP(C136,SOURCE!V$6:AB$10116,6,0)</f>
        <v>RJ</v>
      </c>
      <c r="K136" s="26" t="str">
        <f t="shared" si="3"/>
        <v>RJ</v>
      </c>
      <c r="L136" s="35" t="str">
        <f>VLOOKUP(C136,SOURCE!V$6:AB$10116,2,0)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VLOOKUP(C137,SOURCE!$V$3:$AC$2937,8,0)</f>
        <v>ITM_MASKL</v>
      </c>
      <c r="E137" s="23" t="str">
        <f>CHAR(34)&amp;VLOOKUP(C137,SOURCE!$V$3:$AC$2937,6,0)&amp;CHAR(34)</f>
        <v>"MASKL"</v>
      </c>
      <c r="F137" s="20" t="str">
        <f>VLOOKUP(C137,SOURCE!$V$3:$AD$2937,9,0)&amp;"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VLOOKUP(C137,SOURCE!V$6:AB$10116,7,0)</f>
        <v>419</v>
      </c>
      <c r="J137" s="25" t="str">
        <f>VLOOKUP(C137,SOURCE!V$6:AB$10116,6,0)</f>
        <v>MASKL</v>
      </c>
      <c r="K137" s="26" t="str">
        <f t="shared" si="3"/>
        <v>MASKL</v>
      </c>
      <c r="L137" s="35" t="str">
        <f>VLOOKUP(C137,SOURCE!V$6:AB$10116,2,0)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VLOOKUP(C138,SOURCE!$V$3:$AC$2937,8,0)</f>
        <v>ITM_MASKR</v>
      </c>
      <c r="E138" s="23" t="str">
        <f>CHAR(34)&amp;VLOOKUP(C138,SOURCE!$V$3:$AC$2937,6,0)&amp;CHAR(34)</f>
        <v>"MASKR"</v>
      </c>
      <c r="F138" s="20" t="str">
        <f>VLOOKUP(C138,SOURCE!$V$3:$AD$2937,9,0)&amp;"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VLOOKUP(C138,SOURCE!V$6:AB$10116,7,0)</f>
        <v>420</v>
      </c>
      <c r="J138" s="25" t="str">
        <f>VLOOKUP(C138,SOURCE!V$6:AB$10116,6,0)</f>
        <v>MASKR</v>
      </c>
      <c r="K138" s="26" t="str">
        <f t="shared" si="3"/>
        <v>MASKR</v>
      </c>
      <c r="L138" s="35" t="str">
        <f>VLOOKUP(C138,SOURCE!V$6:AB$10116,2,0)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VLOOKUP(C139,SOURCE!$V$3:$AC$2937,8,0)</f>
        <v>ITM_MIRROR</v>
      </c>
      <c r="E139" s="23" t="str">
        <f>CHAR(34)&amp;VLOOKUP(C139,SOURCE!$V$3:$AC$2937,6,0)&amp;CHAR(34)</f>
        <v>"MIRROR"</v>
      </c>
      <c r="F139" s="20" t="str">
        <f>VLOOKUP(C139,SOURCE!$V$3:$AD$2937,9,0)&amp;"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VLOOKUP(C139,SOURCE!V$6:AB$10116,7,0)</f>
        <v>421</v>
      </c>
      <c r="J139" s="25" t="str">
        <f>VLOOKUP(C139,SOURCE!V$6:AB$10116,6,0)</f>
        <v>MIRROR</v>
      </c>
      <c r="K139" s="26" t="str">
        <f t="shared" si="3"/>
        <v>MIRROR</v>
      </c>
      <c r="L139" s="35" t="str">
        <f>VLOOKUP(C139,SOURCE!V$6:AB$10116,2,0)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VLOOKUP(C140,SOURCE!$V$3:$AC$2937,8,0)</f>
        <v>ITM_NUMB</v>
      </c>
      <c r="E140" s="23" t="str">
        <f>CHAR(34)&amp;VLOOKUP(C140,SOURCE!$V$3:$AC$2937,6,0)&amp;CHAR(34)</f>
        <v>"#B"</v>
      </c>
      <c r="F140" s="20" t="str">
        <f>VLOOKUP(C140,SOURCE!$V$3:$AD$2937,9,0)&amp;"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VLOOKUP(C140,SOURCE!V$6:AB$10116,7,0)</f>
        <v>422</v>
      </c>
      <c r="J140" s="25" t="str">
        <f>VLOOKUP(C140,SOURCE!V$6:AB$10116,6,0)</f>
        <v>#B</v>
      </c>
      <c r="K140" s="26" t="str">
        <f t="shared" si="3"/>
        <v>#B</v>
      </c>
      <c r="L140" s="35" t="str">
        <f>VLOOKUP(C140,SOURCE!V$6:AB$10116,2,0)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VLOOKUP(C141,SOURCE!$V$3:$AC$2937,8,0)</f>
        <v>ITM_SDL</v>
      </c>
      <c r="E141" s="23" t="str">
        <f>CHAR(34)&amp;VLOOKUP(C141,SOURCE!$V$3:$AC$2937,6,0)&amp;CHAR(34)</f>
        <v>"SDL"</v>
      </c>
      <c r="F141" s="20" t="str">
        <f>VLOOKUP(C141,SOURCE!$V$3:$AD$2937,9,0)&amp;"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VLOOKUP(C141,SOURCE!V$6:AB$10116,7,0)</f>
        <v>423</v>
      </c>
      <c r="J141" s="25" t="str">
        <f>VLOOKUP(C141,SOURCE!V$6:AB$10116,6,0)</f>
        <v>SDL</v>
      </c>
      <c r="K141" s="26" t="str">
        <f t="shared" si="3"/>
        <v>SDL</v>
      </c>
      <c r="L141" s="35" t="str">
        <f>VLOOKUP(C141,SOURCE!V$6:AB$10116,2,0)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VLOOKUP(C142,SOURCE!$V$3:$AC$2937,8,0)</f>
        <v>ITM_SDR</v>
      </c>
      <c r="E142" s="23" t="str">
        <f>CHAR(34)&amp;VLOOKUP(C142,SOURCE!$V$3:$AC$2937,6,0)&amp;CHAR(34)</f>
        <v>"SDR"</v>
      </c>
      <c r="F142" s="20" t="str">
        <f>VLOOKUP(C142,SOURCE!$V$3:$AD$2937,9,0)&amp;"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VLOOKUP(C142,SOURCE!V$6:AB$10116,7,0)</f>
        <v>424</v>
      </c>
      <c r="J142" s="25" t="str">
        <f>VLOOKUP(C142,SOURCE!V$6:AB$10116,6,0)</f>
        <v>SDR</v>
      </c>
      <c r="K142" s="26" t="str">
        <f t="shared" si="3"/>
        <v>SDR</v>
      </c>
      <c r="L142" s="35" t="str">
        <f>VLOOKUP(C142,SOURCE!V$6:AB$10116,2,0)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VLOOKUP(C143,SOURCE!$V$3:$AC$2937,8,0)</f>
        <v>ITM_SIGMAPLUS</v>
      </c>
      <c r="E143" s="23" t="str">
        <f>CHAR(34)&amp;VLOOKUP(C143,SOURCE!$V$3:$AC$2937,6,0)&amp;CHAR(34)</f>
        <v>"SUM+"</v>
      </c>
      <c r="F143" s="20" t="str">
        <f>VLOOKUP(C143,SOURCE!$V$3:$AD$2937,9,0)&amp;"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VLOOKUP(C143,SOURCE!V$6:AB$10116,7,0)</f>
        <v>433</v>
      </c>
      <c r="J143" s="25" t="str">
        <f>VLOOKUP(C143,SOURCE!V$6:AB$10116,6,0)</f>
        <v>SUM+</v>
      </c>
      <c r="K143" s="26" t="str">
        <f t="shared" si="3"/>
        <v>SUM+</v>
      </c>
      <c r="L143" s="35" t="str">
        <f>VLOOKUP(C143,SOURCE!V$6:AB$10116,2,0)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VLOOKUP(C144,SOURCE!$V$3:$AC$2937,8,0)</f>
        <v>ITM_NSIGMA</v>
      </c>
      <c r="E144" s="23" t="str">
        <f>CHAR(34)&amp;VLOOKUP(C144,SOURCE!$V$3:$AC$2937,6,0)&amp;CHAR(34)</f>
        <v>"NSUM"</v>
      </c>
      <c r="F144" s="20" t="str">
        <f>VLOOKUP(C144,SOURCE!$V$3:$AD$2937,9,0)&amp;"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VLOOKUP(C144,SOURCE!V$6:AB$10116,7,0)</f>
        <v>435</v>
      </c>
      <c r="J144" s="25" t="str">
        <f>VLOOKUP(C144,SOURCE!V$6:AB$10116,6,0)</f>
        <v>NSUM</v>
      </c>
      <c r="K144" s="26" t="str">
        <f t="shared" si="3"/>
        <v>n</v>
      </c>
      <c r="L144" s="35" t="str">
        <f>VLOOKUP(C144,SOURCE!V$6:AB$10116,2,0)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VLOOKUP(C145,SOURCE!$V$3:$AC$2937,8,0)</f>
        <v>ITM_SIGMAx</v>
      </c>
      <c r="E145" s="23" t="str">
        <f>CHAR(34)&amp;VLOOKUP(C145,SOURCE!$V$3:$AC$2937,6,0)&amp;CHAR(34)</f>
        <v>"SUMX"</v>
      </c>
      <c r="F145" s="20" t="str">
        <f>VLOOKUP(C145,SOURCE!$V$3:$AD$2937,9,0)&amp;"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VLOOKUP(C145,SOURCE!V$6:AB$10116,7,0)</f>
        <v>436</v>
      </c>
      <c r="J145" s="25" t="str">
        <f>VLOOKUP(C145,SOURCE!V$6:AB$10116,6,0)</f>
        <v>SUMX</v>
      </c>
      <c r="K145" s="26" t="str">
        <f t="shared" si="3"/>
        <v>SUMx</v>
      </c>
      <c r="L145" s="35" t="str">
        <f>VLOOKUP(C145,SOURCE!V$6:AB$10116,2,0)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VLOOKUP(C146,SOURCE!$V$3:$AC$2937,8,0)</f>
        <v>ITM_SIGMAy</v>
      </c>
      <c r="E146" s="23" t="str">
        <f>CHAR(34)&amp;VLOOKUP(C146,SOURCE!$V$3:$AC$2937,6,0)&amp;CHAR(34)</f>
        <v>"SUMY"</v>
      </c>
      <c r="F146" s="20" t="str">
        <f>VLOOKUP(C146,SOURCE!$V$3:$AD$2937,9,0)&amp;"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VLOOKUP(C146,SOURCE!V$6:AB$10116,7,0)</f>
        <v>437</v>
      </c>
      <c r="J146" s="25" t="str">
        <f>VLOOKUP(C146,SOURCE!V$6:AB$10116,6,0)</f>
        <v>SUMY</v>
      </c>
      <c r="K146" s="26" t="str">
        <f t="shared" si="3"/>
        <v>SUMy</v>
      </c>
      <c r="L146" s="35" t="str">
        <f>VLOOKUP(C146,SOURCE!V$6:AB$10116,2,0)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VLOOKUP(C147,SOURCE!$V$3:$AC$2937,8,0)</f>
        <v>ITM_SIGMAx2</v>
      </c>
      <c r="E147" s="23" t="str">
        <f>CHAR(34)&amp;VLOOKUP(C147,SOURCE!$V$3:$AC$2937,6,0)&amp;CHAR(34)</f>
        <v>"SMX^2"</v>
      </c>
      <c r="F147" s="20" t="str">
        <f>VLOOKUP(C147,SOURCE!$V$3:$AD$2937,9,0)&amp;"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VLOOKUP(C147,SOURCE!V$6:AB$10116,7,0)</f>
        <v>438</v>
      </c>
      <c r="J147" s="25" t="str">
        <f>VLOOKUP(C147,SOURCE!V$6:AB$10116,6,0)</f>
        <v>SMX^2</v>
      </c>
      <c r="K147" s="26" t="str">
        <f t="shared" si="3"/>
        <v>SUMx^2</v>
      </c>
      <c r="L147" s="35" t="str">
        <f>VLOOKUP(C147,SOURCE!V$6:AB$10116,2,0)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VLOOKUP(C148,SOURCE!$V$3:$AC$2937,8,0)</f>
        <v>ITM_SIGMAx2y</v>
      </c>
      <c r="E148" s="23" t="str">
        <f>CHAR(34)&amp;VLOOKUP(C148,SOURCE!$V$3:$AC$2937,6,0)&amp;CHAR(34)</f>
        <v>"SMX^2Y"</v>
      </c>
      <c r="F148" s="20" t="str">
        <f>VLOOKUP(C148,SOURCE!$V$3:$AD$2937,9,0)&amp;"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VLOOKUP(C148,SOURCE!V$6:AB$10116,7,0)</f>
        <v>439</v>
      </c>
      <c r="J148" s="25" t="str">
        <f>VLOOKUP(C148,SOURCE!V$6:AB$10116,6,0)</f>
        <v>SMX^2Y</v>
      </c>
      <c r="K148" s="26" t="str">
        <f t="shared" si="3"/>
        <v>SUMx^2y</v>
      </c>
      <c r="L148" s="35" t="str">
        <f>VLOOKUP(C148,SOURCE!V$6:AB$10116,2,0)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VLOOKUP(C149,SOURCE!$V$3:$AC$2937,8,0)</f>
        <v>ITM_SIGMAy2</v>
      </c>
      <c r="E149" s="23" t="str">
        <f>CHAR(34)&amp;VLOOKUP(C149,SOURCE!$V$3:$AC$2937,6,0)&amp;CHAR(34)</f>
        <v>"SMY^2"</v>
      </c>
      <c r="F149" s="20" t="str">
        <f>VLOOKUP(C149,SOURCE!$V$3:$AD$2937,9,0)&amp;"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VLOOKUP(C149,SOURCE!V$6:AB$10116,7,0)</f>
        <v>440</v>
      </c>
      <c r="J149" s="25" t="str">
        <f>VLOOKUP(C149,SOURCE!V$6:AB$10116,6,0)</f>
        <v>SMY^2</v>
      </c>
      <c r="K149" s="26" t="str">
        <f t="shared" si="3"/>
        <v>SUMy^2</v>
      </c>
      <c r="L149" s="35" t="str">
        <f>VLOOKUP(C149,SOURCE!V$6:AB$10116,2,0)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VLOOKUP(C150,SOURCE!$V$3:$AC$2937,8,0)</f>
        <v>ITM_SIGMAxy</v>
      </c>
      <c r="E150" s="23" t="str">
        <f>CHAR(34)&amp;VLOOKUP(C150,SOURCE!$V$3:$AC$2937,6,0)&amp;CHAR(34)</f>
        <v>"SMXY"</v>
      </c>
      <c r="F150" s="20" t="str">
        <f>VLOOKUP(C150,SOURCE!$V$3:$AD$2937,9,0)&amp;"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VLOOKUP(C150,SOURCE!V$6:AB$10116,7,0)</f>
        <v>441</v>
      </c>
      <c r="J150" s="25" t="str">
        <f>VLOOKUP(C150,SOURCE!V$6:AB$10116,6,0)</f>
        <v>SMXY</v>
      </c>
      <c r="K150" s="26" t="str">
        <f t="shared" si="3"/>
        <v>SUMxy</v>
      </c>
      <c r="L150" s="35" t="str">
        <f>VLOOKUP(C150,SOURCE!V$6:AB$10116,2,0)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VLOOKUP(C151,SOURCE!$V$3:$AC$2937,8,0)</f>
        <v>ITM_SIGMAlnxy</v>
      </c>
      <c r="E151" s="23" t="str">
        <f>CHAR(34)&amp;VLOOKUP(C151,SOURCE!$V$3:$AC$2937,6,0)&amp;CHAR(34)</f>
        <v>"SMLNXY"</v>
      </c>
      <c r="F151" s="20" t="str">
        <f>VLOOKUP(C151,SOURCE!$V$3:$AD$2937,9,0)&amp;"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VLOOKUP(C151,SOURCE!V$6:AB$10116,7,0)</f>
        <v>442</v>
      </c>
      <c r="J151" s="25" t="str">
        <f>VLOOKUP(C151,SOURCE!V$6:AB$10116,6,0)</f>
        <v>SMLNXY</v>
      </c>
      <c r="K151" s="26" t="str">
        <f t="shared" si="3"/>
        <v>SUMlnxy</v>
      </c>
      <c r="L151" s="35" t="str">
        <f>VLOOKUP(C151,SOURCE!V$6:AB$10116,2,0)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VLOOKUP(C152,SOURCE!$V$3:$AC$2937,8,0)</f>
        <v>ITM_SIGMAlnx</v>
      </c>
      <c r="E152" s="23" t="str">
        <f>CHAR(34)&amp;VLOOKUP(C152,SOURCE!$V$3:$AC$2937,6,0)&amp;CHAR(34)</f>
        <v>"SMLNX"</v>
      </c>
      <c r="F152" s="20" t="str">
        <f>VLOOKUP(C152,SOURCE!$V$3:$AD$2937,9,0)&amp;"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VLOOKUP(C152,SOURCE!V$6:AB$10116,7,0)</f>
        <v>443</v>
      </c>
      <c r="J152" s="25" t="str">
        <f>VLOOKUP(C152,SOURCE!V$6:AB$10116,6,0)</f>
        <v>SMLNX</v>
      </c>
      <c r="K152" s="26" t="str">
        <f t="shared" si="3"/>
        <v>SUMlnx</v>
      </c>
      <c r="L152" s="35" t="str">
        <f>VLOOKUP(C152,SOURCE!V$6:AB$10116,2,0)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VLOOKUP(C153,SOURCE!$V$3:$AC$2937,8,0)</f>
        <v>ITM_SIGMAln2x</v>
      </c>
      <c r="E153" s="23" t="str">
        <f>CHAR(34)&amp;VLOOKUP(C153,SOURCE!$V$3:$AC$2937,6,0)&amp;CHAR(34)</f>
        <v>"SMLN^2X"</v>
      </c>
      <c r="F153" s="20" t="str">
        <f>VLOOKUP(C153,SOURCE!$V$3:$AD$2937,9,0)&amp;"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VLOOKUP(C153,SOURCE!V$6:AB$10116,7,0)</f>
        <v>444</v>
      </c>
      <c r="J153" s="25" t="str">
        <f>VLOOKUP(C153,SOURCE!V$6:AB$10116,6,0)</f>
        <v>SMLN^2X</v>
      </c>
      <c r="K153" s="26" t="str">
        <f t="shared" si="3"/>
        <v>SUMln^2x</v>
      </c>
      <c r="L153" s="35" t="str">
        <f>VLOOKUP(C153,SOURCE!V$6:AB$10116,2,0)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VLOOKUP(C154,SOURCE!$V$3:$AC$2937,8,0)</f>
        <v>ITM_SIGMAylnx</v>
      </c>
      <c r="E154" s="23" t="str">
        <f>CHAR(34)&amp;VLOOKUP(C154,SOURCE!$V$3:$AC$2937,6,0)&amp;CHAR(34)</f>
        <v>"SMYLNX"</v>
      </c>
      <c r="F154" s="20" t="str">
        <f>VLOOKUP(C154,SOURCE!$V$3:$AD$2937,9,0)&amp;"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VLOOKUP(C154,SOURCE!V$6:AB$10116,7,0)</f>
        <v>445</v>
      </c>
      <c r="J154" s="25" t="str">
        <f>VLOOKUP(C154,SOURCE!V$6:AB$10116,6,0)</f>
        <v>SMYLNX</v>
      </c>
      <c r="K154" s="26" t="str">
        <f t="shared" si="3"/>
        <v>SUMylnx</v>
      </c>
      <c r="L154" s="35" t="str">
        <f>VLOOKUP(C154,SOURCE!V$6:AB$10116,2,0)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VLOOKUP(C155,SOURCE!$V$3:$AC$2937,8,0)</f>
        <v>ITM_SIGMAlny</v>
      </c>
      <c r="E155" s="23" t="str">
        <f>CHAR(34)&amp;VLOOKUP(C155,SOURCE!$V$3:$AC$2937,6,0)&amp;CHAR(34)</f>
        <v>"SMLNY"</v>
      </c>
      <c r="F155" s="20" t="str">
        <f>VLOOKUP(C155,SOURCE!$V$3:$AD$2937,9,0)&amp;"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VLOOKUP(C155,SOURCE!V$6:AB$10116,7,0)</f>
        <v>446</v>
      </c>
      <c r="J155" s="25" t="str">
        <f>VLOOKUP(C155,SOURCE!V$6:AB$10116,6,0)</f>
        <v>SMLNY</v>
      </c>
      <c r="K155" s="26" t="str">
        <f t="shared" si="3"/>
        <v>SUMlny</v>
      </c>
      <c r="L155" s="35" t="str">
        <f>VLOOKUP(C155,SOURCE!V$6:AB$10116,2,0)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VLOOKUP(C156,SOURCE!$V$3:$AC$2937,8,0)</f>
        <v>ITM_SIGMAln2y</v>
      </c>
      <c r="E156" s="23" t="str">
        <f>CHAR(34)&amp;VLOOKUP(C156,SOURCE!$V$3:$AC$2937,6,0)&amp;CHAR(34)</f>
        <v>"SMLN^2Y"</v>
      </c>
      <c r="F156" s="20" t="str">
        <f>VLOOKUP(C156,SOURCE!$V$3:$AD$2937,9,0)&amp;"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VLOOKUP(C156,SOURCE!V$6:AB$10116,7,0)</f>
        <v>447</v>
      </c>
      <c r="J156" s="25" t="str">
        <f>VLOOKUP(C156,SOURCE!V$6:AB$10116,6,0)</f>
        <v>SMLN^2Y</v>
      </c>
      <c r="K156" s="26" t="str">
        <f t="shared" si="3"/>
        <v>SUMln^2y</v>
      </c>
      <c r="L156" s="35" t="str">
        <f>VLOOKUP(C156,SOURCE!V$6:AB$10116,2,0)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VLOOKUP(C157,SOURCE!$V$3:$AC$2937,8,0)</f>
        <v>ITM_SIGMAxlny</v>
      </c>
      <c r="E157" s="23" t="str">
        <f>CHAR(34)&amp;VLOOKUP(C157,SOURCE!$V$3:$AC$2937,6,0)&amp;CHAR(34)</f>
        <v>"SMXLNY"</v>
      </c>
      <c r="F157" s="20" t="str">
        <f>VLOOKUP(C157,SOURCE!$V$3:$AD$2937,9,0)&amp;"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VLOOKUP(C157,SOURCE!V$6:AB$10116,7,0)</f>
        <v>448</v>
      </c>
      <c r="J157" s="25" t="str">
        <f>VLOOKUP(C157,SOURCE!V$6:AB$10116,6,0)</f>
        <v>SMXLNY</v>
      </c>
      <c r="K157" s="26" t="str">
        <f t="shared" si="3"/>
        <v>SUMxlny</v>
      </c>
      <c r="L157" s="35" t="str">
        <f>VLOOKUP(C157,SOURCE!V$6:AB$10116,2,0)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VLOOKUP(C158,SOURCE!$V$3:$AC$2937,8,0)</f>
        <v>ITM_SIGMAx2lny</v>
      </c>
      <c r="E158" s="23" t="str">
        <f>CHAR(34)&amp;VLOOKUP(C158,SOURCE!$V$3:$AC$2937,6,0)&amp;CHAR(34)</f>
        <v>"SMX^2LNY"</v>
      </c>
      <c r="F158" s="20" t="str">
        <f>VLOOKUP(C158,SOURCE!$V$3:$AD$2937,9,0)&amp;"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VLOOKUP(C158,SOURCE!V$6:AB$10116,7,0)</f>
        <v>449</v>
      </c>
      <c r="J158" s="25" t="str">
        <f>VLOOKUP(C158,SOURCE!V$6:AB$10116,6,0)</f>
        <v>SMX^2LNY</v>
      </c>
      <c r="K158" s="26" t="str">
        <f t="shared" si="3"/>
        <v>SUMx^2lny</v>
      </c>
      <c r="L158" s="35" t="str">
        <f>VLOOKUP(C158,SOURCE!V$6:AB$10116,2,0)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VLOOKUP(C159,SOURCE!$V$3:$AC$2937,8,0)</f>
        <v>ITM_SIGMAlnyonx</v>
      </c>
      <c r="E159" s="23" t="str">
        <f>CHAR(34)&amp;VLOOKUP(C159,SOURCE!$V$3:$AC$2937,6,0)&amp;CHAR(34)</f>
        <v>"SMLNY/X"</v>
      </c>
      <c r="F159" s="20" t="str">
        <f>VLOOKUP(C159,SOURCE!$V$3:$AD$2937,9,0)&amp;"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VLOOKUP(C159,SOURCE!V$6:AB$10116,7,0)</f>
        <v>450</v>
      </c>
      <c r="J159" s="25" t="str">
        <f>VLOOKUP(C159,SOURCE!V$6:AB$10116,6,0)</f>
        <v>SMLNY/X</v>
      </c>
      <c r="K159" s="26" t="str">
        <f t="shared" si="3"/>
        <v>SUMlny/x</v>
      </c>
      <c r="L159" s="35" t="str">
        <f>VLOOKUP(C159,SOURCE!V$6:AB$10116,2,0)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VLOOKUP(C160,SOURCE!$V$3:$AC$2937,8,0)</f>
        <v>ITM_SIGMAx2ony</v>
      </c>
      <c r="E160" s="23" t="str">
        <f>CHAR(34)&amp;VLOOKUP(C160,SOURCE!$V$3:$AC$2937,6,0)&amp;CHAR(34)</f>
        <v>"SMX^2/Y"</v>
      </c>
      <c r="F160" s="20" t="str">
        <f>VLOOKUP(C160,SOURCE!$V$3:$AD$2937,9,0)&amp;"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VLOOKUP(C160,SOURCE!V$6:AB$10116,7,0)</f>
        <v>451</v>
      </c>
      <c r="J160" s="25" t="str">
        <f>VLOOKUP(C160,SOURCE!V$6:AB$10116,6,0)</f>
        <v>SMX^2/Y</v>
      </c>
      <c r="K160" s="26" t="str">
        <f t="shared" si="3"/>
        <v>SUMx^2/y</v>
      </c>
      <c r="L160" s="35" t="str">
        <f>VLOOKUP(C160,SOURCE!V$6:AB$10116,2,0)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VLOOKUP(C161,SOURCE!$V$3:$AC$2937,8,0)</f>
        <v>ITM_SIGMA1onx</v>
      </c>
      <c r="E161" s="23" t="str">
        <f>CHAR(34)&amp;VLOOKUP(C161,SOURCE!$V$3:$AC$2937,6,0)&amp;CHAR(34)</f>
        <v>"SM^1/X"</v>
      </c>
      <c r="F161" s="20" t="str">
        <f>VLOOKUP(C161,SOURCE!$V$3:$AD$2937,9,0)&amp;"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VLOOKUP(C161,SOURCE!V$6:AB$10116,7,0)</f>
        <v>452</v>
      </c>
      <c r="J161" s="25" t="str">
        <f>VLOOKUP(C161,SOURCE!V$6:AB$10116,6,0)</f>
        <v>SM^1/X</v>
      </c>
      <c r="K161" s="26" t="str">
        <f t="shared" si="3"/>
        <v>SUM^1/x</v>
      </c>
      <c r="L161" s="35" t="str">
        <f>VLOOKUP(C161,SOURCE!V$6:AB$10116,2,0)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VLOOKUP(C162,SOURCE!$V$3:$AC$2937,8,0)</f>
        <v>ITM_SIGMA1onx2</v>
      </c>
      <c r="E162" s="23" t="str">
        <f>CHAR(34)&amp;VLOOKUP(C162,SOURCE!$V$3:$AC$2937,6,0)&amp;CHAR(34)</f>
        <v>"SM^1/X^2"</v>
      </c>
      <c r="F162" s="20" t="str">
        <f>VLOOKUP(C162,SOURCE!$V$3:$AD$2937,9,0)&amp;"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VLOOKUP(C162,SOURCE!V$6:AB$10116,7,0)</f>
        <v>453</v>
      </c>
      <c r="J162" s="25" t="str">
        <f>VLOOKUP(C162,SOURCE!V$6:AB$10116,6,0)</f>
        <v>SM^1/X^2</v>
      </c>
      <c r="K162" s="26" t="str">
        <f t="shared" si="3"/>
        <v>SUM^1/x^2</v>
      </c>
      <c r="L162" s="35" t="str">
        <f>VLOOKUP(C162,SOURCE!V$6:AB$10116,2,0)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VLOOKUP(C163,SOURCE!$V$3:$AC$2937,8,0)</f>
        <v>ITM_SIGMAxony</v>
      </c>
      <c r="E163" s="23" t="str">
        <f>CHAR(34)&amp;VLOOKUP(C163,SOURCE!$V$3:$AC$2937,6,0)&amp;CHAR(34)</f>
        <v>"SMX/Y"</v>
      </c>
      <c r="F163" s="20" t="str">
        <f>VLOOKUP(C163,SOURCE!$V$3:$AD$2937,9,0)&amp;"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VLOOKUP(C163,SOURCE!V$6:AB$10116,7,0)</f>
        <v>454</v>
      </c>
      <c r="J163" s="25" t="str">
        <f>VLOOKUP(C163,SOURCE!V$6:AB$10116,6,0)</f>
        <v>SMX/Y</v>
      </c>
      <c r="K163" s="26" t="str">
        <f t="shared" si="3"/>
        <v>SUMx/y</v>
      </c>
      <c r="L163" s="35" t="str">
        <f>VLOOKUP(C163,SOURCE!V$6:AB$10116,2,0)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VLOOKUP(C164,SOURCE!$V$3:$AC$2937,8,0)</f>
        <v>ITM_SIGMA1ony</v>
      </c>
      <c r="E164" s="23" t="str">
        <f>CHAR(34)&amp;VLOOKUP(C164,SOURCE!$V$3:$AC$2937,6,0)&amp;CHAR(34)</f>
        <v>"SM^1/Y"</v>
      </c>
      <c r="F164" s="20" t="str">
        <f>VLOOKUP(C164,SOURCE!$V$3:$AD$2937,9,0)&amp;"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VLOOKUP(C164,SOURCE!V$6:AB$10116,7,0)</f>
        <v>455</v>
      </c>
      <c r="J164" s="25" t="str">
        <f>VLOOKUP(C164,SOURCE!V$6:AB$10116,6,0)</f>
        <v>SM^1/Y</v>
      </c>
      <c r="K164" s="26" t="str">
        <f t="shared" si="3"/>
        <v>SUM^1/y</v>
      </c>
      <c r="L164" s="35" t="str">
        <f>VLOOKUP(C164,SOURCE!V$6:AB$10116,2,0)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VLOOKUP(C165,SOURCE!$V$3:$AC$2937,8,0)</f>
        <v>ITM_SIGMA1ony2</v>
      </c>
      <c r="E165" s="23" t="str">
        <f>CHAR(34)&amp;VLOOKUP(C165,SOURCE!$V$3:$AC$2937,6,0)&amp;CHAR(34)</f>
        <v>"SM^1/Y^2"</v>
      </c>
      <c r="F165" s="20" t="str">
        <f>VLOOKUP(C165,SOURCE!$V$3:$AD$2937,9,0)&amp;"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VLOOKUP(C165,SOURCE!V$6:AB$10116,7,0)</f>
        <v>456</v>
      </c>
      <c r="J165" s="25" t="str">
        <f>VLOOKUP(C165,SOURCE!V$6:AB$10116,6,0)</f>
        <v>SM^1/Y^2</v>
      </c>
      <c r="K165" s="26" t="str">
        <f t="shared" si="3"/>
        <v>SUM^1/y^2</v>
      </c>
      <c r="L165" s="35" t="str">
        <f>VLOOKUP(C165,SOURCE!V$6:AB$10116,2,0)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VLOOKUP(C166,SOURCE!$V$3:$AC$2937,8,0)</f>
        <v>ITM_SIGMAx3</v>
      </c>
      <c r="E166" s="23" t="str">
        <f>CHAR(34)&amp;VLOOKUP(C166,SOURCE!$V$3:$AC$2937,6,0)&amp;CHAR(34)</f>
        <v>"SMX^3"</v>
      </c>
      <c r="F166" s="20" t="str">
        <f>VLOOKUP(C166,SOURCE!$V$3:$AD$2937,9,0)&amp;"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VLOOKUP(C166,SOURCE!V$6:AB$10116,7,0)</f>
        <v>457</v>
      </c>
      <c r="J166" s="25" t="str">
        <f>VLOOKUP(C166,SOURCE!V$6:AB$10116,6,0)</f>
        <v>SMX^3</v>
      </c>
      <c r="K166" s="26" t="str">
        <f t="shared" si="3"/>
        <v>SUMx^3</v>
      </c>
      <c r="L166" s="35" t="str">
        <f>VLOOKUP(C166,SOURCE!V$6:AB$10116,2,0)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VLOOKUP(C167,SOURCE!$V$3:$AC$2937,8,0)</f>
        <v>ITM_SIGMAx4</v>
      </c>
      <c r="E167" s="23" t="str">
        <f>CHAR(34)&amp;VLOOKUP(C167,SOURCE!$V$3:$AC$2937,6,0)&amp;CHAR(34)</f>
        <v>"SMX^4"</v>
      </c>
      <c r="F167" s="20" t="str">
        <f>VLOOKUP(C167,SOURCE!$V$3:$AD$2937,9,0)&amp;"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VLOOKUP(C167,SOURCE!V$6:AB$10116,7,0)</f>
        <v>458</v>
      </c>
      <c r="J167" s="25" t="str">
        <f>VLOOKUP(C167,SOURCE!V$6:AB$10116,6,0)</f>
        <v>SMX^4</v>
      </c>
      <c r="K167" s="26" t="str">
        <f t="shared" si="3"/>
        <v>SUMx^4</v>
      </c>
      <c r="L167" s="35" t="str">
        <f>VLOOKUP(C167,SOURCE!V$6:AB$10116,2,0)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VLOOKUP(C168,SOURCE!$V$3:$AC$2937,8,0)</f>
        <v>SFL_FRACT</v>
      </c>
      <c r="E168" s="23" t="str">
        <f>CHAR(34)&amp;VLOOKUP(C168,SOURCE!$V$3:$AC$2937,6,0)&amp;CHAR(34)</f>
        <v>"FRACT"</v>
      </c>
      <c r="F168" s="20" t="str">
        <f>VLOOKUP(C168,SOURCE!$V$3:$AD$2937,9,0)&amp;"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VLOOKUP(C168,SOURCE!V$6:AB$10116,7,0)</f>
        <v>470</v>
      </c>
      <c r="J168" s="25" t="str">
        <f>VLOOKUP(C168,SOURCE!V$6:AB$10116,6,0)</f>
        <v>FRACT</v>
      </c>
      <c r="K168" s="26" t="str">
        <f t="shared" si="3"/>
        <v>FRACT</v>
      </c>
      <c r="L168" s="35" t="str">
        <f>VLOOKUP(C168,SOURCE!V$6:AB$10116,2,0)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VLOOKUP(C169,SOURCE!$V$3:$AC$2937,8,0)</f>
        <v>SFL_PROPFR</v>
      </c>
      <c r="E169" s="23" t="str">
        <f>CHAR(34)&amp;VLOOKUP(C169,SOURCE!$V$3:$AC$2937,6,0)&amp;CHAR(34)</f>
        <v>"PROPFR"</v>
      </c>
      <c r="F169" s="20" t="str">
        <f>VLOOKUP(C169,SOURCE!$V$3:$AD$2937,9,0)&amp;"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VLOOKUP(C169,SOURCE!V$6:AB$10116,7,0)</f>
        <v>471</v>
      </c>
      <c r="J169" s="25" t="str">
        <f>VLOOKUP(C169,SOURCE!V$6:AB$10116,6,0)</f>
        <v>PROPFR</v>
      </c>
      <c r="K169" s="26" t="str">
        <f t="shared" si="3"/>
        <v>PROPFR</v>
      </c>
      <c r="L169" s="35" t="str">
        <f>VLOOKUP(C169,SOURCE!V$6:AB$10116,2,0)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VLOOKUP(C170,SOURCE!$V$3:$AC$2937,8,0)</f>
        <v>SFL_DENANY</v>
      </c>
      <c r="E170" s="23" t="str">
        <f>CHAR(34)&amp;VLOOKUP(C170,SOURCE!$V$3:$AC$2937,6,0)&amp;CHAR(34)</f>
        <v>"DENANY"</v>
      </c>
      <c r="F170" s="20" t="str">
        <f>VLOOKUP(C170,SOURCE!$V$3:$AD$2937,9,0)&amp;"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VLOOKUP(C170,SOURCE!V$6:AB$10116,7,0)</f>
        <v>472</v>
      </c>
      <c r="J170" s="25" t="str">
        <f>VLOOKUP(C170,SOURCE!V$6:AB$10116,6,0)</f>
        <v>DENANY</v>
      </c>
      <c r="K170" s="26" t="str">
        <f t="shared" si="3"/>
        <v>DENANY</v>
      </c>
      <c r="L170" s="35" t="str">
        <f>VLOOKUP(C170,SOURCE!V$6:AB$10116,2,0)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VLOOKUP(C171,SOURCE!$V$3:$AC$2937,8,0)</f>
        <v>SFL_DENFIX</v>
      </c>
      <c r="E171" s="23" t="str">
        <f>CHAR(34)&amp;VLOOKUP(C171,SOURCE!$V$3:$AC$2937,6,0)&amp;CHAR(34)</f>
        <v>"DENFIX"</v>
      </c>
      <c r="F171" s="20" t="str">
        <f>VLOOKUP(C171,SOURCE!$V$3:$AD$2937,9,0)&amp;"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VLOOKUP(C171,SOURCE!V$6:AB$10116,7,0)</f>
        <v>473</v>
      </c>
      <c r="J171" s="25" t="str">
        <f>VLOOKUP(C171,SOURCE!V$6:AB$10116,6,0)</f>
        <v>DENFIX</v>
      </c>
      <c r="K171" s="26" t="str">
        <f t="shared" si="3"/>
        <v>DENFIX</v>
      </c>
      <c r="L171" s="35" t="str">
        <f>VLOOKUP(C171,SOURCE!V$6:AB$10116,2,0)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VLOOKUP(C172,SOURCE!$V$3:$AC$2937,8,0)</f>
        <v>ITM_REG_X</v>
      </c>
      <c r="E172" s="23" t="str">
        <f>CHAR(34)&amp;VLOOKUP(C172,SOURCE!$V$3:$AC$2937,6,0)&amp;CHAR(34)</f>
        <v>"X"</v>
      </c>
      <c r="F172" s="20" t="str">
        <f>VLOOKUP(C172,SOURCE!$V$3:$AD$2937,9,0)&amp;"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VLOOKUP(C172,SOURCE!V$6:AB$10116,7,0)</f>
        <v>527</v>
      </c>
      <c r="J172" s="25" t="str">
        <f>VLOOKUP(C172,SOURCE!V$6:AB$10116,6,0)</f>
        <v>X</v>
      </c>
      <c r="K172" s="26" t="str">
        <f t="shared" si="3"/>
        <v>X</v>
      </c>
      <c r="L172" s="35" t="str">
        <f>VLOOKUP(C172,SOURCE!V$6:AB$10116,2,0)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VLOOKUP(C173,SOURCE!$V$3:$AC$2937,8,0)</f>
        <v>ITM_REG_Y</v>
      </c>
      <c r="E173" s="23" t="str">
        <f>CHAR(34)&amp;VLOOKUP(C173,SOURCE!$V$3:$AC$2937,6,0)&amp;CHAR(34)</f>
        <v>"Y"</v>
      </c>
      <c r="F173" s="20" t="str">
        <f>VLOOKUP(C173,SOURCE!$V$3:$AD$2937,9,0)&amp;"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VLOOKUP(C173,SOURCE!V$6:AB$10116,7,0)</f>
        <v>528</v>
      </c>
      <c r="J173" s="25" t="str">
        <f>VLOOKUP(C173,SOURCE!V$6:AB$10116,6,0)</f>
        <v>Y</v>
      </c>
      <c r="K173" s="26" t="str">
        <f t="shared" si="3"/>
        <v>Y</v>
      </c>
      <c r="L173" s="35" t="str">
        <f>VLOOKUP(C173,SOURCE!V$6:AB$10116,2,0)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VLOOKUP(C174,SOURCE!$V$3:$AC$2937,8,0)</f>
        <v>ITM_REG_Z</v>
      </c>
      <c r="E174" s="23" t="str">
        <f>CHAR(34)&amp;VLOOKUP(C174,SOURCE!$V$3:$AC$2937,6,0)&amp;CHAR(34)</f>
        <v>"Z"</v>
      </c>
      <c r="F174" s="20" t="str">
        <f>VLOOKUP(C174,SOURCE!$V$3:$AD$2937,9,0)&amp;"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VLOOKUP(C174,SOURCE!V$6:AB$10116,7,0)</f>
        <v>529</v>
      </c>
      <c r="J174" s="25" t="str">
        <f>VLOOKUP(C174,SOURCE!V$6:AB$10116,6,0)</f>
        <v>Z</v>
      </c>
      <c r="K174" s="26" t="str">
        <f t="shared" si="3"/>
        <v>Z</v>
      </c>
      <c r="L174" s="35" t="str">
        <f>VLOOKUP(C174,SOURCE!V$6:AB$10116,2,0)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VLOOKUP(C175,SOURCE!$V$3:$AC$2937,8,0)</f>
        <v>ITM_REG_T</v>
      </c>
      <c r="E175" s="23" t="str">
        <f>CHAR(34)&amp;VLOOKUP(C175,SOURCE!$V$3:$AC$2937,6,0)&amp;CHAR(34)</f>
        <v>"T"</v>
      </c>
      <c r="F175" s="20" t="str">
        <f>VLOOKUP(C175,SOURCE!$V$3:$AD$2937,9,0)&amp;"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VLOOKUP(C175,SOURCE!V$6:AB$10116,7,0)</f>
        <v>530</v>
      </c>
      <c r="J175" s="25" t="str">
        <f>VLOOKUP(C175,SOURCE!V$6:AB$10116,6,0)</f>
        <v>T</v>
      </c>
      <c r="K175" s="26" t="str">
        <f t="shared" si="3"/>
        <v>T</v>
      </c>
      <c r="L175" s="35" t="str">
        <f>VLOOKUP(C175,SOURCE!V$6:AB$10116,2,0)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VLOOKUP(C176,SOURCE!$V$3:$AC$2937,8,0)</f>
        <v>ITM_REG_A</v>
      </c>
      <c r="E176" s="23" t="str">
        <f>CHAR(34)&amp;VLOOKUP(C176,SOURCE!$V$3:$AC$2937,6,0)&amp;CHAR(34)</f>
        <v>"A"</v>
      </c>
      <c r="F176" s="20" t="str">
        <f>VLOOKUP(C176,SOURCE!$V$3:$AD$2937,9,0)&amp;"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VLOOKUP(C176,SOURCE!V$6:AB$10116,7,0)</f>
        <v>531</v>
      </c>
      <c r="J176" s="25" t="str">
        <f>VLOOKUP(C176,SOURCE!V$6:AB$10116,6,0)</f>
        <v>A</v>
      </c>
      <c r="K176" s="26" t="str">
        <f t="shared" si="3"/>
        <v>A</v>
      </c>
      <c r="L176" s="35" t="str">
        <f>VLOOKUP(C176,SOURCE!V$6:AB$10116,2,0)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VLOOKUP(C177,SOURCE!$V$3:$AC$2937,8,0)</f>
        <v>ITM_REG_B</v>
      </c>
      <c r="E177" s="23" t="str">
        <f>CHAR(34)&amp;VLOOKUP(C177,SOURCE!$V$3:$AC$2937,6,0)&amp;CHAR(34)</f>
        <v>"B"</v>
      </c>
      <c r="F177" s="20" t="str">
        <f>VLOOKUP(C177,SOURCE!$V$3:$AD$2937,9,0)&amp;"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VLOOKUP(C177,SOURCE!V$6:AB$10116,7,0)</f>
        <v>532</v>
      </c>
      <c r="J177" s="25" t="str">
        <f>VLOOKUP(C177,SOURCE!V$6:AB$10116,6,0)</f>
        <v>B</v>
      </c>
      <c r="K177" s="26" t="str">
        <f t="shared" si="3"/>
        <v>B</v>
      </c>
      <c r="L177" s="35" t="str">
        <f>VLOOKUP(C177,SOURCE!V$6:AB$10116,2,0)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VLOOKUP(C178,SOURCE!$V$3:$AC$2937,8,0)</f>
        <v>ITM_REG_C</v>
      </c>
      <c r="E178" s="23" t="str">
        <f>CHAR(34)&amp;VLOOKUP(C178,SOURCE!$V$3:$AC$2937,6,0)&amp;CHAR(34)</f>
        <v>"C"</v>
      </c>
      <c r="F178" s="20" t="str">
        <f>VLOOKUP(C178,SOURCE!$V$3:$AD$2937,9,0)&amp;"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VLOOKUP(C178,SOURCE!V$6:AB$10116,7,0)</f>
        <v>533</v>
      </c>
      <c r="J178" s="25" t="str">
        <f>VLOOKUP(C178,SOURCE!V$6:AB$10116,6,0)</f>
        <v>C</v>
      </c>
      <c r="K178" s="26" t="str">
        <f t="shared" si="3"/>
        <v>C</v>
      </c>
      <c r="L178" s="35" t="str">
        <f>VLOOKUP(C178,SOURCE!V$6:AB$10116,2,0)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VLOOKUP(C179,SOURCE!$V$3:$AC$2937,8,0)</f>
        <v>ITM_REG_D</v>
      </c>
      <c r="E179" s="23" t="str">
        <f>CHAR(34)&amp;VLOOKUP(C179,SOURCE!$V$3:$AC$2937,6,0)&amp;CHAR(34)</f>
        <v>"D"</v>
      </c>
      <c r="F179" s="20" t="str">
        <f>VLOOKUP(C179,SOURCE!$V$3:$AD$2937,9,0)&amp;"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VLOOKUP(C179,SOURCE!V$6:AB$10116,7,0)</f>
        <v>534</v>
      </c>
      <c r="J179" s="25" t="str">
        <f>VLOOKUP(C179,SOURCE!V$6:AB$10116,6,0)</f>
        <v>D</v>
      </c>
      <c r="K179" s="26" t="str">
        <f t="shared" si="3"/>
        <v>D</v>
      </c>
      <c r="L179" s="35" t="str">
        <f>VLOOKUP(C179,SOURCE!V$6:AB$10116,2,0)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VLOOKUP(C180,SOURCE!$V$3:$AC$2937,8,0)</f>
        <v>ITM_REG_L</v>
      </c>
      <c r="E180" s="23" t="str">
        <f>CHAR(34)&amp;VLOOKUP(C180,SOURCE!$V$3:$AC$2937,6,0)&amp;CHAR(34)</f>
        <v>"L"</v>
      </c>
      <c r="F180" s="20" t="str">
        <f>VLOOKUP(C180,SOURCE!$V$3:$AD$2937,9,0)&amp;"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VLOOKUP(C180,SOURCE!V$6:AB$10116,7,0)</f>
        <v>535</v>
      </c>
      <c r="J180" s="25" t="str">
        <f>VLOOKUP(C180,SOURCE!V$6:AB$10116,6,0)</f>
        <v>L</v>
      </c>
      <c r="K180" s="26" t="str">
        <f t="shared" si="3"/>
        <v>L</v>
      </c>
      <c r="L180" s="35" t="str">
        <f>VLOOKUP(C180,SOURCE!V$6:AB$10116,2,0)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VLOOKUP(C181,SOURCE!$V$3:$AC$2937,8,0)</f>
        <v>ITM_REG_I</v>
      </c>
      <c r="E181" s="23" t="str">
        <f>CHAR(34)&amp;VLOOKUP(C181,SOURCE!$V$3:$AC$2937,6,0)&amp;CHAR(34)</f>
        <v>"I"</v>
      </c>
      <c r="F181" s="20" t="str">
        <f>VLOOKUP(C181,SOURCE!$V$3:$AD$2937,9,0)&amp;"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VLOOKUP(C181,SOURCE!V$6:AB$10116,7,0)</f>
        <v>536</v>
      </c>
      <c r="J181" s="25" t="str">
        <f>VLOOKUP(C181,SOURCE!V$6:AB$10116,6,0)</f>
        <v>I</v>
      </c>
      <c r="K181" s="26" t="str">
        <f t="shared" si="3"/>
        <v>I</v>
      </c>
      <c r="L181" s="35" t="str">
        <f>VLOOKUP(C181,SOURCE!V$6:AB$10116,2,0)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VLOOKUP(C182,SOURCE!$V$3:$AC$2937,8,0)</f>
        <v>ITM_REG_J</v>
      </c>
      <c r="E182" s="23" t="str">
        <f>CHAR(34)&amp;VLOOKUP(C182,SOURCE!$V$3:$AC$2937,6,0)&amp;CHAR(34)</f>
        <v>"J"</v>
      </c>
      <c r="F182" s="20" t="str">
        <f>VLOOKUP(C182,SOURCE!$V$3:$AD$2937,9,0)&amp;"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VLOOKUP(C182,SOURCE!V$6:AB$10116,7,0)</f>
        <v>537</v>
      </c>
      <c r="J182" s="25" t="str">
        <f>VLOOKUP(C182,SOURCE!V$6:AB$10116,6,0)</f>
        <v>J</v>
      </c>
      <c r="K182" s="26" t="str">
        <f t="shared" si="3"/>
        <v>J</v>
      </c>
      <c r="L182" s="35" t="str">
        <f>VLOOKUP(C182,SOURCE!V$6:AB$10116,2,0)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VLOOKUP(C183,SOURCE!$V$3:$AC$2937,8,0)</f>
        <v>ITM_REG_K</v>
      </c>
      <c r="E183" s="23" t="str">
        <f>CHAR(34)&amp;VLOOKUP(C183,SOURCE!$V$3:$AC$2937,6,0)&amp;CHAR(34)</f>
        <v>"K"</v>
      </c>
      <c r="F183" s="20" t="str">
        <f>VLOOKUP(C183,SOURCE!$V$3:$AD$2937,9,0)&amp;"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VLOOKUP(C183,SOURCE!V$6:AB$10116,7,0)</f>
        <v>538</v>
      </c>
      <c r="J183" s="25" t="str">
        <f>VLOOKUP(C183,SOURCE!V$6:AB$10116,6,0)</f>
        <v>K</v>
      </c>
      <c r="K183" s="26" t="str">
        <f t="shared" si="3"/>
        <v>K</v>
      </c>
      <c r="L183" s="35" t="str">
        <f>VLOOKUP(C183,SOURCE!V$6:AB$10116,2,0)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VLOOKUP(C184,SOURCE!$V$3:$AC$2937,8,0)</f>
        <v>ITM_INDIRECTION</v>
      </c>
      <c r="E184" s="23" t="str">
        <f>CHAR(34)&amp;VLOOKUP(C184,SOURCE!$V$3:$AC$2937,6,0)&amp;CHAR(34)</f>
        <v>"IND&gt;"</v>
      </c>
      <c r="F184" s="20" t="str">
        <f>VLOOKUP(C184,SOURCE!$V$3:$AD$2937,9,0)&amp;"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VLOOKUP(C184,SOURCE!V$6:AB$10116,7,0)</f>
        <v>539</v>
      </c>
      <c r="J184" s="25" t="str">
        <f>VLOOKUP(C184,SOURCE!V$6:AB$10116,6,0)</f>
        <v>IND&gt;</v>
      </c>
      <c r="K184" s="26" t="str">
        <f t="shared" si="3"/>
        <v>&gt;</v>
      </c>
      <c r="L184" s="35" t="str">
        <f>VLOOKUP(C184,SOURCE!V$6:AB$10116,2,0)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VLOOKUP(C185,SOURCE!$V$3:$AC$2937,8,0)</f>
        <v>ITM_DELITM_PROG</v>
      </c>
      <c r="E185" s="23" t="str">
        <f>CHAR(34)&amp;VLOOKUP(C185,SOURCE!$V$3:$AC$2937,6,0)&amp;CHAR(34)</f>
        <v>"DELITM"</v>
      </c>
      <c r="F185" s="20" t="str">
        <f>VLOOKUP(C185,SOURCE!$V$3:$AD$2937,9,0)&amp;"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VLOOKUP(C185,SOURCE!V$6:AB$10116,7,0)</f>
        <v>1142</v>
      </c>
      <c r="J185" s="25" t="str">
        <f>VLOOKUP(C185,SOURCE!V$6:AB$10116,6,0)</f>
        <v>DELITM</v>
      </c>
      <c r="K185" s="26" t="str">
        <f t="shared" si="3"/>
        <v>DELITM</v>
      </c>
      <c r="L185" s="35" t="str">
        <f>VLOOKUP(C185,SOURCE!V$6:AB$10116,2,0)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VLOOKUP(C186,SOURCE!$V$3:$AC$2937,8,0)</f>
        <v>ITM_DELITM_MENU</v>
      </c>
      <c r="E186" s="23" t="str">
        <f>CHAR(34)&amp;VLOOKUP(C186,SOURCE!$V$3:$AC$2937,6,0)&amp;CHAR(34)</f>
        <v>"DELITM"</v>
      </c>
      <c r="F186" s="20" t="str">
        <f>VLOOKUP(C186,SOURCE!$V$3:$AD$2937,9,0)&amp;"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VLOOKUP(C186,SOURCE!V$6:AB$10116,7,0)</f>
        <v>1143</v>
      </c>
      <c r="J186" s="25" t="str">
        <f>VLOOKUP(C186,SOURCE!V$6:AB$10116,6,0)</f>
        <v>DELITM</v>
      </c>
      <c r="K186" s="26" t="str">
        <f t="shared" si="3"/>
        <v>DELITM</v>
      </c>
      <c r="L186" s="35" t="str">
        <f>VLOOKUP(C186,SOURCE!V$6:AB$10116,2,0)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VLOOKUP(C187,SOURCE!$V$3:$AC$2937,8,0)</f>
        <v>ITM_BINOMP</v>
      </c>
      <c r="E187" s="23" t="str">
        <f>CHAR(34)&amp;VLOOKUP(C187,SOURCE!$V$3:$AC$2937,6,0)&amp;CHAR(34)</f>
        <v>"BINOMP"</v>
      </c>
      <c r="F187" s="20" t="str">
        <f>VLOOKUP(C187,SOURCE!$V$3:$AD$2937,9,0)&amp;"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VLOOKUP(C187,SOURCE!V$6:AB$10116,7,0)</f>
        <v>1208</v>
      </c>
      <c r="J187" s="25" t="str">
        <f>VLOOKUP(C187,SOURCE!V$6:AB$10116,6,0)</f>
        <v>BINOMP</v>
      </c>
      <c r="K187" s="26" t="str">
        <f t="shared" si="3"/>
        <v>Binomp</v>
      </c>
      <c r="L187" s="35" t="str">
        <f>VLOOKUP(C187,SOURCE!V$6:AB$10116,2,0)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VLOOKUP(C188,SOURCE!$V$3:$AC$2937,8,0)</f>
        <v>ITM_BINOM</v>
      </c>
      <c r="E188" s="23" t="str">
        <f>CHAR(34)&amp;VLOOKUP(C188,SOURCE!$V$3:$AC$2937,6,0)&amp;CHAR(34)</f>
        <v>"BINOMGAUSS_BLACK_LGAUSS_WHITE_R"</v>
      </c>
      <c r="F188" s="20" t="str">
        <f>VLOOKUP(C188,SOURCE!$V$3:$AD$2937,9,0)&amp;"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VLOOKUP(C188,SOURCE!V$6:AB$10116,7,0)</f>
        <v>1209</v>
      </c>
      <c r="J188" s="25" t="str">
        <f>VLOOKUP(C188,SOURCE!V$6:AB$10116,6,0)</f>
        <v>BINOMGAUSS_BLACK_LGAUSS_WHITE_R</v>
      </c>
      <c r="K188" s="26" t="str">
        <f t="shared" si="3"/>
        <v>BinomGAUSS_BLACK_LGAUSS_WHITE_R</v>
      </c>
      <c r="L188" s="35" t="str">
        <f>VLOOKUP(C188,SOURCE!V$6:AB$10116,2,0)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VLOOKUP(C189,SOURCE!$V$3:$AC$2937,8,0)</f>
        <v>ITM_BINOMU</v>
      </c>
      <c r="E189" s="23" t="str">
        <f>CHAR(34)&amp;VLOOKUP(C189,SOURCE!$V$3:$AC$2937,6,0)&amp;CHAR(34)</f>
        <v>"BINOMGAUSS_WHITE_LGAUSS_BLACK_R"</v>
      </c>
      <c r="F189" s="20" t="str">
        <f>VLOOKUP(C189,SOURCE!$V$3:$AD$2937,9,0)&amp;"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VLOOKUP(C189,SOURCE!V$6:AB$10116,7,0)</f>
        <v>1210</v>
      </c>
      <c r="J189" s="25" t="str">
        <f>VLOOKUP(C189,SOURCE!V$6:AB$10116,6,0)</f>
        <v>BINOMGAUSS_WHITE_LGAUSS_BLACK_R</v>
      </c>
      <c r="K189" s="26" t="str">
        <f t="shared" si="3"/>
        <v>BinomGAUSS_WHITE_LGAUSS_BLACK_R</v>
      </c>
      <c r="L189" s="35" t="str">
        <f>VLOOKUP(C189,SOURCE!V$6:AB$10116,2,0)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VLOOKUP(C190,SOURCE!$V$3:$AC$2937,8,0)</f>
        <v>ITM_BINOMM1</v>
      </c>
      <c r="E190" s="23" t="str">
        <f>CHAR(34)&amp;VLOOKUP(C190,SOURCE!$V$3:$AC$2937,6,0)&amp;CHAR(34)</f>
        <v>"BINOM^MINUS_1"</v>
      </c>
      <c r="F190" s="20" t="str">
        <f>VLOOKUP(C190,SOURCE!$V$3:$AD$2937,9,0)&amp;"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VLOOKUP(C190,SOURCE!V$6:AB$10116,7,0)</f>
        <v>1211</v>
      </c>
      <c r="J190" s="25" t="str">
        <f>VLOOKUP(C190,SOURCE!V$6:AB$10116,6,0)</f>
        <v>BINOM^MINUS_1</v>
      </c>
      <c r="K190" s="26" t="str">
        <f t="shared" si="3"/>
        <v>Binom^MINUS_1</v>
      </c>
      <c r="L190" s="35" t="str">
        <f>VLOOKUP(C190,SOURCE!V$6:AB$10116,2,0)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VLOOKUP(C191,SOURCE!$V$3:$AC$2937,8,0)</f>
        <v>ITM_CAUCHP</v>
      </c>
      <c r="E191" s="23" t="str">
        <f>CHAR(34)&amp;VLOOKUP(C191,SOURCE!$V$3:$AC$2937,6,0)&amp;CHAR(34)</f>
        <v>"CAUCHP"</v>
      </c>
      <c r="F191" s="20" t="str">
        <f>VLOOKUP(C191,SOURCE!$V$3:$AD$2937,9,0)&amp;"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VLOOKUP(C191,SOURCE!V$6:AB$10116,7,0)</f>
        <v>1213</v>
      </c>
      <c r="J191" s="25" t="str">
        <f>VLOOKUP(C191,SOURCE!V$6:AB$10116,6,0)</f>
        <v>CAUCHP</v>
      </c>
      <c r="K191" s="26" t="str">
        <f t="shared" si="3"/>
        <v>Cauchp</v>
      </c>
      <c r="L191" s="35" t="str">
        <f>VLOOKUP(C191,SOURCE!V$6:AB$10116,2,0)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VLOOKUP(C192,SOURCE!$V$3:$AC$2937,8,0)</f>
        <v>ITM_CAUCH</v>
      </c>
      <c r="E192" s="23" t="str">
        <f>CHAR(34)&amp;VLOOKUP(C192,SOURCE!$V$3:$AC$2937,6,0)&amp;CHAR(34)</f>
        <v>"CAUCHGAUSS_BLACK_LGAUSS_WHITE_R"</v>
      </c>
      <c r="F192" s="20" t="str">
        <f>VLOOKUP(C192,SOURCE!$V$3:$AD$2937,9,0)&amp;"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VLOOKUP(C192,SOURCE!V$6:AB$10116,7,0)</f>
        <v>1214</v>
      </c>
      <c r="J192" s="25" t="str">
        <f>VLOOKUP(C192,SOURCE!V$6:AB$10116,6,0)</f>
        <v>CAUCHGAUSS_BLACK_LGAUSS_WHITE_R</v>
      </c>
      <c r="K192" s="26" t="str">
        <f t="shared" si="3"/>
        <v>CauchGAUSS_BLACK_LGAUSS_WHITE_R</v>
      </c>
      <c r="L192" s="35" t="str">
        <f>VLOOKUP(C192,SOURCE!V$6:AB$10116,2,0)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VLOOKUP(C193,SOURCE!$V$3:$AC$2937,8,0)</f>
        <v>ITM_CAUCHU</v>
      </c>
      <c r="E193" s="23" t="str">
        <f>CHAR(34)&amp;VLOOKUP(C193,SOURCE!$V$3:$AC$2937,6,0)&amp;CHAR(34)</f>
        <v>"CAUCHGAUSS_WHITE_LGAUSS_BLACK_R"</v>
      </c>
      <c r="F193" s="20" t="str">
        <f>VLOOKUP(C193,SOURCE!$V$3:$AD$2937,9,0)&amp;"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VLOOKUP(C193,SOURCE!V$6:AB$10116,7,0)</f>
        <v>1215</v>
      </c>
      <c r="J193" s="25" t="str">
        <f>VLOOKUP(C193,SOURCE!V$6:AB$10116,6,0)</f>
        <v>CAUCHGAUSS_WHITE_LGAUSS_BLACK_R</v>
      </c>
      <c r="K193" s="26" t="str">
        <f t="shared" si="3"/>
        <v>CauchGAUSS_WHITE_LGAUSS_BLACK_R</v>
      </c>
      <c r="L193" s="35" t="str">
        <f>VLOOKUP(C193,SOURCE!V$6:AB$10116,2,0)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VLOOKUP(C194,SOURCE!$V$3:$AC$2937,8,0)</f>
        <v>ITM_CAUCHM1</v>
      </c>
      <c r="E194" s="23" t="str">
        <f>CHAR(34)&amp;VLOOKUP(C194,SOURCE!$V$3:$AC$2937,6,0)&amp;CHAR(34)</f>
        <v>"CAUCH^MINUS_1"</v>
      </c>
      <c r="F194" s="20" t="str">
        <f>VLOOKUP(C194,SOURCE!$V$3:$AD$2937,9,0)&amp;"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VLOOKUP(C194,SOURCE!V$6:AB$10116,7,0)</f>
        <v>1216</v>
      </c>
      <c r="J194" s="25" t="str">
        <f>VLOOKUP(C194,SOURCE!V$6:AB$10116,6,0)</f>
        <v>CAUCH^MINUS_1</v>
      </c>
      <c r="K194" s="26" t="str">
        <f t="shared" si="3"/>
        <v>Cauch^MINUS_1</v>
      </c>
      <c r="L194" s="35" t="str">
        <f>VLOOKUP(C194,SOURCE!V$6:AB$10116,2,0)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VLOOKUP(C195,SOURCE!$V$3:$AC$2937,8,0)</f>
        <v>ITM_EXPONP</v>
      </c>
      <c r="E195" s="23" t="str">
        <f>CHAR(34)&amp;VLOOKUP(C195,SOURCE!$V$3:$AC$2937,6,0)&amp;CHAR(34)</f>
        <v>"EXPONP"</v>
      </c>
      <c r="F195" s="20" t="str">
        <f>VLOOKUP(C195,SOURCE!$V$3:$AD$2937,9,0)&amp;"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VLOOKUP(C195,SOURCE!V$6:AB$10116,7,0)</f>
        <v>1218</v>
      </c>
      <c r="J195" s="25" t="str">
        <f>VLOOKUP(C195,SOURCE!V$6:AB$10116,6,0)</f>
        <v>EXPONP</v>
      </c>
      <c r="K195" s="26" t="str">
        <f t="shared" si="3"/>
        <v>Exponp</v>
      </c>
      <c r="L195" s="35" t="str">
        <f>VLOOKUP(C195,SOURCE!V$6:AB$10116,2,0)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VLOOKUP(C196,SOURCE!$V$3:$AC$2937,8,0)</f>
        <v>ITM_EXPON</v>
      </c>
      <c r="E196" s="23" t="str">
        <f>CHAR(34)&amp;VLOOKUP(C196,SOURCE!$V$3:$AC$2937,6,0)&amp;CHAR(34)</f>
        <v>"EXPONGAUSS_BLACK_LGAUSS_WHITE_R"</v>
      </c>
      <c r="F196" s="20" t="str">
        <f>VLOOKUP(C196,SOURCE!$V$3:$AD$2937,9,0)&amp;"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VLOOKUP(C196,SOURCE!V$6:AB$10116,7,0)</f>
        <v>1219</v>
      </c>
      <c r="J196" s="25" t="str">
        <f>VLOOKUP(C196,SOURCE!V$6:AB$10116,6,0)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VLOOKUP(C196,SOURCE!V$6:AB$10116,2,0)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VLOOKUP(C197,SOURCE!$V$3:$AC$2937,8,0)</f>
        <v>ITM_EXPONU</v>
      </c>
      <c r="E197" s="23" t="str">
        <f>CHAR(34)&amp;VLOOKUP(C197,SOURCE!$V$3:$AC$2937,6,0)&amp;CHAR(34)</f>
        <v>"EXPONGAUSS_WHITE_LGAUSS_BLACK_R"</v>
      </c>
      <c r="F197" s="20" t="str">
        <f>VLOOKUP(C197,SOURCE!$V$3:$AD$2937,9,0)&amp;"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VLOOKUP(C197,SOURCE!V$6:AB$10116,7,0)</f>
        <v>1220</v>
      </c>
      <c r="J197" s="25" t="str">
        <f>VLOOKUP(C197,SOURCE!V$6:AB$10116,6,0)</f>
        <v>EXPONGAUSS_WHITE_LGAUSS_BLACK_R</v>
      </c>
      <c r="K197" s="26" t="str">
        <f t="shared" si="4"/>
        <v>ExponGAUSS_WHITE_LGAUSS_BLACK_R</v>
      </c>
      <c r="L197" s="35" t="str">
        <f>VLOOKUP(C197,SOURCE!V$6:AB$10116,2,0)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VLOOKUP(C198,SOURCE!$V$3:$AC$2937,8,0)</f>
        <v>ITM_EXPONM1</v>
      </c>
      <c r="E198" s="23" t="str">
        <f>CHAR(34)&amp;VLOOKUP(C198,SOURCE!$V$3:$AC$2937,6,0)&amp;CHAR(34)</f>
        <v>"EXPON^MINUS_1"</v>
      </c>
      <c r="F198" s="20" t="str">
        <f>VLOOKUP(C198,SOURCE!$V$3:$AD$2937,9,0)&amp;"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VLOOKUP(C198,SOURCE!V$6:AB$10116,7,0)</f>
        <v>1221</v>
      </c>
      <c r="J198" s="25" t="str">
        <f>VLOOKUP(C198,SOURCE!V$6:AB$10116,6,0)</f>
        <v>EXPON^MINUS_1</v>
      </c>
      <c r="K198" s="26" t="str">
        <f t="shared" si="4"/>
        <v>Expon^MINUS_1</v>
      </c>
      <c r="L198" s="35" t="str">
        <f>VLOOKUP(C198,SOURCE!V$6:AB$10116,2,0)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VLOOKUP(C199,SOURCE!$V$3:$AC$2937,8,0)</f>
        <v>ITM_FPX</v>
      </c>
      <c r="E199" s="23" t="str">
        <f>CHAR(34)&amp;VLOOKUP(C199,SOURCE!$V$3:$AC$2937,6,0)&amp;CHAR(34)</f>
        <v>"FP(X)"</v>
      </c>
      <c r="F199" s="20" t="str">
        <f>VLOOKUP(C199,SOURCE!$V$3:$AD$2937,9,0)&amp;"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VLOOKUP(C199,SOURCE!V$6:AB$10116,7,0)</f>
        <v>1223</v>
      </c>
      <c r="J199" s="25" t="str">
        <f>VLOOKUP(C199,SOURCE!V$6:AB$10116,6,0)</f>
        <v>FP(X)</v>
      </c>
      <c r="K199" s="26" t="str">
        <f t="shared" si="4"/>
        <v>Fp(x)</v>
      </c>
      <c r="L199" s="35" t="str">
        <f>VLOOKUP(C199,SOURCE!V$6:AB$10116,2,0)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VLOOKUP(C200,SOURCE!$V$3:$AC$2937,8,0)</f>
        <v>ITM_FX</v>
      </c>
      <c r="E200" s="23" t="str">
        <f>CHAR(34)&amp;VLOOKUP(C200,SOURCE!$V$3:$AC$2937,6,0)&amp;CHAR(34)</f>
        <v>"FGAUSS_BLACK_LGAUSS_WHITE_R(X)"</v>
      </c>
      <c r="F200" s="20" t="str">
        <f>VLOOKUP(C200,SOURCE!$V$3:$AD$2937,9,0)&amp;"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VLOOKUP(C200,SOURCE!V$6:AB$10116,7,0)</f>
        <v>1224</v>
      </c>
      <c r="J200" s="25" t="str">
        <f>VLOOKUP(C200,SOURCE!V$6:AB$10116,6,0)</f>
        <v>FGAUSS_BLACK_LGAUSS_WHITE_R(X)</v>
      </c>
      <c r="K200" s="26" t="str">
        <f t="shared" si="4"/>
        <v>FGAUSS_BLACK_LGAUSS_WHITE_R(x)</v>
      </c>
      <c r="L200" s="35" t="str">
        <f>VLOOKUP(C200,SOURCE!V$6:AB$10116,2,0)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VLOOKUP(C201,SOURCE!$V$3:$AC$2937,8,0)</f>
        <v>ITM_FUX</v>
      </c>
      <c r="E201" s="23" t="str">
        <f>CHAR(34)&amp;VLOOKUP(C201,SOURCE!$V$3:$AC$2937,6,0)&amp;CHAR(34)</f>
        <v>"FGAUSS_WHITE_LGAUSS_BLACK_R(X)"</v>
      </c>
      <c r="F201" s="20" t="str">
        <f>VLOOKUP(C201,SOURCE!$V$3:$AD$2937,9,0)&amp;"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VLOOKUP(C201,SOURCE!V$6:AB$10116,7,0)</f>
        <v>1225</v>
      </c>
      <c r="J201" s="25" t="str">
        <f>VLOOKUP(C201,SOURCE!V$6:AB$10116,6,0)</f>
        <v>FGAUSS_WHITE_LGAUSS_BLACK_R(X)</v>
      </c>
      <c r="K201" s="26" t="str">
        <f t="shared" si="4"/>
        <v>FGAUSS_WHITE_LGAUSS_BLACK_R(x)</v>
      </c>
      <c r="L201" s="35" t="str">
        <f>VLOOKUP(C201,SOURCE!V$6:AB$10116,2,0)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VLOOKUP(C202,SOURCE!$V$3:$AC$2937,8,0)</f>
        <v>ITM_FM1P</v>
      </c>
      <c r="E202" s="23" t="str">
        <f>CHAR(34)&amp;VLOOKUP(C202,SOURCE!$V$3:$AC$2937,6,0)&amp;CHAR(34)</f>
        <v>"F^MINUS_1(P)"</v>
      </c>
      <c r="F202" s="20" t="str">
        <f>VLOOKUP(C202,SOURCE!$V$3:$AD$2937,9,0)&amp;"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VLOOKUP(C202,SOURCE!V$6:AB$10116,7,0)</f>
        <v>1226</v>
      </c>
      <c r="J202" s="25" t="str">
        <f>VLOOKUP(C202,SOURCE!V$6:AB$10116,6,0)</f>
        <v>F^MINUS_1(P)</v>
      </c>
      <c r="K202" s="26" t="str">
        <f t="shared" si="4"/>
        <v>F^MINUS_1(p)</v>
      </c>
      <c r="L202" s="35" t="str">
        <f>VLOOKUP(C202,SOURCE!V$6:AB$10116,2,0)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VLOOKUP(C203,SOURCE!$V$3:$AC$2937,8,0)</f>
        <v>ITM_GEOMP</v>
      </c>
      <c r="E203" s="23" t="str">
        <f>CHAR(34)&amp;VLOOKUP(C203,SOURCE!$V$3:$AC$2937,6,0)&amp;CHAR(34)</f>
        <v>"GEOMP"</v>
      </c>
      <c r="F203" s="20" t="str">
        <f>VLOOKUP(C203,SOURCE!$V$3:$AD$2937,9,0)&amp;"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VLOOKUP(C203,SOURCE!V$6:AB$10116,7,0)</f>
        <v>1228</v>
      </c>
      <c r="J203" s="25" t="str">
        <f>VLOOKUP(C203,SOURCE!V$6:AB$10116,6,0)</f>
        <v>GEOMP</v>
      </c>
      <c r="K203" s="26" t="str">
        <f t="shared" si="4"/>
        <v>Geomp</v>
      </c>
      <c r="L203" s="35" t="str">
        <f>VLOOKUP(C203,SOURCE!V$6:AB$10116,2,0)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VLOOKUP(C204,SOURCE!$V$3:$AC$2937,8,0)</f>
        <v>ITM_GEOM</v>
      </c>
      <c r="E204" s="23" t="str">
        <f>CHAR(34)&amp;VLOOKUP(C204,SOURCE!$V$3:$AC$2937,6,0)&amp;CHAR(34)</f>
        <v>"GEOMGAUSS_BLACK_LGAUSS_WHITE_R"</v>
      </c>
      <c r="F204" s="20" t="str">
        <f>VLOOKUP(C204,SOURCE!$V$3:$AD$2937,9,0)&amp;"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VLOOKUP(C204,SOURCE!V$6:AB$10116,7,0)</f>
        <v>1229</v>
      </c>
      <c r="J204" s="25" t="str">
        <f>VLOOKUP(C204,SOURCE!V$6:AB$10116,6,0)</f>
        <v>GEOMGAUSS_BLACK_LGAUSS_WHITE_R</v>
      </c>
      <c r="K204" s="26" t="str">
        <f t="shared" si="4"/>
        <v>GeomGAUSS_BLACK_LGAUSS_WHITE_R</v>
      </c>
      <c r="L204" s="35" t="str">
        <f>VLOOKUP(C204,SOURCE!V$6:AB$10116,2,0)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VLOOKUP(C205,SOURCE!$V$3:$AC$2937,8,0)</f>
        <v>ITM_GEOMU</v>
      </c>
      <c r="E205" s="23" t="str">
        <f>CHAR(34)&amp;VLOOKUP(C205,SOURCE!$V$3:$AC$2937,6,0)&amp;CHAR(34)</f>
        <v>"GEOMGAUSS_WHITE_LGAUSS_BLACK_R"</v>
      </c>
      <c r="F205" s="20" t="str">
        <f>VLOOKUP(C205,SOURCE!$V$3:$AD$2937,9,0)&amp;"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VLOOKUP(C205,SOURCE!V$6:AB$10116,7,0)</f>
        <v>1230</v>
      </c>
      <c r="J205" s="25" t="str">
        <f>VLOOKUP(C205,SOURCE!V$6:AB$10116,6,0)</f>
        <v>GEOMGAUSS_WHITE_LGAUSS_BLACK_R</v>
      </c>
      <c r="K205" s="26" t="str">
        <f t="shared" si="4"/>
        <v>GeomGAUSS_WHITE_LGAUSS_BLACK_R</v>
      </c>
      <c r="L205" s="35" t="str">
        <f>VLOOKUP(C205,SOURCE!V$6:AB$10116,2,0)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VLOOKUP(C206,SOURCE!$V$3:$AC$2937,8,0)</f>
        <v>ITM_GEOMM1</v>
      </c>
      <c r="E206" s="23" t="str">
        <f>CHAR(34)&amp;VLOOKUP(C206,SOURCE!$V$3:$AC$2937,6,0)&amp;CHAR(34)</f>
        <v>"GEOM^MINUS_1"</v>
      </c>
      <c r="F206" s="20" t="str">
        <f>VLOOKUP(C206,SOURCE!$V$3:$AD$2937,9,0)&amp;"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VLOOKUP(C206,SOURCE!V$6:AB$10116,7,0)</f>
        <v>1231</v>
      </c>
      <c r="J206" s="25" t="str">
        <f>VLOOKUP(C206,SOURCE!V$6:AB$10116,6,0)</f>
        <v>GEOM^MINUS_1</v>
      </c>
      <c r="K206" s="26" t="str">
        <f t="shared" si="4"/>
        <v>Geom^MINUS_1</v>
      </c>
      <c r="L206" s="35" t="str">
        <f>VLOOKUP(C206,SOURCE!V$6:AB$10116,2,0)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VLOOKUP(C207,SOURCE!$V$3:$AC$2937,8,0)</f>
        <v>ITM_HYPERP</v>
      </c>
      <c r="E207" s="23" t="str">
        <f>CHAR(34)&amp;VLOOKUP(C207,SOURCE!$V$3:$AC$2937,6,0)&amp;CHAR(34)</f>
        <v>"HYPERP"</v>
      </c>
      <c r="F207" s="20" t="str">
        <f>VLOOKUP(C207,SOURCE!$V$3:$AD$2937,9,0)&amp;"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VLOOKUP(C207,SOURCE!V$6:AB$10116,7,0)</f>
        <v>1233</v>
      </c>
      <c r="J207" s="25" t="str">
        <f>VLOOKUP(C207,SOURCE!V$6:AB$10116,6,0)</f>
        <v>HYPERP</v>
      </c>
      <c r="K207" s="26" t="str">
        <f t="shared" si="4"/>
        <v>Hyperp</v>
      </c>
      <c r="L207" s="35" t="str">
        <f>VLOOKUP(C207,SOURCE!V$6:AB$10116,2,0)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VLOOKUP(C208,SOURCE!$V$3:$AC$2937,8,0)</f>
        <v>ITM_HYPER</v>
      </c>
      <c r="E208" s="23" t="str">
        <f>CHAR(34)&amp;VLOOKUP(C208,SOURCE!$V$3:$AC$2937,6,0)&amp;CHAR(34)</f>
        <v>"HYPERGAUSS_BLACK_LGAUSS_WHITE_R"</v>
      </c>
      <c r="F208" s="20" t="str">
        <f>VLOOKUP(C208,SOURCE!$V$3:$AD$2937,9,0)&amp;"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VLOOKUP(C208,SOURCE!V$6:AB$10116,7,0)</f>
        <v>1234</v>
      </c>
      <c r="J208" s="25" t="str">
        <f>VLOOKUP(C208,SOURCE!V$6:AB$10116,6,0)</f>
        <v>HYPERGAUSS_BLACK_LGAUSS_WHITE_R</v>
      </c>
      <c r="K208" s="26" t="str">
        <f t="shared" si="4"/>
        <v>HyperGAUSS_BLACK_LGAUSS_WHITE_R</v>
      </c>
      <c r="L208" s="35" t="str">
        <f>VLOOKUP(C208,SOURCE!V$6:AB$10116,2,0)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VLOOKUP(C209,SOURCE!$V$3:$AC$2937,8,0)</f>
        <v>ITM_HYPERU</v>
      </c>
      <c r="E209" s="23" t="str">
        <f>CHAR(34)&amp;VLOOKUP(C209,SOURCE!$V$3:$AC$2937,6,0)&amp;CHAR(34)</f>
        <v>"HYPERGAUSS_WHITE_LGAUSS_BLACK_R"</v>
      </c>
      <c r="F209" s="20" t="str">
        <f>VLOOKUP(C209,SOURCE!$V$3:$AD$2937,9,0)&amp;"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VLOOKUP(C209,SOURCE!V$6:AB$10116,7,0)</f>
        <v>1235</v>
      </c>
      <c r="J209" s="25" t="str">
        <f>VLOOKUP(C209,SOURCE!V$6:AB$10116,6,0)</f>
        <v>HYPERGAUSS_WHITE_LGAUSS_BLACK_R</v>
      </c>
      <c r="K209" s="26" t="str">
        <f t="shared" si="4"/>
        <v>HyperGAUSS_WHITE_LGAUSS_BLACK_R</v>
      </c>
      <c r="L209" s="35" t="str">
        <f>VLOOKUP(C209,SOURCE!V$6:AB$10116,2,0)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VLOOKUP(C210,SOURCE!$V$3:$AC$2937,8,0)</f>
        <v>ITM_HYPERM1</v>
      </c>
      <c r="E210" s="23" t="str">
        <f>CHAR(34)&amp;VLOOKUP(C210,SOURCE!$V$3:$AC$2937,6,0)&amp;CHAR(34)</f>
        <v>"HYPER^MINUS_1"</v>
      </c>
      <c r="F210" s="20" t="str">
        <f>VLOOKUP(C210,SOURCE!$V$3:$AD$2937,9,0)&amp;"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VLOOKUP(C210,SOURCE!V$6:AB$10116,7,0)</f>
        <v>1236</v>
      </c>
      <c r="J210" s="25" t="str">
        <f>VLOOKUP(C210,SOURCE!V$6:AB$10116,6,0)</f>
        <v>HYPER^MINUS_1</v>
      </c>
      <c r="K210" s="26" t="str">
        <f t="shared" si="4"/>
        <v>Hyper^MINUS_1</v>
      </c>
      <c r="L210" s="35" t="str">
        <f>VLOOKUP(C210,SOURCE!V$6:AB$10116,2,0)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VLOOKUP(C211,SOURCE!$V$3:$AC$2937,8,0)</f>
        <v>ITM_LGNRMP</v>
      </c>
      <c r="E211" s="23" t="str">
        <f>CHAR(34)&amp;VLOOKUP(C211,SOURCE!$V$3:$AC$2937,6,0)&amp;CHAR(34)</f>
        <v>"LGNRMP"</v>
      </c>
      <c r="F211" s="20" t="str">
        <f>VLOOKUP(C211,SOURCE!$V$3:$AD$2937,9,0)&amp;"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VLOOKUP(C211,SOURCE!V$6:AB$10116,7,0)</f>
        <v>1238</v>
      </c>
      <c r="J211" s="25" t="str">
        <f>VLOOKUP(C211,SOURCE!V$6:AB$10116,6,0)</f>
        <v>LGNRMP</v>
      </c>
      <c r="K211" s="26" t="str">
        <f t="shared" si="4"/>
        <v>LgNrmp</v>
      </c>
      <c r="L211" s="35" t="str">
        <f>VLOOKUP(C211,SOURCE!V$6:AB$10116,2,0)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VLOOKUP(C212,SOURCE!$V$3:$AC$2937,8,0)</f>
        <v>ITM_LGNRM</v>
      </c>
      <c r="E212" s="23" t="str">
        <f>CHAR(34)&amp;VLOOKUP(C212,SOURCE!$V$3:$AC$2937,6,0)&amp;CHAR(34)</f>
        <v>"LGNRMGAUSS_BLACK_LGAUSS_WHITE_R"</v>
      </c>
      <c r="F212" s="20" t="str">
        <f>VLOOKUP(C212,SOURCE!$V$3:$AD$2937,9,0)&amp;"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VLOOKUP(C212,SOURCE!V$6:AB$10116,7,0)</f>
        <v>1239</v>
      </c>
      <c r="J212" s="25" t="str">
        <f>VLOOKUP(C212,SOURCE!V$6:AB$10116,6,0)</f>
        <v>LGNRMGAUSS_BLACK_LGAUSS_WHITE_R</v>
      </c>
      <c r="K212" s="26" t="str">
        <f t="shared" si="4"/>
        <v>LgNrmGAUSS_BLACK_LGAUSS_WHITE_R</v>
      </c>
      <c r="L212" s="35" t="str">
        <f>VLOOKUP(C212,SOURCE!V$6:AB$10116,2,0)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VLOOKUP(C213,SOURCE!$V$3:$AC$2937,8,0)</f>
        <v>ITM_LGNRMU</v>
      </c>
      <c r="E213" s="23" t="str">
        <f>CHAR(34)&amp;VLOOKUP(C213,SOURCE!$V$3:$AC$2937,6,0)&amp;CHAR(34)</f>
        <v>"LGNRMGAUSS_WHITE_LGAUSS_BLACK_R"</v>
      </c>
      <c r="F213" s="20" t="str">
        <f>VLOOKUP(C213,SOURCE!$V$3:$AD$2937,9,0)&amp;"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VLOOKUP(C213,SOURCE!V$6:AB$10116,7,0)</f>
        <v>1240</v>
      </c>
      <c r="J213" s="25" t="str">
        <f>VLOOKUP(C213,SOURCE!V$6:AB$10116,6,0)</f>
        <v>LGNRMGAUSS_WHITE_LGAUSS_BLACK_R</v>
      </c>
      <c r="K213" s="26" t="str">
        <f t="shared" si="4"/>
        <v>LgNrmGAUSS_WHITE_LGAUSS_BLACK_R</v>
      </c>
      <c r="L213" s="35" t="str">
        <f>VLOOKUP(C213,SOURCE!V$6:AB$10116,2,0)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VLOOKUP(C214,SOURCE!$V$3:$AC$2937,8,0)</f>
        <v>ITM_LGNRMM1</v>
      </c>
      <c r="E214" s="23" t="str">
        <f>CHAR(34)&amp;VLOOKUP(C214,SOURCE!$V$3:$AC$2937,6,0)&amp;CHAR(34)</f>
        <v>"LGNRM^MINUS_1"</v>
      </c>
      <c r="F214" s="20" t="str">
        <f>VLOOKUP(C214,SOURCE!$V$3:$AD$2937,9,0)&amp;"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VLOOKUP(C214,SOURCE!V$6:AB$10116,7,0)</f>
        <v>1241</v>
      </c>
      <c r="J214" s="25" t="str">
        <f>VLOOKUP(C214,SOURCE!V$6:AB$10116,6,0)</f>
        <v>LGNRM^MINUS_1</v>
      </c>
      <c r="K214" s="26" t="str">
        <f t="shared" si="4"/>
        <v>LgNrm^MINUS_1</v>
      </c>
      <c r="L214" s="35" t="str">
        <f>VLOOKUP(C214,SOURCE!V$6:AB$10116,2,0)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VLOOKUP(C215,SOURCE!$V$3:$AC$2937,8,0)</f>
        <v>ITM_LOGISP</v>
      </c>
      <c r="E215" s="23" t="str">
        <f>CHAR(34)&amp;VLOOKUP(C215,SOURCE!$V$3:$AC$2937,6,0)&amp;CHAR(34)</f>
        <v>"LOGISP"</v>
      </c>
      <c r="F215" s="20" t="str">
        <f>VLOOKUP(C215,SOURCE!$V$3:$AD$2937,9,0)&amp;"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VLOOKUP(C215,SOURCE!V$6:AB$10116,7,0)</f>
        <v>1243</v>
      </c>
      <c r="J215" s="25" t="str">
        <f>VLOOKUP(C215,SOURCE!V$6:AB$10116,6,0)</f>
        <v>LOGISP</v>
      </c>
      <c r="K215" s="26" t="str">
        <f t="shared" si="4"/>
        <v>Logisp</v>
      </c>
      <c r="L215" s="35" t="str">
        <f>VLOOKUP(C215,SOURCE!V$6:AB$10116,2,0)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VLOOKUP(C216,SOURCE!$V$3:$AC$2937,8,0)</f>
        <v>ITM_LOGIS</v>
      </c>
      <c r="E216" s="23" t="str">
        <f>CHAR(34)&amp;VLOOKUP(C216,SOURCE!$V$3:$AC$2937,6,0)&amp;CHAR(34)</f>
        <v>"LOGISGAUSS_BLACK_LGAUSS_WHITE_R"</v>
      </c>
      <c r="F216" s="20" t="str">
        <f>VLOOKUP(C216,SOURCE!$V$3:$AD$2937,9,0)&amp;"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VLOOKUP(C216,SOURCE!V$6:AB$10116,7,0)</f>
        <v>1244</v>
      </c>
      <c r="J216" s="25" t="str">
        <f>VLOOKUP(C216,SOURCE!V$6:AB$10116,6,0)</f>
        <v>LOGISGAUSS_BLACK_LGAUSS_WHITE_R</v>
      </c>
      <c r="K216" s="26" t="str">
        <f t="shared" si="4"/>
        <v>LogisGAUSS_BLACK_LGAUSS_WHITE_R</v>
      </c>
      <c r="L216" s="35" t="str">
        <f>VLOOKUP(C216,SOURCE!V$6:AB$10116,2,0)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VLOOKUP(C217,SOURCE!$V$3:$AC$2937,8,0)</f>
        <v>ITM_LOGISU</v>
      </c>
      <c r="E217" s="23" t="str">
        <f>CHAR(34)&amp;VLOOKUP(C217,SOURCE!$V$3:$AC$2937,6,0)&amp;CHAR(34)</f>
        <v>"LOGISGAUSS_WHITE_LGAUSS_BLACK_R"</v>
      </c>
      <c r="F217" s="20" t="str">
        <f>VLOOKUP(C217,SOURCE!$V$3:$AD$2937,9,0)&amp;"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VLOOKUP(C217,SOURCE!V$6:AB$10116,7,0)</f>
        <v>1245</v>
      </c>
      <c r="J217" s="25" t="str">
        <f>VLOOKUP(C217,SOURCE!V$6:AB$10116,6,0)</f>
        <v>LOGISGAUSS_WHITE_LGAUSS_BLACK_R</v>
      </c>
      <c r="K217" s="26" t="str">
        <f t="shared" si="4"/>
        <v>LogisGAUSS_WHITE_LGAUSS_BLACK_R</v>
      </c>
      <c r="L217" s="35" t="str">
        <f>VLOOKUP(C217,SOURCE!V$6:AB$10116,2,0)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VLOOKUP(C218,SOURCE!$V$3:$AC$2937,8,0)</f>
        <v>ITM_LOGISM1</v>
      </c>
      <c r="E218" s="23" t="str">
        <f>CHAR(34)&amp;VLOOKUP(C218,SOURCE!$V$3:$AC$2937,6,0)&amp;CHAR(34)</f>
        <v>"LOGIS^MINUS_1"</v>
      </c>
      <c r="F218" s="20" t="str">
        <f>VLOOKUP(C218,SOURCE!$V$3:$AD$2937,9,0)&amp;"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VLOOKUP(C218,SOURCE!V$6:AB$10116,7,0)</f>
        <v>1246</v>
      </c>
      <c r="J218" s="25" t="str">
        <f>VLOOKUP(C218,SOURCE!V$6:AB$10116,6,0)</f>
        <v>LOGIS^MINUS_1</v>
      </c>
      <c r="K218" s="26" t="str">
        <f t="shared" si="4"/>
        <v>Logis^MINUS_1</v>
      </c>
      <c r="L218" s="35" t="str">
        <f>VLOOKUP(C218,SOURCE!V$6:AB$10116,2,0)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VLOOKUP(C219,SOURCE!$V$3:$AC$2937,8,0)</f>
        <v>ITM_NBINP</v>
      </c>
      <c r="E219" s="23" t="str">
        <f>CHAR(34)&amp;VLOOKUP(C219,SOURCE!$V$3:$AC$2937,6,0)&amp;CHAR(34)</f>
        <v>"NBINP"</v>
      </c>
      <c r="F219" s="20" t="str">
        <f>VLOOKUP(C219,SOURCE!$V$3:$AD$2937,9,0)&amp;"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VLOOKUP(C219,SOURCE!V$6:AB$10116,7,0)</f>
        <v>1248</v>
      </c>
      <c r="J219" s="25" t="str">
        <f>VLOOKUP(C219,SOURCE!V$6:AB$10116,6,0)</f>
        <v>NBINP</v>
      </c>
      <c r="K219" s="26" t="str">
        <f t="shared" si="4"/>
        <v>NBinp</v>
      </c>
      <c r="L219" s="35" t="str">
        <f>VLOOKUP(C219,SOURCE!V$6:AB$10116,2,0)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VLOOKUP(C220,SOURCE!$V$3:$AC$2937,8,0)</f>
        <v>ITM_NBIN</v>
      </c>
      <c r="E220" s="23" t="str">
        <f>CHAR(34)&amp;VLOOKUP(C220,SOURCE!$V$3:$AC$2937,6,0)&amp;CHAR(34)</f>
        <v>"NBINGAUSS_BLACK_LGAUSS_WHITE_R"</v>
      </c>
      <c r="F220" s="20" t="str">
        <f>VLOOKUP(C220,SOURCE!$V$3:$AD$2937,9,0)&amp;"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VLOOKUP(C220,SOURCE!V$6:AB$10116,7,0)</f>
        <v>1249</v>
      </c>
      <c r="J220" s="25" t="str">
        <f>VLOOKUP(C220,SOURCE!V$6:AB$10116,6,0)</f>
        <v>NBINGAUSS_BLACK_LGAUSS_WHITE_R</v>
      </c>
      <c r="K220" s="26" t="str">
        <f t="shared" si="4"/>
        <v>NBinGAUSS_BLACK_LGAUSS_WHITE_R</v>
      </c>
      <c r="L220" s="35" t="str">
        <f>VLOOKUP(C220,SOURCE!V$6:AB$10116,2,0)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VLOOKUP(C221,SOURCE!$V$3:$AC$2937,8,0)</f>
        <v>ITM_NBINU</v>
      </c>
      <c r="E221" s="23" t="str">
        <f>CHAR(34)&amp;VLOOKUP(C221,SOURCE!$V$3:$AC$2937,6,0)&amp;CHAR(34)</f>
        <v>"NBINGAUSS_WHITE_LGAUSS_BLACK_R"</v>
      </c>
      <c r="F221" s="20" t="str">
        <f>VLOOKUP(C221,SOURCE!$V$3:$AD$2937,9,0)&amp;"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VLOOKUP(C221,SOURCE!V$6:AB$10116,7,0)</f>
        <v>1250</v>
      </c>
      <c r="J221" s="25" t="str">
        <f>VLOOKUP(C221,SOURCE!V$6:AB$10116,6,0)</f>
        <v>NBINGAUSS_WHITE_LGAUSS_BLACK_R</v>
      </c>
      <c r="K221" s="26" t="str">
        <f t="shared" si="4"/>
        <v>NBinGAUSS_WHITE_LGAUSS_BLACK_R</v>
      </c>
      <c r="L221" s="35" t="str">
        <f>VLOOKUP(C221,SOURCE!V$6:AB$10116,2,0)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VLOOKUP(C222,SOURCE!$V$3:$AC$2937,8,0)</f>
        <v>ITM_NBINM1</v>
      </c>
      <c r="E222" s="23" t="str">
        <f>CHAR(34)&amp;VLOOKUP(C222,SOURCE!$V$3:$AC$2937,6,0)&amp;CHAR(34)</f>
        <v>"NBIN^MINUS_1"</v>
      </c>
      <c r="F222" s="20" t="str">
        <f>VLOOKUP(C222,SOURCE!$V$3:$AD$2937,9,0)&amp;"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VLOOKUP(C222,SOURCE!V$6:AB$10116,7,0)</f>
        <v>1251</v>
      </c>
      <c r="J222" s="25" t="str">
        <f>VLOOKUP(C222,SOURCE!V$6:AB$10116,6,0)</f>
        <v>NBIN^MINUS_1</v>
      </c>
      <c r="K222" s="26" t="str">
        <f t="shared" si="4"/>
        <v>NBin^MINUS_1</v>
      </c>
      <c r="L222" s="35" t="str">
        <f>VLOOKUP(C222,SOURCE!V$6:AB$10116,2,0)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VLOOKUP(C223,SOURCE!$V$3:$AC$2937,8,0)</f>
        <v>ITM_NORMLP</v>
      </c>
      <c r="E223" s="23" t="str">
        <f>CHAR(34)&amp;VLOOKUP(C223,SOURCE!$V$3:$AC$2937,6,0)&amp;CHAR(34)</f>
        <v>"NORMLP"</v>
      </c>
      <c r="F223" s="20" t="str">
        <f>VLOOKUP(C223,SOURCE!$V$3:$AD$2937,9,0)&amp;"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VLOOKUP(C223,SOURCE!V$6:AB$10116,7,0)</f>
        <v>1253</v>
      </c>
      <c r="J223" s="25" t="str">
        <f>VLOOKUP(C223,SOURCE!V$6:AB$10116,6,0)</f>
        <v>NORMLP</v>
      </c>
      <c r="K223" s="26" t="str">
        <f t="shared" si="4"/>
        <v>Normlp</v>
      </c>
      <c r="L223" s="35" t="str">
        <f>VLOOKUP(C223,SOURCE!V$6:AB$10116,2,0)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VLOOKUP(C224,SOURCE!$V$3:$AC$2937,8,0)</f>
        <v>ITM_NORML</v>
      </c>
      <c r="E224" s="23" t="str">
        <f>CHAR(34)&amp;VLOOKUP(C224,SOURCE!$V$3:$AC$2937,6,0)&amp;CHAR(34)</f>
        <v>"NORMLGAUSS_BLACK_LGAUSS_WHITE_R"</v>
      </c>
      <c r="F224" s="20" t="str">
        <f>VLOOKUP(C224,SOURCE!$V$3:$AD$2937,9,0)&amp;"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VLOOKUP(C224,SOURCE!V$6:AB$10116,7,0)</f>
        <v>1254</v>
      </c>
      <c r="J224" s="25" t="str">
        <f>VLOOKUP(C224,SOURCE!V$6:AB$10116,6,0)</f>
        <v>NORMLGAUSS_BLACK_LGAUSS_WHITE_R</v>
      </c>
      <c r="K224" s="26" t="str">
        <f t="shared" si="4"/>
        <v>NormlGAUSS_BLACK_LGAUSS_WHITE_R</v>
      </c>
      <c r="L224" s="35" t="str">
        <f>VLOOKUP(C224,SOURCE!V$6:AB$10116,2,0)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VLOOKUP(C225,SOURCE!$V$3:$AC$2937,8,0)</f>
        <v>ITM_NORMLU</v>
      </c>
      <c r="E225" s="23" t="str">
        <f>CHAR(34)&amp;VLOOKUP(C225,SOURCE!$V$3:$AC$2937,6,0)&amp;CHAR(34)</f>
        <v>"NORMLGAUSS_WHITE_LGAUSS_BLACK_R"</v>
      </c>
      <c r="F225" s="20" t="str">
        <f>VLOOKUP(C225,SOURCE!$V$3:$AD$2937,9,0)&amp;"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VLOOKUP(C225,SOURCE!V$6:AB$10116,7,0)</f>
        <v>1255</v>
      </c>
      <c r="J225" s="25" t="str">
        <f>VLOOKUP(C225,SOURCE!V$6:AB$10116,6,0)</f>
        <v>NORMLGAUSS_WHITE_LGAUSS_BLACK_R</v>
      </c>
      <c r="K225" s="26" t="str">
        <f t="shared" si="4"/>
        <v>NormlGAUSS_WHITE_LGAUSS_BLACK_R</v>
      </c>
      <c r="L225" s="35" t="str">
        <f>VLOOKUP(C225,SOURCE!V$6:AB$10116,2,0)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VLOOKUP(C226,SOURCE!$V$3:$AC$2937,8,0)</f>
        <v>ITM_NORMLM1</v>
      </c>
      <c r="E226" s="23" t="str">
        <f>CHAR(34)&amp;VLOOKUP(C226,SOURCE!$V$3:$AC$2937,6,0)&amp;CHAR(34)</f>
        <v>"NORML^MINUS_1"</v>
      </c>
      <c r="F226" s="20" t="str">
        <f>VLOOKUP(C226,SOURCE!$V$3:$AD$2937,9,0)&amp;"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VLOOKUP(C226,SOURCE!V$6:AB$10116,7,0)</f>
        <v>1256</v>
      </c>
      <c r="J226" s="25" t="str">
        <f>VLOOKUP(C226,SOURCE!V$6:AB$10116,6,0)</f>
        <v>NORML^MINUS_1</v>
      </c>
      <c r="K226" s="26" t="str">
        <f t="shared" si="4"/>
        <v>Norml^MINUS_1</v>
      </c>
      <c r="L226" s="35" t="str">
        <f>VLOOKUP(C226,SOURCE!V$6:AB$10116,2,0)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VLOOKUP(C227,SOURCE!$V$3:$AC$2937,8,0)</f>
        <v>ITM_POISSP</v>
      </c>
      <c r="E227" s="23" t="str">
        <f>CHAR(34)&amp;VLOOKUP(C227,SOURCE!$V$3:$AC$2937,6,0)&amp;CHAR(34)</f>
        <v>"POISSP"</v>
      </c>
      <c r="F227" s="20" t="str">
        <f>VLOOKUP(C227,SOURCE!$V$3:$AD$2937,9,0)&amp;"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VLOOKUP(C227,SOURCE!V$6:AB$10116,7,0)</f>
        <v>1258</v>
      </c>
      <c r="J227" s="25" t="str">
        <f>VLOOKUP(C227,SOURCE!V$6:AB$10116,6,0)</f>
        <v>POISSP</v>
      </c>
      <c r="K227" s="26" t="str">
        <f t="shared" si="4"/>
        <v>Poissp</v>
      </c>
      <c r="L227" s="35" t="str">
        <f>VLOOKUP(C227,SOURCE!V$6:AB$10116,2,0)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VLOOKUP(C228,SOURCE!$V$3:$AC$2937,8,0)</f>
        <v>ITM_POISS</v>
      </c>
      <c r="E228" s="23" t="str">
        <f>CHAR(34)&amp;VLOOKUP(C228,SOURCE!$V$3:$AC$2937,6,0)&amp;CHAR(34)</f>
        <v>"POISSGAUSS_BLACK_LGAUSS_WHITE_R"</v>
      </c>
      <c r="F228" s="20" t="str">
        <f>VLOOKUP(C228,SOURCE!$V$3:$AD$2937,9,0)&amp;"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VLOOKUP(C228,SOURCE!V$6:AB$10116,7,0)</f>
        <v>1259</v>
      </c>
      <c r="J228" s="25" t="str">
        <f>VLOOKUP(C228,SOURCE!V$6:AB$10116,6,0)</f>
        <v>POISSGAUSS_BLACK_LGAUSS_WHITE_R</v>
      </c>
      <c r="K228" s="26" t="str">
        <f t="shared" si="4"/>
        <v>PoissGAUSS_BLACK_LGAUSS_WHITE_R</v>
      </c>
      <c r="L228" s="35" t="str">
        <f>VLOOKUP(C228,SOURCE!V$6:AB$10116,2,0)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VLOOKUP(C229,SOURCE!$V$3:$AC$2937,8,0)</f>
        <v>ITM_POISSU</v>
      </c>
      <c r="E229" s="23" t="str">
        <f>CHAR(34)&amp;VLOOKUP(C229,SOURCE!$V$3:$AC$2937,6,0)&amp;CHAR(34)</f>
        <v>"POISSGAUSS_WHITE_LGAUSS_BLACK_R"</v>
      </c>
      <c r="F229" s="20" t="str">
        <f>VLOOKUP(C229,SOURCE!$V$3:$AD$2937,9,0)&amp;"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VLOOKUP(C229,SOURCE!V$6:AB$10116,7,0)</f>
        <v>1260</v>
      </c>
      <c r="J229" s="25" t="str">
        <f>VLOOKUP(C229,SOURCE!V$6:AB$10116,6,0)</f>
        <v>POISSGAUSS_WHITE_LGAUSS_BLACK_R</v>
      </c>
      <c r="K229" s="26" t="str">
        <f t="shared" si="4"/>
        <v>PoissGAUSS_WHITE_LGAUSS_BLACK_R</v>
      </c>
      <c r="L229" s="35" t="str">
        <f>VLOOKUP(C229,SOURCE!V$6:AB$10116,2,0)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VLOOKUP(C230,SOURCE!$V$3:$AC$2937,8,0)</f>
        <v>ITM_POISSM1</v>
      </c>
      <c r="E230" s="23" t="str">
        <f>CHAR(34)&amp;VLOOKUP(C230,SOURCE!$V$3:$AC$2937,6,0)&amp;CHAR(34)</f>
        <v>"POISS^MINUS_1"</v>
      </c>
      <c r="F230" s="20" t="str">
        <f>VLOOKUP(C230,SOURCE!$V$3:$AD$2937,9,0)&amp;"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VLOOKUP(C230,SOURCE!V$6:AB$10116,7,0)</f>
        <v>1261</v>
      </c>
      <c r="J230" s="25" t="str">
        <f>VLOOKUP(C230,SOURCE!V$6:AB$10116,6,0)</f>
        <v>POISS^MINUS_1</v>
      </c>
      <c r="K230" s="26" t="str">
        <f t="shared" si="4"/>
        <v>Poiss^MINUS_1</v>
      </c>
      <c r="L230" s="35" t="str">
        <f>VLOOKUP(C230,SOURCE!V$6:AB$10116,2,0)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VLOOKUP(C231,SOURCE!$V$3:$AC$2937,8,0)</f>
        <v>ITM_TPX</v>
      </c>
      <c r="E231" s="23" t="str">
        <f>CHAR(34)&amp;VLOOKUP(C231,SOURCE!$V$3:$AC$2937,6,0)&amp;CHAR(34)</f>
        <v>"TP(X)"</v>
      </c>
      <c r="F231" s="20" t="str">
        <f>VLOOKUP(C231,SOURCE!$V$3:$AD$2937,9,0)&amp;"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VLOOKUP(C231,SOURCE!V$6:AB$10116,7,0)</f>
        <v>1263</v>
      </c>
      <c r="J231" s="25" t="str">
        <f>VLOOKUP(C231,SOURCE!V$6:AB$10116,6,0)</f>
        <v>TP(X)</v>
      </c>
      <c r="K231" s="26" t="str">
        <f t="shared" si="4"/>
        <v>tp(x)</v>
      </c>
      <c r="L231" s="35" t="str">
        <f>VLOOKUP(C231,SOURCE!V$6:AB$10116,2,0)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VLOOKUP(C232,SOURCE!$V$3:$AC$2937,8,0)</f>
        <v>ITM_TX</v>
      </c>
      <c r="E232" s="23" t="str">
        <f>CHAR(34)&amp;VLOOKUP(C232,SOURCE!$V$3:$AC$2937,6,0)&amp;CHAR(34)</f>
        <v>"TGAUSS_BLACK_LGAUSS_WHITE_R(X)"</v>
      </c>
      <c r="F232" s="20" t="str">
        <f>VLOOKUP(C232,SOURCE!$V$3:$AD$2937,9,0)&amp;"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VLOOKUP(C232,SOURCE!V$6:AB$10116,7,0)</f>
        <v>1264</v>
      </c>
      <c r="J232" s="25" t="str">
        <f>VLOOKUP(C232,SOURCE!V$6:AB$10116,6,0)</f>
        <v>TGAUSS_BLACK_LGAUSS_WHITE_R(X)</v>
      </c>
      <c r="K232" s="26" t="str">
        <f t="shared" si="4"/>
        <v>tGAUSS_BLACK_LGAUSS_WHITE_R(x)</v>
      </c>
      <c r="L232" s="35" t="str">
        <f>VLOOKUP(C232,SOURCE!V$6:AB$10116,2,0)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VLOOKUP(C233,SOURCE!$V$3:$AC$2937,8,0)</f>
        <v>ITM_TUX</v>
      </c>
      <c r="E233" s="23" t="str">
        <f>CHAR(34)&amp;VLOOKUP(C233,SOURCE!$V$3:$AC$2937,6,0)&amp;CHAR(34)</f>
        <v>"TGAUSS_WHITE_LGAUSS_BLACK_R(X)"</v>
      </c>
      <c r="F233" s="20" t="str">
        <f>VLOOKUP(C233,SOURCE!$V$3:$AD$2937,9,0)&amp;"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VLOOKUP(C233,SOURCE!V$6:AB$10116,7,0)</f>
        <v>1265</v>
      </c>
      <c r="J233" s="25" t="str">
        <f>VLOOKUP(C233,SOURCE!V$6:AB$10116,6,0)</f>
        <v>TGAUSS_WHITE_LGAUSS_BLACK_R(X)</v>
      </c>
      <c r="K233" s="26" t="str">
        <f t="shared" si="4"/>
        <v>tGAUSS_WHITE_LGAUSS_BLACK_R(x)</v>
      </c>
      <c r="L233" s="35" t="str">
        <f>VLOOKUP(C233,SOURCE!V$6:AB$10116,2,0)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VLOOKUP(C234,SOURCE!$V$3:$AC$2937,8,0)</f>
        <v>ITM_TM1P</v>
      </c>
      <c r="E234" s="23" t="str">
        <f>CHAR(34)&amp;VLOOKUP(C234,SOURCE!$V$3:$AC$2937,6,0)&amp;CHAR(34)</f>
        <v>"T^MINUS_1(P)"</v>
      </c>
      <c r="F234" s="20" t="str">
        <f>VLOOKUP(C234,SOURCE!$V$3:$AD$2937,9,0)&amp;"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VLOOKUP(C234,SOURCE!V$6:AB$10116,7,0)</f>
        <v>1266</v>
      </c>
      <c r="J234" s="25" t="str">
        <f>VLOOKUP(C234,SOURCE!V$6:AB$10116,6,0)</f>
        <v>T^MINUS_1(P)</v>
      </c>
      <c r="K234" s="26" t="str">
        <f t="shared" si="4"/>
        <v>t^MINUS_1(p)</v>
      </c>
      <c r="L234" s="35" t="str">
        <f>VLOOKUP(C234,SOURCE!V$6:AB$10116,2,0)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VLOOKUP(C235,SOURCE!$V$3:$AC$2937,8,0)</f>
        <v>ITM_WEIBLP</v>
      </c>
      <c r="E235" s="23" t="str">
        <f>CHAR(34)&amp;VLOOKUP(C235,SOURCE!$V$3:$AC$2937,6,0)&amp;CHAR(34)</f>
        <v>"WEIBLP"</v>
      </c>
      <c r="F235" s="20" t="str">
        <f>VLOOKUP(C235,SOURCE!$V$3:$AD$2937,9,0)&amp;"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VLOOKUP(C235,SOURCE!V$6:AB$10116,7,0)</f>
        <v>1268</v>
      </c>
      <c r="J235" s="25" t="str">
        <f>VLOOKUP(C235,SOURCE!V$6:AB$10116,6,0)</f>
        <v>WEIBLP</v>
      </c>
      <c r="K235" s="26" t="str">
        <f t="shared" si="4"/>
        <v>Weiblp</v>
      </c>
      <c r="L235" s="35" t="str">
        <f>VLOOKUP(C235,SOURCE!V$6:AB$10116,2,0)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VLOOKUP(C236,SOURCE!$V$3:$AC$2937,8,0)</f>
        <v>ITM_WEIBL</v>
      </c>
      <c r="E236" s="23" t="str">
        <f>CHAR(34)&amp;VLOOKUP(C236,SOURCE!$V$3:$AC$2937,6,0)&amp;CHAR(34)</f>
        <v>"WEIBLGAUSS_BLACK_LGAUSS_WHITE_R"</v>
      </c>
      <c r="F236" s="20" t="str">
        <f>VLOOKUP(C236,SOURCE!$V$3:$AD$2937,9,0)&amp;"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VLOOKUP(C236,SOURCE!V$6:AB$10116,7,0)</f>
        <v>1269</v>
      </c>
      <c r="J236" s="25" t="str">
        <f>VLOOKUP(C236,SOURCE!V$6:AB$10116,6,0)</f>
        <v>WEIBLGAUSS_BLACK_LGAUSS_WHITE_R</v>
      </c>
      <c r="K236" s="26" t="str">
        <f t="shared" si="4"/>
        <v>WeiblGAUSS_BLACK_LGAUSS_WHITE_R</v>
      </c>
      <c r="L236" s="35" t="str">
        <f>VLOOKUP(C236,SOURCE!V$6:AB$10116,2,0)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VLOOKUP(C237,SOURCE!$V$3:$AC$2937,8,0)</f>
        <v>ITM_WEIBLU</v>
      </c>
      <c r="E237" s="23" t="str">
        <f>CHAR(34)&amp;VLOOKUP(C237,SOURCE!$V$3:$AC$2937,6,0)&amp;CHAR(34)</f>
        <v>"WEIBLGAUSS_WHITE_LGAUSS_BLACK_R"</v>
      </c>
      <c r="F237" s="20" t="str">
        <f>VLOOKUP(C237,SOURCE!$V$3:$AD$2937,9,0)&amp;"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VLOOKUP(C237,SOURCE!V$6:AB$10116,7,0)</f>
        <v>1270</v>
      </c>
      <c r="J237" s="25" t="str">
        <f>VLOOKUP(C237,SOURCE!V$6:AB$10116,6,0)</f>
        <v>WEIBLGAUSS_WHITE_LGAUSS_BLACK_R</v>
      </c>
      <c r="K237" s="26" t="str">
        <f t="shared" si="4"/>
        <v>WeiblGAUSS_WHITE_LGAUSS_BLACK_R</v>
      </c>
      <c r="L237" s="35" t="str">
        <f>VLOOKUP(C237,SOURCE!V$6:AB$10116,2,0)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VLOOKUP(C238,SOURCE!$V$3:$AC$2937,8,0)</f>
        <v>ITM_WEIBLM1</v>
      </c>
      <c r="E238" s="23" t="str">
        <f>CHAR(34)&amp;VLOOKUP(C238,SOURCE!$V$3:$AC$2937,6,0)&amp;CHAR(34)</f>
        <v>"WEIBL^MINUS_1"</v>
      </c>
      <c r="F238" s="20" t="str">
        <f>VLOOKUP(C238,SOURCE!$V$3:$AD$2937,9,0)&amp;"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VLOOKUP(C238,SOURCE!V$6:AB$10116,7,0)</f>
        <v>1271</v>
      </c>
      <c r="J238" s="25" t="str">
        <f>VLOOKUP(C238,SOURCE!V$6:AB$10116,6,0)</f>
        <v>WEIBL^MINUS_1</v>
      </c>
      <c r="K238" s="26" t="str">
        <f t="shared" si="4"/>
        <v>Weibl^MINUS_1</v>
      </c>
      <c r="L238" s="35" t="str">
        <f>VLOOKUP(C238,SOURCE!V$6:AB$10116,2,0)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VLOOKUP(C239,SOURCE!$V$3:$AC$2937,8,0)</f>
        <v>ITM_chi2Px</v>
      </c>
      <c r="E239" s="23" t="str">
        <f>CHAR(34)&amp;VLOOKUP(C239,SOURCE!$V$3:$AC$2937,6,0)&amp;CHAR(34)</f>
        <v>"CHI^2P(X)"</v>
      </c>
      <c r="F239" s="20" t="str">
        <f>VLOOKUP(C239,SOURCE!$V$3:$AD$2937,9,0)&amp;"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VLOOKUP(C239,SOURCE!V$6:AB$10116,7,0)</f>
        <v>1273</v>
      </c>
      <c r="J239" s="25" t="str">
        <f>VLOOKUP(C239,SOURCE!V$6:AB$10116,6,0)</f>
        <v>CHI^2P(X)</v>
      </c>
      <c r="K239" s="26" t="str">
        <f t="shared" si="4"/>
        <v>chi^2p(x)</v>
      </c>
      <c r="L239" s="35" t="str">
        <f>VLOOKUP(C239,SOURCE!V$6:AB$10116,2,0)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VLOOKUP(C240,SOURCE!$V$3:$AC$2937,8,0)</f>
        <v>ITM_chi2x</v>
      </c>
      <c r="E240" s="23" t="str">
        <f>CHAR(34)&amp;VLOOKUP(C240,SOURCE!$V$3:$AC$2937,6,0)&amp;CHAR(34)</f>
        <v>"CHI^2GAUSS_BLACK_LGAUSS_WHITE_R(X)"</v>
      </c>
      <c r="F240" s="20" t="str">
        <f>VLOOKUP(C240,SOURCE!$V$3:$AD$2937,9,0)&amp;"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VLOOKUP(C240,SOURCE!V$6:AB$10116,7,0)</f>
        <v>1274</v>
      </c>
      <c r="J240" s="25" t="str">
        <f>VLOOKUP(C240,SOURCE!V$6:AB$10116,6,0)</f>
        <v>CHI^2GAUSS_BLACK_LGAUSS_WHITE_R(X)</v>
      </c>
      <c r="K240" s="26" t="str">
        <f t="shared" si="4"/>
        <v>chi^2GAUSS_BLACK_LGAUSS_WHITE_R(x)</v>
      </c>
      <c r="L240" s="35" t="str">
        <f>VLOOKUP(C240,SOURCE!V$6:AB$10116,2,0)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VLOOKUP(C241,SOURCE!$V$3:$AC$2937,8,0)</f>
        <v>ITM_chi2ux</v>
      </c>
      <c r="E241" s="23" t="str">
        <f>CHAR(34)&amp;VLOOKUP(C241,SOURCE!$V$3:$AC$2937,6,0)&amp;CHAR(34)</f>
        <v>"CHI^2GAUSS_WHITE_LGAUSS_BLACK_R(X)"</v>
      </c>
      <c r="F241" s="20" t="str">
        <f>VLOOKUP(C241,SOURCE!$V$3:$AD$2937,9,0)&amp;"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VLOOKUP(C241,SOURCE!V$6:AB$10116,7,0)</f>
        <v>1275</v>
      </c>
      <c r="J241" s="25" t="str">
        <f>VLOOKUP(C241,SOURCE!V$6:AB$10116,6,0)</f>
        <v>CHI^2GAUSS_WHITE_LGAUSS_BLACK_R(X)</v>
      </c>
      <c r="K241" s="26" t="str">
        <f t="shared" si="4"/>
        <v>chi^2GAUSS_WHITE_LGAUSS_BLACK_R(x)</v>
      </c>
      <c r="L241" s="35" t="str">
        <f>VLOOKUP(C241,SOURCE!V$6:AB$10116,2,0)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VLOOKUP(C242,SOURCE!$V$3:$AC$2937,8,0)</f>
        <v>ITM_chi2M1</v>
      </c>
      <c r="E242" s="23" t="str">
        <f>CHAR(34)&amp;VLOOKUP(C242,SOURCE!$V$3:$AC$2937,6,0)&amp;CHAR(34)</f>
        <v>"(CHI^2)^MINUS_1"</v>
      </c>
      <c r="F242" s="20" t="str">
        <f>VLOOKUP(C242,SOURCE!$V$3:$AD$2937,9,0)&amp;"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VLOOKUP(C242,SOURCE!V$6:AB$10116,7,0)</f>
        <v>1276</v>
      </c>
      <c r="J242" s="25" t="str">
        <f>VLOOKUP(C242,SOURCE!V$6:AB$10116,6,0)</f>
        <v>(CHI^2)^MINUS_1</v>
      </c>
      <c r="K242" s="26" t="str">
        <f t="shared" si="4"/>
        <v>(chi^2)^MINUS_1</v>
      </c>
      <c r="L242" s="35" t="str">
        <f>VLOOKUP(C242,SOURCE!V$6:AB$10116,2,0)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VLOOKUP(C243,SOURCE!$V$3:$AC$2937,8,0)</f>
        <v>ITM_STDNORMLP</v>
      </c>
      <c r="E243" s="23" t="str">
        <f>CHAR(34)&amp;VLOOKUP(C243,SOURCE!$V$3:$AC$2937,6,0)&amp;CHAR(34)</f>
        <v>"PHIP"</v>
      </c>
      <c r="F243" s="20" t="str">
        <f>VLOOKUP(C243,SOURCE!$V$3:$AD$2937,9,0)&amp;"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VLOOKUP(C243,SOURCE!V$6:AB$10116,7,0)</f>
        <v>1278</v>
      </c>
      <c r="J243" s="25" t="str">
        <f>VLOOKUP(C243,SOURCE!V$6:AB$10116,6,0)</f>
        <v>PHIP</v>
      </c>
      <c r="K243" s="26" t="str">
        <f t="shared" si="4"/>
        <v>phip</v>
      </c>
      <c r="L243" s="35" t="str">
        <f>VLOOKUP(C243,SOURCE!V$6:AB$10116,2,0)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VLOOKUP(C244,SOURCE!$V$3:$AC$2937,8,0)</f>
        <v>ITM_STDNORML</v>
      </c>
      <c r="E244" s="23" t="str">
        <f>CHAR(34)&amp;VLOOKUP(C244,SOURCE!$V$3:$AC$2937,6,0)&amp;CHAR(34)</f>
        <v>"PHIGAUSS_BLACK_LGAUSS_WHITE_R"</v>
      </c>
      <c r="F244" s="20" t="str">
        <f>VLOOKUP(C244,SOURCE!$V$3:$AD$2937,9,0)&amp;"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VLOOKUP(C244,SOURCE!V$6:AB$10116,7,0)</f>
        <v>1279</v>
      </c>
      <c r="J244" s="25" t="str">
        <f>VLOOKUP(C244,SOURCE!V$6:AB$10116,6,0)</f>
        <v>PHIGAUSS_BLACK_LGAUSS_WHITE_R</v>
      </c>
      <c r="K244" s="26" t="str">
        <f t="shared" si="4"/>
        <v>PHIGAUSS_BLACK_LGAUSS_WHITE_R</v>
      </c>
      <c r="L244" s="35" t="str">
        <f>VLOOKUP(C244,SOURCE!V$6:AB$10116,2,0)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VLOOKUP(C245,SOURCE!$V$3:$AC$2937,8,0)</f>
        <v>ITM_STDNORMLU</v>
      </c>
      <c r="E245" s="23" t="str">
        <f>CHAR(34)&amp;VLOOKUP(C245,SOURCE!$V$3:$AC$2937,6,0)&amp;CHAR(34)</f>
        <v>"PHIGAUSS_WHITE_LGAUSS_BLACK_R"</v>
      </c>
      <c r="F245" s="20" t="str">
        <f>VLOOKUP(C245,SOURCE!$V$3:$AD$2937,9,0)&amp;"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VLOOKUP(C245,SOURCE!V$6:AB$10116,7,0)</f>
        <v>1280</v>
      </c>
      <c r="J245" s="25" t="str">
        <f>VLOOKUP(C245,SOURCE!V$6:AB$10116,6,0)</f>
        <v>PHIGAUSS_WHITE_LGAUSS_BLACK_R</v>
      </c>
      <c r="K245" s="26" t="str">
        <f t="shared" si="4"/>
        <v>PHIGAUSS_WHITE_LGAUSS_BLACK_R</v>
      </c>
      <c r="L245" s="35" t="str">
        <f>VLOOKUP(C245,SOURCE!V$6:AB$10116,2,0)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VLOOKUP(C246,SOURCE!$V$3:$AC$2937,8,0)</f>
        <v>ITM_STDNORMLM1</v>
      </c>
      <c r="E246" s="23" t="str">
        <f>CHAR(34)&amp;VLOOKUP(C246,SOURCE!$V$3:$AC$2937,6,0)&amp;CHAR(34)</f>
        <v>"PHI^MINUS_1"</v>
      </c>
      <c r="F246" s="20" t="str">
        <f>VLOOKUP(C246,SOURCE!$V$3:$AD$2937,9,0)&amp;"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VLOOKUP(C246,SOURCE!V$6:AB$10116,7,0)</f>
        <v>1281</v>
      </c>
      <c r="J246" s="25" t="str">
        <f>VLOOKUP(C246,SOURCE!V$6:AB$10116,6,0)</f>
        <v>PHI^MINUS_1</v>
      </c>
      <c r="K246" s="26" t="str">
        <f t="shared" si="4"/>
        <v>PHI^MINUS_1</v>
      </c>
      <c r="L246" s="35" t="str">
        <f>VLOOKUP(C246,SOURCE!V$6:AB$10116,2,0)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VLOOKUP(C247,SOURCE!$V$3:$AC$2937,8,0)</f>
        <v>ITM_BESTF</v>
      </c>
      <c r="E247" s="23" t="str">
        <f>CHAR(34)&amp;VLOOKUP(C247,SOURCE!$V$3:$AC$2937,6,0)&amp;CHAR(34)</f>
        <v>"BESTF"</v>
      </c>
      <c r="F247" s="20" t="str">
        <f>VLOOKUP(C247,SOURCE!$V$3:$AD$2937,9,0)&amp;"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VLOOKUP(C247,SOURCE!V$6:AB$10116,7,0)</f>
        <v>1297</v>
      </c>
      <c r="J247" s="25" t="str">
        <f>VLOOKUP(C247,SOURCE!V$6:AB$10116,6,0)</f>
        <v>BESTF</v>
      </c>
      <c r="K247" s="26" t="str">
        <f t="shared" si="4"/>
        <v>BestF</v>
      </c>
      <c r="L247" s="35" t="str">
        <f>VLOOKUP(C247,SOURCE!V$6:AB$10116,2,0)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VLOOKUP(C248,SOURCE!$V$3:$AC$2937,8,0)</f>
        <v>ITM_T_EXPF</v>
      </c>
      <c r="E248" s="23" t="str">
        <f>CHAR(34)&amp;VLOOKUP(C248,SOURCE!$V$3:$AC$2937,6,0)&amp;CHAR(34)</f>
        <v>"EXPF"</v>
      </c>
      <c r="F248" s="20" t="str">
        <f>VLOOKUP(C248,SOURCE!$V$3:$AD$2937,9,0)&amp;"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VLOOKUP(C248,SOURCE!V$6:AB$10116,7,0)</f>
        <v>1298</v>
      </c>
      <c r="J248" s="25" t="str">
        <f>VLOOKUP(C248,SOURCE!V$6:AB$10116,6,0)</f>
        <v>EXPF</v>
      </c>
      <c r="K248" s="26" t="str">
        <f t="shared" si="4"/>
        <v>ExpF</v>
      </c>
      <c r="L248" s="35" t="str">
        <f>VLOOKUP(C248,SOURCE!V$6:AB$10116,2,0)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VLOOKUP(C249,SOURCE!$V$3:$AC$2937,8,0)</f>
        <v>ITM_T_LINF</v>
      </c>
      <c r="E249" s="23" t="str">
        <f>CHAR(34)&amp;VLOOKUP(C249,SOURCE!$V$3:$AC$2937,6,0)&amp;CHAR(34)</f>
        <v>"LINF"</v>
      </c>
      <c r="F249" s="20" t="str">
        <f>VLOOKUP(C249,SOURCE!$V$3:$AD$2937,9,0)&amp;"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VLOOKUP(C249,SOURCE!V$6:AB$10116,7,0)</f>
        <v>1299</v>
      </c>
      <c r="J249" s="25" t="str">
        <f>VLOOKUP(C249,SOURCE!V$6:AB$10116,6,0)</f>
        <v>LINF</v>
      </c>
      <c r="K249" s="26" t="str">
        <f t="shared" si="4"/>
        <v>LinF</v>
      </c>
      <c r="L249" s="35" t="str">
        <f>VLOOKUP(C249,SOURCE!V$6:AB$10116,2,0)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VLOOKUP(C250,SOURCE!$V$3:$AC$2937,8,0)</f>
        <v>ITM_T_LOGF</v>
      </c>
      <c r="E250" s="23" t="str">
        <f>CHAR(34)&amp;VLOOKUP(C250,SOURCE!$V$3:$AC$2937,6,0)&amp;CHAR(34)</f>
        <v>"LOGF"</v>
      </c>
      <c r="F250" s="20" t="str">
        <f>VLOOKUP(C250,SOURCE!$V$3:$AD$2937,9,0)&amp;"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VLOOKUP(C250,SOURCE!V$6:AB$10116,7,0)</f>
        <v>1300</v>
      </c>
      <c r="J250" s="25" t="str">
        <f>VLOOKUP(C250,SOURCE!V$6:AB$10116,6,0)</f>
        <v>LOGF</v>
      </c>
      <c r="K250" s="26" t="str">
        <f t="shared" si="4"/>
        <v>LogF</v>
      </c>
      <c r="L250" s="35" t="str">
        <f>VLOOKUP(C250,SOURCE!V$6:AB$10116,2,0)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VLOOKUP(C251,SOURCE!$V$3:$AC$2937,8,0)</f>
        <v>ITM_T_ORTHOF</v>
      </c>
      <c r="E251" s="23" t="str">
        <f>CHAR(34)&amp;VLOOKUP(C251,SOURCE!$V$3:$AC$2937,6,0)&amp;CHAR(34)</f>
        <v>"ORTHOF"</v>
      </c>
      <c r="F251" s="20" t="str">
        <f>VLOOKUP(C251,SOURCE!$V$3:$AD$2937,9,0)&amp;"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VLOOKUP(C251,SOURCE!V$6:AB$10116,7,0)</f>
        <v>1301</v>
      </c>
      <c r="J251" s="25" t="str">
        <f>VLOOKUP(C251,SOURCE!V$6:AB$10116,6,0)</f>
        <v>ORTHOF</v>
      </c>
      <c r="K251" s="26" t="str">
        <f t="shared" si="4"/>
        <v>OrthoF</v>
      </c>
      <c r="L251" s="35" t="str">
        <f>VLOOKUP(C251,SOURCE!V$6:AB$10116,2,0)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VLOOKUP(C252,SOURCE!$V$3:$AC$2937,8,0)</f>
        <v>ITM_T_POWERF</v>
      </c>
      <c r="E252" s="23" t="str">
        <f>CHAR(34)&amp;VLOOKUP(C252,SOURCE!$V$3:$AC$2937,6,0)&amp;CHAR(34)</f>
        <v>"POWERF"</v>
      </c>
      <c r="F252" s="20" t="str">
        <f>VLOOKUP(C252,SOURCE!$V$3:$AD$2937,9,0)&amp;"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VLOOKUP(C252,SOURCE!V$6:AB$10116,7,0)</f>
        <v>1302</v>
      </c>
      <c r="J252" s="25" t="str">
        <f>VLOOKUP(C252,SOURCE!V$6:AB$10116,6,0)</f>
        <v>POWERF</v>
      </c>
      <c r="K252" s="26" t="str">
        <f t="shared" si="4"/>
        <v>PowerF</v>
      </c>
      <c r="L252" s="35" t="str">
        <f>VLOOKUP(C252,SOURCE!V$6:AB$10116,2,0)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VLOOKUP(C253,SOURCE!$V$3:$AC$2937,8,0)</f>
        <v>ITM_T_GAUSSF</v>
      </c>
      <c r="E253" s="23" t="str">
        <f>CHAR(34)&amp;VLOOKUP(C253,SOURCE!$V$3:$AC$2937,6,0)&amp;CHAR(34)</f>
        <v>"GAUSSF"</v>
      </c>
      <c r="F253" s="20" t="str">
        <f>VLOOKUP(C253,SOURCE!$V$3:$AD$2937,9,0)&amp;"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VLOOKUP(C253,SOURCE!V$6:AB$10116,7,0)</f>
        <v>1303</v>
      </c>
      <c r="J253" s="25" t="str">
        <f>VLOOKUP(C253,SOURCE!V$6:AB$10116,6,0)</f>
        <v>GAUSSF</v>
      </c>
      <c r="K253" s="26" t="str">
        <f t="shared" si="4"/>
        <v>GaussF</v>
      </c>
      <c r="L253" s="35" t="str">
        <f>VLOOKUP(C253,SOURCE!V$6:AB$10116,2,0)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VLOOKUP(C254,SOURCE!$V$3:$AC$2937,8,0)</f>
        <v>ITM_T_CAUCHF</v>
      </c>
      <c r="E254" s="23" t="str">
        <f>CHAR(34)&amp;VLOOKUP(C254,SOURCE!$V$3:$AC$2937,6,0)&amp;CHAR(34)</f>
        <v>"CAUCHF"</v>
      </c>
      <c r="F254" s="20" t="str">
        <f>VLOOKUP(C254,SOURCE!$V$3:$AD$2937,9,0)&amp;"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VLOOKUP(C254,SOURCE!V$6:AB$10116,7,0)</f>
        <v>1304</v>
      </c>
      <c r="J254" s="25" t="str">
        <f>VLOOKUP(C254,SOURCE!V$6:AB$10116,6,0)</f>
        <v>CAUCHF</v>
      </c>
      <c r="K254" s="26" t="str">
        <f t="shared" si="4"/>
        <v>CauchF</v>
      </c>
      <c r="L254" s="35" t="str">
        <f>VLOOKUP(C254,SOURCE!V$6:AB$10116,2,0)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VLOOKUP(C255,SOURCE!$V$3:$AC$2937,8,0)</f>
        <v>ITM_T_PARABF</v>
      </c>
      <c r="E255" s="23" t="str">
        <f>CHAR(34)&amp;VLOOKUP(C255,SOURCE!$V$3:$AC$2937,6,0)&amp;CHAR(34)</f>
        <v>"PARABF"</v>
      </c>
      <c r="F255" s="20" t="str">
        <f>VLOOKUP(C255,SOURCE!$V$3:$AD$2937,9,0)&amp;"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VLOOKUP(C255,SOURCE!V$6:AB$10116,7,0)</f>
        <v>1305</v>
      </c>
      <c r="J255" s="25" t="str">
        <f>VLOOKUP(C255,SOURCE!V$6:AB$10116,6,0)</f>
        <v>PARABF</v>
      </c>
      <c r="K255" s="26" t="str">
        <f t="shared" si="4"/>
        <v>ParabF</v>
      </c>
      <c r="L255" s="35" t="str">
        <f>VLOOKUP(C255,SOURCE!V$6:AB$10116,2,0)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VLOOKUP(C256,SOURCE!$V$3:$AC$2937,8,0)</f>
        <v>ITM_T_HYPF</v>
      </c>
      <c r="E256" s="23" t="str">
        <f>CHAR(34)&amp;VLOOKUP(C256,SOURCE!$V$3:$AC$2937,6,0)&amp;CHAR(34)</f>
        <v>"HYPF"</v>
      </c>
      <c r="F256" s="20" t="str">
        <f>VLOOKUP(C256,SOURCE!$V$3:$AD$2937,9,0)&amp;"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VLOOKUP(C256,SOURCE!V$6:AB$10116,7,0)</f>
        <v>1306</v>
      </c>
      <c r="J256" s="25" t="str">
        <f>VLOOKUP(C256,SOURCE!V$6:AB$10116,6,0)</f>
        <v>HYPF</v>
      </c>
      <c r="K256" s="26" t="str">
        <f t="shared" si="4"/>
        <v>HypF</v>
      </c>
      <c r="L256" s="35" t="str">
        <f>VLOOKUP(C256,SOURCE!V$6:AB$10116,2,0)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VLOOKUP(C257,SOURCE!$V$3:$AC$2937,8,0)</f>
        <v>ITM_T_ROOTF</v>
      </c>
      <c r="E257" s="23" t="str">
        <f>CHAR(34)&amp;VLOOKUP(C257,SOURCE!$V$3:$AC$2937,6,0)&amp;CHAR(34)</f>
        <v>"ROOTF"</v>
      </c>
      <c r="F257" s="20" t="str">
        <f>VLOOKUP(C257,SOURCE!$V$3:$AD$2937,9,0)&amp;"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VLOOKUP(C257,SOURCE!V$6:AB$10116,7,0)</f>
        <v>1307</v>
      </c>
      <c r="J257" s="25" t="str">
        <f>VLOOKUP(C257,SOURCE!V$6:AB$10116,6,0)</f>
        <v>ROOTF</v>
      </c>
      <c r="K257" s="26" t="str">
        <f t="shared" si="4"/>
        <v>RootF</v>
      </c>
      <c r="L257" s="35" t="str">
        <f>VLOOKUP(C257,SOURCE!V$6:AB$10116,2,0)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VLOOKUP(C258,SOURCE!$V$3:$AC$2937,8,0)</f>
        <v>ITM_RSTF</v>
      </c>
      <c r="E258" s="23" t="str">
        <f>CHAR(34)&amp;VLOOKUP(C258,SOURCE!$V$3:$AC$2937,6,0)&amp;CHAR(34)</f>
        <v>"RESETF"</v>
      </c>
      <c r="F258" s="20" t="str">
        <f>VLOOKUP(C258,SOURCE!$V$3:$AD$2937,9,0)&amp;"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VLOOKUP(C258,SOURCE!V$6:AB$10116,7,0)</f>
        <v>1309</v>
      </c>
      <c r="J258" s="25" t="str">
        <f>VLOOKUP(C258,SOURCE!V$6:AB$10116,6,0)</f>
        <v>RESETF</v>
      </c>
      <c r="K258" s="26" t="str">
        <f t="shared" si="4"/>
        <v>ResetF</v>
      </c>
      <c r="L258" s="35" t="str">
        <f>VLOOKUP(C258,SOURCE!V$6:AB$10116,2,0)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VLOOKUP(C259,SOURCE!$V$3:$AC$2937,8,0)</f>
        <v>ITM_1COMPL</v>
      </c>
      <c r="E259" s="23" t="str">
        <f>CHAR(34)&amp;VLOOKUP(C259,SOURCE!$V$3:$AC$2937,6,0)&amp;CHAR(34)</f>
        <v>"1COMPL"</v>
      </c>
      <c r="F259" s="20" t="str">
        <f>VLOOKUP(C259,SOURCE!$V$3:$AD$2937,9,0)&amp;"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VLOOKUP(C259,SOURCE!V$6:AB$10116,7,0)</f>
        <v>1404</v>
      </c>
      <c r="J259" s="25" t="str">
        <f>VLOOKUP(C259,SOURCE!V$6:AB$10116,6,0)</f>
        <v>1COMPL</v>
      </c>
      <c r="K259" s="26" t="str">
        <f t="shared" si="4"/>
        <v>1COMPL</v>
      </c>
      <c r="L259" s="35" t="str">
        <f>VLOOKUP(C259,SOURCE!V$6:AB$10116,2,0)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VLOOKUP(C260,SOURCE!$V$3:$AC$2937,8,0)</f>
        <v>ITM_SNAP</v>
      </c>
      <c r="E260" s="23" t="str">
        <f>CHAR(34)&amp;VLOOKUP(C260,SOURCE!$V$3:$AC$2937,6,0)&amp;CHAR(34)</f>
        <v>"SNAP"</v>
      </c>
      <c r="F260" s="20" t="str">
        <f>VLOOKUP(C260,SOURCE!$V$3:$AD$2937,9,0)&amp;"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VLOOKUP(C260,SOURCE!V$6:AB$10116,7,0)</f>
        <v>1405</v>
      </c>
      <c r="J260" s="25" t="str">
        <f>VLOOKUP(C260,SOURCE!V$6:AB$10116,6,0)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VLOOKUP(C260,SOURCE!V$6:AB$10116,2,0)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VLOOKUP(C261,SOURCE!$V$3:$AC$2937,8,0)</f>
        <v>ITM_2COMPL</v>
      </c>
      <c r="E261" s="23" t="str">
        <f>CHAR(34)&amp;VLOOKUP(C261,SOURCE!$V$3:$AC$2937,6,0)&amp;CHAR(34)</f>
        <v>"2COMPL"</v>
      </c>
      <c r="F261" s="20" t="str">
        <f>VLOOKUP(C261,SOURCE!$V$3:$AD$2937,9,0)&amp;"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VLOOKUP(C261,SOURCE!V$6:AB$10116,7,0)</f>
        <v>1406</v>
      </c>
      <c r="J261" s="25" t="str">
        <f>VLOOKUP(C261,SOURCE!V$6:AB$10116,6,0)</f>
        <v>2COMPL</v>
      </c>
      <c r="K261" s="26" t="str">
        <f t="shared" si="5"/>
        <v>2COMPL</v>
      </c>
      <c r="L261" s="35" t="str">
        <f>VLOOKUP(C261,SOURCE!V$6:AB$10116,2,0)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VLOOKUP(C262,SOURCE!$V$3:$AC$2937,8,0)</f>
        <v>ITM_ABS</v>
      </c>
      <c r="E262" s="23" t="str">
        <f>CHAR(34)&amp;VLOOKUP(C262,SOURCE!$V$3:$AC$2937,6,0)&amp;CHAR(34)</f>
        <v>"ABS"</v>
      </c>
      <c r="F262" s="20" t="str">
        <f>VLOOKUP(C262,SOURCE!$V$3:$AD$2937,9,0)&amp;"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VLOOKUP(C262,SOURCE!V$6:AB$10116,7,0)</f>
        <v>1407</v>
      </c>
      <c r="J262" s="25" t="str">
        <f>VLOOKUP(C262,SOURCE!V$6:AB$10116,6,0)</f>
        <v>ABS</v>
      </c>
      <c r="K262" s="26" t="str">
        <f t="shared" si="5"/>
        <v>ABS</v>
      </c>
      <c r="L262" s="35" t="str">
        <f>VLOOKUP(C262,SOURCE!V$6:AB$10116,2,0)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VLOOKUP(C263,SOURCE!$V$3:$AC$2937,8,0)</f>
        <v>ITM_AGM</v>
      </c>
      <c r="E263" s="23" t="str">
        <f>CHAR(34)&amp;VLOOKUP(C263,SOURCE!$V$3:$AC$2937,6,0)&amp;CHAR(34)</f>
        <v>"AGM"</v>
      </c>
      <c r="F263" s="20" t="str">
        <f>VLOOKUP(C263,SOURCE!$V$3:$AD$2937,9,0)&amp;"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VLOOKUP(C263,SOURCE!V$6:AB$10116,7,0)</f>
        <v>1408</v>
      </c>
      <c r="J263" s="25" t="str">
        <f>VLOOKUP(C263,SOURCE!V$6:AB$10116,6,0)</f>
        <v>AGM</v>
      </c>
      <c r="K263" s="26" t="str">
        <f t="shared" si="5"/>
        <v>AGM</v>
      </c>
      <c r="L263" s="35" t="str">
        <f>VLOOKUP(C263,SOURCE!V$6:AB$10116,2,0)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VLOOKUP(C264,SOURCE!$V$3:$AC$2937,8,0)</f>
        <v>ITM_AGRAPH</v>
      </c>
      <c r="E264" s="23" t="str">
        <f>CHAR(34)&amp;VLOOKUP(C264,SOURCE!$V$3:$AC$2937,6,0)&amp;CHAR(34)</f>
        <v>"AGRAPH"</v>
      </c>
      <c r="F264" s="20" t="str">
        <f>VLOOKUP(C264,SOURCE!$V$3:$AD$2937,9,0)&amp;"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VLOOKUP(C264,SOURCE!V$6:AB$10116,7,0)</f>
        <v>1409</v>
      </c>
      <c r="J264" s="25" t="str">
        <f>VLOOKUP(C264,SOURCE!V$6:AB$10116,6,0)</f>
        <v>AGRAPH</v>
      </c>
      <c r="K264" s="26" t="str">
        <f t="shared" si="5"/>
        <v>AGRAPH</v>
      </c>
      <c r="L264" s="35" t="str">
        <f>VLOOKUP(C264,SOURCE!V$6:AB$10116,2,0)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VLOOKUP(C265,SOURCE!$V$3:$AC$2937,8,0)</f>
        <v>ITM_ALL</v>
      </c>
      <c r="E265" s="23" t="str">
        <f>CHAR(34)&amp;VLOOKUP(C265,SOURCE!$V$3:$AC$2937,6,0)&amp;CHAR(34)</f>
        <v>"ALL"</v>
      </c>
      <c r="F265" s="20" t="str">
        <f>VLOOKUP(C265,SOURCE!$V$3:$AD$2937,9,0)&amp;"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VLOOKUP(C265,SOURCE!V$6:AB$10116,7,0)</f>
        <v>1410</v>
      </c>
      <c r="J265" s="25" t="str">
        <f>VLOOKUP(C265,SOURCE!V$6:AB$10116,6,0)</f>
        <v>ALL</v>
      </c>
      <c r="K265" s="26" t="str">
        <f t="shared" si="5"/>
        <v>ALL</v>
      </c>
      <c r="L265" s="35" t="str">
        <f>VLOOKUP(C265,SOURCE!V$6:AB$10116,2,0)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VLOOKUP(C266,SOURCE!$V$3:$AC$2937,8,0)</f>
        <v>ITM_ASSIGN</v>
      </c>
      <c r="E266" s="23" t="str">
        <f>CHAR(34)&amp;VLOOKUP(C266,SOURCE!$V$3:$AC$2937,6,0)&amp;CHAR(34)</f>
        <v>"ASSIGN"</v>
      </c>
      <c r="F266" s="20" t="str">
        <f>VLOOKUP(C266,SOURCE!$V$3:$AD$2937,9,0)&amp;"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VLOOKUP(C266,SOURCE!V$6:AB$10116,7,0)</f>
        <v>1411</v>
      </c>
      <c r="J266" s="25" t="str">
        <f>VLOOKUP(C266,SOURCE!V$6:AB$10116,6,0)</f>
        <v>ASSIGN</v>
      </c>
      <c r="K266" s="26" t="str">
        <f t="shared" si="5"/>
        <v>ASN</v>
      </c>
      <c r="L266" s="35" t="str">
        <f>VLOOKUP(C266,SOURCE!V$6:AB$10116,2,0)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VLOOKUP(C267,SOURCE!$V$3:$AC$2937,8,0)</f>
        <v>ITM_BACK</v>
      </c>
      <c r="E267" s="23" t="str">
        <f>CHAR(34)&amp;VLOOKUP(C267,SOURCE!$V$3:$AC$2937,6,0)&amp;CHAR(34)</f>
        <v>"BACK"</v>
      </c>
      <c r="F267" s="20" t="str">
        <f>VLOOKUP(C267,SOURCE!$V$3:$AD$2937,9,0)&amp;"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VLOOKUP(C267,SOURCE!V$6:AB$10116,7,0)</f>
        <v>1412</v>
      </c>
      <c r="J267" s="25" t="str">
        <f>VLOOKUP(C267,SOURCE!V$6:AB$10116,6,0)</f>
        <v>BACK</v>
      </c>
      <c r="K267" s="26" t="str">
        <f t="shared" si="5"/>
        <v>BACK</v>
      </c>
      <c r="L267" s="35" t="str">
        <f>VLOOKUP(C267,SOURCE!V$6:AB$10116,2,0)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VLOOKUP(C268,SOURCE!$V$3:$AC$2937,8,0)</f>
        <v>ITM_BATT</v>
      </c>
      <c r="E268" s="23" t="str">
        <f>CHAR(34)&amp;VLOOKUP(C268,SOURCE!$V$3:$AC$2937,6,0)&amp;CHAR(34)</f>
        <v>"BATT?"</v>
      </c>
      <c r="F268" s="20" t="str">
        <f>VLOOKUP(C268,SOURCE!$V$3:$AD$2937,9,0)&amp;"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VLOOKUP(C268,SOURCE!V$6:AB$10116,7,0)</f>
        <v>1413</v>
      </c>
      <c r="J268" s="25" t="str">
        <f>VLOOKUP(C268,SOURCE!V$6:AB$10116,6,0)</f>
        <v>BATT?</v>
      </c>
      <c r="K268" s="26" t="str">
        <f t="shared" si="5"/>
        <v>BATT?</v>
      </c>
      <c r="L268" s="35" t="str">
        <f>VLOOKUP(C268,SOURCE!V$6:AB$10116,2,0)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VLOOKUP(C269,SOURCE!$V$3:$AC$2937,8,0)</f>
        <v>ITM_BEGINP</v>
      </c>
      <c r="E269" s="23" t="str">
        <f>CHAR(34)&amp;VLOOKUP(C269,SOURCE!$V$3:$AC$2937,6,0)&amp;CHAR(34)</f>
        <v>"BEGINP"</v>
      </c>
      <c r="F269" s="20" t="str">
        <f>VLOOKUP(C269,SOURCE!$V$3:$AD$2937,9,0)&amp;"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VLOOKUP(C269,SOURCE!V$6:AB$10116,7,0)</f>
        <v>1415</v>
      </c>
      <c r="J269" s="25" t="str">
        <f>VLOOKUP(C269,SOURCE!V$6:AB$10116,6,0)</f>
        <v>BEGINP</v>
      </c>
      <c r="K269" s="26" t="str">
        <f t="shared" si="5"/>
        <v>Begin</v>
      </c>
      <c r="L269" s="35" t="str">
        <f>VLOOKUP(C269,SOURCE!V$6:AB$10116,2,0)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VLOOKUP(C270,SOURCE!$V$3:$AC$2937,8,0)</f>
        <v>ITM_BN</v>
      </c>
      <c r="E270" s="23" t="str">
        <f>CHAR(34)&amp;VLOOKUP(C270,SOURCE!$V$3:$AC$2937,6,0)&amp;CHAR(34)</f>
        <v>"BN"</v>
      </c>
      <c r="F270" s="20" t="str">
        <f>VLOOKUP(C270,SOURCE!$V$3:$AD$2937,9,0)&amp;"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VLOOKUP(C270,SOURCE!V$6:AB$10116,7,0)</f>
        <v>1416</v>
      </c>
      <c r="J270" s="25" t="str">
        <f>VLOOKUP(C270,SOURCE!V$6:AB$10116,6,0)</f>
        <v>BN</v>
      </c>
      <c r="K270" s="26" t="str">
        <f t="shared" si="5"/>
        <v>Bn</v>
      </c>
      <c r="L270" s="35" t="str">
        <f>VLOOKUP(C270,SOURCE!V$6:AB$10116,2,0)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VLOOKUP(C271,SOURCE!$V$3:$AC$2937,8,0)</f>
        <v>ITM_BNS</v>
      </c>
      <c r="E271" s="23" t="str">
        <f>CHAR(34)&amp;VLOOKUP(C271,SOURCE!$V$3:$AC$2937,6,0)&amp;CHAR(34)</f>
        <v>"BN^ASTERISK"</v>
      </c>
      <c r="F271" s="20" t="str">
        <f>VLOOKUP(C271,SOURCE!$V$3:$AD$2937,9,0)&amp;"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VLOOKUP(C271,SOURCE!V$6:AB$10116,7,0)</f>
        <v>1417</v>
      </c>
      <c r="J271" s="25" t="str">
        <f>VLOOKUP(C271,SOURCE!V$6:AB$10116,6,0)</f>
        <v>BN^ASTERISK</v>
      </c>
      <c r="K271" s="26" t="str">
        <f t="shared" si="5"/>
        <v>Bn^ASTERISK</v>
      </c>
      <c r="L271" s="35" t="str">
        <f>VLOOKUP(C271,SOURCE!V$6:AB$10116,2,0)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VLOOKUP(C272,SOURCE!$V$3:$AC$2937,8,0)</f>
        <v>ITM_CASE</v>
      </c>
      <c r="E272" s="23" t="str">
        <f>CHAR(34)&amp;VLOOKUP(C272,SOURCE!$V$3:$AC$2937,6,0)&amp;CHAR(34)</f>
        <v>"CASE"</v>
      </c>
      <c r="F272" s="20" t="str">
        <f>VLOOKUP(C272,SOURCE!$V$3:$AD$2937,9,0)&amp;"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VLOOKUP(C272,SOURCE!V$6:AB$10116,7,0)</f>
        <v>1418</v>
      </c>
      <c r="J272" s="25" t="str">
        <f>VLOOKUP(C272,SOURCE!V$6:AB$10116,6,0)</f>
        <v>CASE</v>
      </c>
      <c r="K272" s="26" t="str">
        <f t="shared" si="5"/>
        <v>CASE</v>
      </c>
      <c r="L272" s="35" t="str">
        <f>VLOOKUP(C272,SOURCE!V$6:AB$10116,2,0)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VLOOKUP(C273,SOURCE!$V$3:$AC$2937,8,0)</f>
        <v>ITM_CLALL</v>
      </c>
      <c r="E273" s="23" t="str">
        <f>CHAR(34)&amp;VLOOKUP(C273,SOURCE!$V$3:$AC$2937,6,0)&amp;CHAR(34)</f>
        <v>"CLALL"</v>
      </c>
      <c r="F273" s="20" t="str">
        <f>VLOOKUP(C273,SOURCE!$V$3:$AD$2937,9,0)&amp;"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VLOOKUP(C273,SOURCE!V$6:AB$10116,7,0)</f>
        <v>1419</v>
      </c>
      <c r="J273" s="25" t="str">
        <f>VLOOKUP(C273,SOURCE!V$6:AB$10116,6,0)</f>
        <v>CLALL</v>
      </c>
      <c r="K273" s="26" t="str">
        <f t="shared" si="5"/>
        <v>CLall</v>
      </c>
      <c r="L273" s="35" t="str">
        <f>VLOOKUP(C273,SOURCE!V$6:AB$10116,2,0)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VLOOKUP(C274,SOURCE!$V$3:$AC$2937,8,0)</f>
        <v>ITM_CLCVAR</v>
      </c>
      <c r="E274" s="23" t="str">
        <f>CHAR(34)&amp;VLOOKUP(C274,SOURCE!$V$3:$AC$2937,6,0)&amp;CHAR(34)</f>
        <v>"CLCVAR"</v>
      </c>
      <c r="F274" s="20" t="str">
        <f>VLOOKUP(C274,SOURCE!$V$3:$AD$2937,9,0)&amp;"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VLOOKUP(C274,SOURCE!V$6:AB$10116,7,0)</f>
        <v>1420</v>
      </c>
      <c r="J274" s="25" t="str">
        <f>VLOOKUP(C274,SOURCE!V$6:AB$10116,6,0)</f>
        <v>CLCVAR</v>
      </c>
      <c r="K274" s="26" t="str">
        <f t="shared" si="5"/>
        <v>CLCVAR</v>
      </c>
      <c r="L274" s="35" t="str">
        <f>VLOOKUP(C274,SOURCE!V$6:AB$10116,2,0)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VLOOKUP(C275,SOURCE!$V$3:$AC$2937,8,0)</f>
        <v>ITM_CLFALL</v>
      </c>
      <c r="E275" s="23" t="str">
        <f>CHAR(34)&amp;VLOOKUP(C275,SOURCE!$V$3:$AC$2937,6,0)&amp;CHAR(34)</f>
        <v>"CLFALL"</v>
      </c>
      <c r="F275" s="20" t="str">
        <f>VLOOKUP(C275,SOURCE!$V$3:$AD$2937,9,0)&amp;"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VLOOKUP(C275,SOURCE!V$6:AB$10116,7,0)</f>
        <v>1421</v>
      </c>
      <c r="J275" s="25" t="str">
        <f>VLOOKUP(C275,SOURCE!V$6:AB$10116,6,0)</f>
        <v>CLFALL</v>
      </c>
      <c r="K275" s="26" t="str">
        <f t="shared" si="5"/>
        <v>CLFall</v>
      </c>
      <c r="L275" s="35" t="str">
        <f>VLOOKUP(C275,SOURCE!V$6:AB$10116,2,0)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VLOOKUP(C276,SOURCE!$V$3:$AC$2937,8,0)</f>
        <v>ITM_CLLCD</v>
      </c>
      <c r="E276" s="23" t="str">
        <f>CHAR(34)&amp;VLOOKUP(C276,SOURCE!$V$3:$AC$2937,6,0)&amp;CHAR(34)</f>
        <v>"CLLCD"</v>
      </c>
      <c r="F276" s="20" t="str">
        <f>VLOOKUP(C276,SOURCE!$V$3:$AD$2937,9,0)&amp;"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VLOOKUP(C276,SOURCE!V$6:AB$10116,7,0)</f>
        <v>1423</v>
      </c>
      <c r="J276" s="25" t="str">
        <f>VLOOKUP(C276,SOURCE!V$6:AB$10116,6,0)</f>
        <v>CLLCD</v>
      </c>
      <c r="K276" s="26" t="str">
        <f t="shared" si="5"/>
        <v>CLLCD</v>
      </c>
      <c r="L276" s="35" t="str">
        <f>VLOOKUP(C276,SOURCE!V$6:AB$10116,2,0)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VLOOKUP(C277,SOURCE!$V$3:$AC$2937,8,0)</f>
        <v>ITM_CLMENU</v>
      </c>
      <c r="E277" s="23" t="str">
        <f>CHAR(34)&amp;VLOOKUP(C277,SOURCE!$V$3:$AC$2937,6,0)&amp;CHAR(34)</f>
        <v>"CLMENU"</v>
      </c>
      <c r="F277" s="20" t="str">
        <f>VLOOKUP(C277,SOURCE!$V$3:$AD$2937,9,0)&amp;"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VLOOKUP(C277,SOURCE!V$6:AB$10116,7,0)</f>
        <v>1424</v>
      </c>
      <c r="J277" s="25" t="str">
        <f>VLOOKUP(C277,SOURCE!V$6:AB$10116,6,0)</f>
        <v>CLMENU</v>
      </c>
      <c r="K277" s="26" t="str">
        <f t="shared" si="5"/>
        <v>CLMENU</v>
      </c>
      <c r="L277" s="35" t="str">
        <f>VLOOKUP(C277,SOURCE!V$6:AB$10116,2,0)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VLOOKUP(C278,SOURCE!$V$3:$AC$2937,8,0)</f>
        <v>ITM_CLP</v>
      </c>
      <c r="E278" s="23" t="str">
        <f>CHAR(34)&amp;VLOOKUP(C278,SOURCE!$V$3:$AC$2937,6,0)&amp;CHAR(34)</f>
        <v>"CLP"</v>
      </c>
      <c r="F278" s="20" t="str">
        <f>VLOOKUP(C278,SOURCE!$V$3:$AD$2937,9,0)&amp;"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VLOOKUP(C278,SOURCE!V$6:AB$10116,7,0)</f>
        <v>1425</v>
      </c>
      <c r="J278" s="25" t="str">
        <f>VLOOKUP(C278,SOURCE!V$6:AB$10116,6,0)</f>
        <v>CLP</v>
      </c>
      <c r="K278" s="26" t="str">
        <f t="shared" si="5"/>
        <v>CLP</v>
      </c>
      <c r="L278" s="35" t="str">
        <f>VLOOKUP(C278,SOURCE!V$6:AB$10116,2,0)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VLOOKUP(C279,SOURCE!$V$3:$AC$2937,8,0)</f>
        <v>ITM_CLPALL</v>
      </c>
      <c r="E279" s="23" t="str">
        <f>CHAR(34)&amp;VLOOKUP(C279,SOURCE!$V$3:$AC$2937,6,0)&amp;CHAR(34)</f>
        <v>"CLPALL"</v>
      </c>
      <c r="F279" s="20" t="str">
        <f>VLOOKUP(C279,SOURCE!$V$3:$AD$2937,9,0)&amp;"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VLOOKUP(C279,SOURCE!V$6:AB$10116,7,0)</f>
        <v>1426</v>
      </c>
      <c r="J279" s="25" t="str">
        <f>VLOOKUP(C279,SOURCE!V$6:AB$10116,6,0)</f>
        <v>CLPALL</v>
      </c>
      <c r="K279" s="26" t="str">
        <f t="shared" si="5"/>
        <v>CLPall</v>
      </c>
      <c r="L279" s="35" t="str">
        <f>VLOOKUP(C279,SOURCE!V$6:AB$10116,2,0)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VLOOKUP(C280,SOURCE!$V$3:$AC$2937,8,0)</f>
        <v>ITM_CLREGS</v>
      </c>
      <c r="E280" s="23" t="str">
        <f>CHAR(34)&amp;VLOOKUP(C280,SOURCE!$V$3:$AC$2937,6,0)&amp;CHAR(34)</f>
        <v>"CLREGS"</v>
      </c>
      <c r="F280" s="20" t="str">
        <f>VLOOKUP(C280,SOURCE!$V$3:$AD$2937,9,0)&amp;"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VLOOKUP(C280,SOURCE!V$6:AB$10116,7,0)</f>
        <v>1427</v>
      </c>
      <c r="J280" s="25" t="str">
        <f>VLOOKUP(C280,SOURCE!V$6:AB$10116,6,0)</f>
        <v>CLREGS</v>
      </c>
      <c r="K280" s="26" t="str">
        <f t="shared" si="5"/>
        <v>CLREGS</v>
      </c>
      <c r="L280" s="35" t="str">
        <f>VLOOKUP(C280,SOURCE!V$6:AB$10116,2,0)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VLOOKUP(C281,SOURCE!$V$3:$AC$2937,8,0)</f>
        <v>ITM_CLSTK</v>
      </c>
      <c r="E281" s="23" t="str">
        <f>CHAR(34)&amp;VLOOKUP(C281,SOURCE!$V$3:$AC$2937,6,0)&amp;CHAR(34)</f>
        <v>"CLSTK"</v>
      </c>
      <c r="F281" s="20" t="str">
        <f>VLOOKUP(C281,SOURCE!$V$3:$AD$2937,9,0)&amp;"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VLOOKUP(C281,SOURCE!V$6:AB$10116,7,0)</f>
        <v>1428</v>
      </c>
      <c r="J281" s="25" t="str">
        <f>VLOOKUP(C281,SOURCE!V$6:AB$10116,6,0)</f>
        <v>CLSTK</v>
      </c>
      <c r="K281" s="26" t="str">
        <f t="shared" si="5"/>
        <v>CLSTK</v>
      </c>
      <c r="L281" s="35" t="str">
        <f>VLOOKUP(C281,SOURCE!V$6:AB$10116,2,0)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VLOOKUP(C282,SOURCE!$V$3:$AC$2937,8,0)</f>
        <v>ITM_CLSIGMA</v>
      </c>
      <c r="E282" s="23" t="str">
        <f>CHAR(34)&amp;VLOOKUP(C282,SOURCE!$V$3:$AC$2937,6,0)&amp;CHAR(34)</f>
        <v>"CLSUM"</v>
      </c>
      <c r="F282" s="20" t="str">
        <f>VLOOKUP(C282,SOURCE!$V$3:$AD$2937,9,0)&amp;"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VLOOKUP(C282,SOURCE!V$6:AB$10116,7,0)</f>
        <v>1429</v>
      </c>
      <c r="J282" s="25" t="str">
        <f>VLOOKUP(C282,SOURCE!V$6:AB$10116,6,0)</f>
        <v>CLSUM</v>
      </c>
      <c r="K282" s="26" t="str">
        <f t="shared" si="5"/>
        <v>CLSUM</v>
      </c>
      <c r="L282" s="35" t="str">
        <f>VLOOKUP(C282,SOURCE!V$6:AB$10116,2,0)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VLOOKUP(C283,SOURCE!$V$3:$AC$2937,8,0)</f>
        <v>ITM_CONJ</v>
      </c>
      <c r="E283" s="23" t="str">
        <f>CHAR(34)&amp;VLOOKUP(C283,SOURCE!$V$3:$AC$2937,6,0)&amp;CHAR(34)</f>
        <v>"CONJ"</v>
      </c>
      <c r="F283" s="20" t="str">
        <f>VLOOKUP(C283,SOURCE!$V$3:$AD$2937,9,0)&amp;"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VLOOKUP(C283,SOURCE!V$6:AB$10116,7,0)</f>
        <v>1431</v>
      </c>
      <c r="J283" s="25" t="str">
        <f>VLOOKUP(C283,SOURCE!V$6:AB$10116,6,0)</f>
        <v>CONJ</v>
      </c>
      <c r="K283" s="26" t="str">
        <f t="shared" si="5"/>
        <v>conj</v>
      </c>
      <c r="L283" s="35" t="str">
        <f>VLOOKUP(C283,SOURCE!V$6:AB$10116,2,0)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VLOOKUP(C284,SOURCE!$V$3:$AC$2937,8,0)</f>
        <v>ITM_CORR</v>
      </c>
      <c r="E284" s="23" t="str">
        <f>CHAR(34)&amp;VLOOKUP(C284,SOURCE!$V$3:$AC$2937,6,0)&amp;CHAR(34)</f>
        <v>"CORR"</v>
      </c>
      <c r="F284" s="20" t="str">
        <f>VLOOKUP(C284,SOURCE!$V$3:$AD$2937,9,0)&amp;"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VLOOKUP(C284,SOURCE!V$6:AB$10116,7,0)</f>
        <v>1433</v>
      </c>
      <c r="J284" s="25" t="str">
        <f>VLOOKUP(C284,SOURCE!V$6:AB$10116,6,0)</f>
        <v>CORR</v>
      </c>
      <c r="K284" s="26" t="str">
        <f t="shared" si="5"/>
        <v>r</v>
      </c>
      <c r="L284" s="35" t="str">
        <f>VLOOKUP(C284,SOURCE!V$6:AB$10116,2,0)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VLOOKUP(C285,SOURCE!$V$3:$AC$2937,8,0)</f>
        <v>ITM_COV</v>
      </c>
      <c r="E285" s="23" t="str">
        <f>CHAR(34)&amp;VLOOKUP(C285,SOURCE!$V$3:$AC$2937,6,0)&amp;CHAR(34)</f>
        <v>"COV"</v>
      </c>
      <c r="F285" s="20" t="str">
        <f>VLOOKUP(C285,SOURCE!$V$3:$AD$2937,9,0)&amp;"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VLOOKUP(C285,SOURCE!V$6:AB$10116,7,0)</f>
        <v>1434</v>
      </c>
      <c r="J285" s="25" t="str">
        <f>VLOOKUP(C285,SOURCE!V$6:AB$10116,6,0)</f>
        <v>COV</v>
      </c>
      <c r="K285" s="26" t="str">
        <f t="shared" si="5"/>
        <v>cov</v>
      </c>
      <c r="L285" s="35" t="str">
        <f>VLOOKUP(C285,SOURCE!V$6:AB$10116,2,0)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VLOOKUP(C286,SOURCE!$V$3:$AC$2937,8,0)</f>
        <v>ITM_BESTFQ</v>
      </c>
      <c r="E286" s="23" t="str">
        <f>CHAR(34)&amp;VLOOKUP(C286,SOURCE!$V$3:$AC$2937,6,0)&amp;CHAR(34)</f>
        <v>"BESTF?"</v>
      </c>
      <c r="F286" s="20" t="str">
        <f>VLOOKUP(C286,SOURCE!$V$3:$AD$2937,9,0)&amp;"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VLOOKUP(C286,SOURCE!V$6:AB$10116,7,0)</f>
        <v>1435</v>
      </c>
      <c r="J286" s="25" t="str">
        <f>VLOOKUP(C286,SOURCE!V$6:AB$10116,6,0)</f>
        <v>BESTF?</v>
      </c>
      <c r="K286" s="26" t="str">
        <f t="shared" si="5"/>
        <v>BestF?</v>
      </c>
      <c r="L286" s="35" t="str">
        <f>VLOOKUP(C286,SOURCE!V$6:AB$10116,2,0)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VLOOKUP(C287,SOURCE!$V$3:$AC$2937,8,0)</f>
        <v>ITM_CROSS_PROD</v>
      </c>
      <c r="E287" s="23" t="str">
        <f>CHAR(34)&amp;VLOOKUP(C287,SOURCE!$V$3:$AC$2937,6,0)&amp;CHAR(34)</f>
        <v>"CROSS"</v>
      </c>
      <c r="F287" s="20" t="str">
        <f>VLOOKUP(C287,SOURCE!$V$3:$AD$2937,9,0)&amp;"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VLOOKUP(C287,SOURCE!V$6:AB$10116,7,0)</f>
        <v>1436</v>
      </c>
      <c r="J287" s="25" t="str">
        <f>VLOOKUP(C287,SOURCE!V$6:AB$10116,6,0)</f>
        <v>CROSS</v>
      </c>
      <c r="K287" s="26" t="str">
        <f t="shared" si="5"/>
        <v>cross</v>
      </c>
      <c r="L287" s="35" t="str">
        <f>VLOOKUP(C287,SOURCE!V$6:AB$10116,2,0)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VLOOKUP(C288,SOURCE!$V$3:$AC$2937,8,0)</f>
        <v>ITM_CXtoRE</v>
      </c>
      <c r="E288" s="23" t="str">
        <f>CHAR(34)&amp;VLOOKUP(C288,SOURCE!$V$3:$AC$2937,6,0)&amp;CHAR(34)</f>
        <v>"CX&gt;RE"</v>
      </c>
      <c r="F288" s="20" t="str">
        <f>VLOOKUP(C288,SOURCE!$V$3:$AD$2937,9,0)&amp;"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VLOOKUP(C288,SOURCE!V$6:AB$10116,7,0)</f>
        <v>1437</v>
      </c>
      <c r="J288" s="25" t="str">
        <f>VLOOKUP(C288,SOURCE!V$6:AB$10116,6,0)</f>
        <v>CX&gt;RE</v>
      </c>
      <c r="K288" s="26" t="str">
        <f t="shared" si="5"/>
        <v>CX&gt;RE</v>
      </c>
      <c r="L288" s="35" t="str">
        <f>VLOOKUP(C288,SOURCE!V$6:AB$10116,2,0)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VLOOKUP(C289,SOURCE!$V$3:$AC$2937,8,0)</f>
        <v>ITM_DATE</v>
      </c>
      <c r="E289" s="23" t="str">
        <f>CHAR(34)&amp;VLOOKUP(C289,SOURCE!$V$3:$AC$2937,6,0)&amp;CHAR(34)</f>
        <v>"DATE"</v>
      </c>
      <c r="F289" s="20" t="str">
        <f>VLOOKUP(C289,SOURCE!$V$3:$AD$2937,9,0)&amp;"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VLOOKUP(C289,SOURCE!V$6:AB$10116,7,0)</f>
        <v>1438</v>
      </c>
      <c r="J289" s="25" t="str">
        <f>VLOOKUP(C289,SOURCE!V$6:AB$10116,6,0)</f>
        <v>DATE</v>
      </c>
      <c r="K289" s="26" t="str">
        <f t="shared" si="5"/>
        <v>DATE</v>
      </c>
      <c r="L289" s="35" t="str">
        <f>VLOOKUP(C289,SOURCE!V$6:AB$10116,2,0)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VLOOKUP(C290,SOURCE!$V$3:$AC$2937,8,0)</f>
        <v>ITM_DATEto</v>
      </c>
      <c r="E290" s="23" t="str">
        <f>CHAR(34)&amp;VLOOKUP(C290,SOURCE!$V$3:$AC$2937,6,0)&amp;CHAR(34)</f>
        <v>"DATE&gt;"</v>
      </c>
      <c r="F290" s="20" t="str">
        <f>VLOOKUP(C290,SOURCE!$V$3:$AD$2937,9,0)&amp;"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VLOOKUP(C290,SOURCE!V$6:AB$10116,7,0)</f>
        <v>1439</v>
      </c>
      <c r="J290" s="25" t="str">
        <f>VLOOKUP(C290,SOURCE!V$6:AB$10116,6,0)</f>
        <v>DATE&gt;</v>
      </c>
      <c r="K290" s="26" t="str">
        <f t="shared" si="5"/>
        <v>DATE&gt;</v>
      </c>
      <c r="L290" s="35" t="str">
        <f>VLOOKUP(C290,SOURCE!V$6:AB$10116,2,0)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VLOOKUP(C291,SOURCE!$V$3:$AC$2937,8,0)</f>
        <v>ITM_DAY</v>
      </c>
      <c r="E291" s="23" t="str">
        <f>CHAR(34)&amp;VLOOKUP(C291,SOURCE!$V$3:$AC$2937,6,0)&amp;CHAR(34)</f>
        <v>"DAY"</v>
      </c>
      <c r="F291" s="20" t="str">
        <f>VLOOKUP(C291,SOURCE!$V$3:$AD$2937,9,0)&amp;"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VLOOKUP(C291,SOURCE!V$6:AB$10116,7,0)</f>
        <v>1440</v>
      </c>
      <c r="J291" s="25" t="str">
        <f>VLOOKUP(C291,SOURCE!V$6:AB$10116,6,0)</f>
        <v>DAY</v>
      </c>
      <c r="K291" s="26" t="str">
        <f t="shared" si="5"/>
        <v>DAY</v>
      </c>
      <c r="L291" s="35" t="str">
        <f>VLOOKUP(C291,SOURCE!V$6:AB$10116,2,0)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VLOOKUP(C292,SOURCE!$V$3:$AC$2937,8,0)</f>
        <v>ITM_DBLR</v>
      </c>
      <c r="E292" s="23" t="str">
        <f>CHAR(34)&amp;VLOOKUP(C292,SOURCE!$V$3:$AC$2937,6,0)&amp;CHAR(34)</f>
        <v>"DBLR"</v>
      </c>
      <c r="F292" s="20" t="str">
        <f>VLOOKUP(C292,SOURCE!$V$3:$AD$2937,9,0)&amp;"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VLOOKUP(C292,SOURCE!V$6:AB$10116,7,0)</f>
        <v>1441</v>
      </c>
      <c r="J292" s="25" t="str">
        <f>VLOOKUP(C292,SOURCE!V$6:AB$10116,6,0)</f>
        <v>DBLR</v>
      </c>
      <c r="K292" s="26" t="str">
        <f t="shared" si="5"/>
        <v>DBLR</v>
      </c>
      <c r="L292" s="35" t="str">
        <f>VLOOKUP(C292,SOURCE!V$6:AB$10116,2,0)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VLOOKUP(C293,SOURCE!$V$3:$AC$2937,8,0)</f>
        <v>ITM_DBLMULT</v>
      </c>
      <c r="E293" s="23" t="str">
        <f>CHAR(34)&amp;VLOOKUP(C293,SOURCE!$V$3:$AC$2937,6,0)&amp;CHAR(34)</f>
        <v>"DBLCROSS"</v>
      </c>
      <c r="F293" s="20" t="str">
        <f>VLOOKUP(C293,SOURCE!$V$3:$AD$2937,9,0)&amp;"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VLOOKUP(C293,SOURCE!V$6:AB$10116,7,0)</f>
        <v>1442</v>
      </c>
      <c r="J293" s="25" t="str">
        <f>VLOOKUP(C293,SOURCE!V$6:AB$10116,6,0)</f>
        <v>DBLCROSS</v>
      </c>
      <c r="K293" s="26" t="str">
        <f t="shared" si="5"/>
        <v>DBLCROSS</v>
      </c>
      <c r="L293" s="35" t="str">
        <f>VLOOKUP(C293,SOURCE!V$6:AB$10116,2,0)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VLOOKUP(C294,SOURCE!$V$3:$AC$2937,8,0)</f>
        <v>ITM_DBLDIV</v>
      </c>
      <c r="E294" s="23" t="str">
        <f>CHAR(34)&amp;VLOOKUP(C294,SOURCE!$V$3:$AC$2937,6,0)&amp;CHAR(34)</f>
        <v>"DBL/"</v>
      </c>
      <c r="F294" s="20" t="str">
        <f>VLOOKUP(C294,SOURCE!$V$3:$AD$2937,9,0)&amp;"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VLOOKUP(C294,SOURCE!V$6:AB$10116,7,0)</f>
        <v>1443</v>
      </c>
      <c r="J294" s="25" t="str">
        <f>VLOOKUP(C294,SOURCE!V$6:AB$10116,6,0)</f>
        <v>DBL/</v>
      </c>
      <c r="K294" s="26" t="str">
        <f t="shared" si="5"/>
        <v>DBL/</v>
      </c>
      <c r="L294" s="35" t="str">
        <f>VLOOKUP(C294,SOURCE!V$6:AB$10116,2,0)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VLOOKUP(C295,SOURCE!$V$3:$AC$2937,8,0)</f>
        <v>ITM_DECOMP</v>
      </c>
      <c r="E295" s="23" t="str">
        <f>CHAR(34)&amp;VLOOKUP(C295,SOURCE!$V$3:$AC$2937,6,0)&amp;CHAR(34)</f>
        <v>"DECOMP"</v>
      </c>
      <c r="F295" s="20" t="str">
        <f>VLOOKUP(C295,SOURCE!$V$3:$AD$2937,9,0)&amp;"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VLOOKUP(C295,SOURCE!V$6:AB$10116,7,0)</f>
        <v>1444</v>
      </c>
      <c r="J295" s="25" t="str">
        <f>VLOOKUP(C295,SOURCE!V$6:AB$10116,6,0)</f>
        <v>DECOMP</v>
      </c>
      <c r="K295" s="26" t="str">
        <f t="shared" si="5"/>
        <v>DECOMP</v>
      </c>
      <c r="L295" s="35" t="str">
        <f>VLOOKUP(C295,SOURCE!V$6:AB$10116,2,0)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VLOOKUP(C296,SOURCE!$V$3:$AC$2937,8,0)</f>
        <v>ITM_DEG</v>
      </c>
      <c r="E296" s="23" t="str">
        <f>CHAR(34)&amp;VLOOKUP(C296,SOURCE!$V$3:$AC$2937,6,0)&amp;CHAR(34)</f>
        <v>"DEG"</v>
      </c>
      <c r="F296" s="20" t="str">
        <f>VLOOKUP(C296,SOURCE!$V$3:$AD$2937,9,0)&amp;"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VLOOKUP(C296,SOURCE!V$6:AB$10116,7,0)</f>
        <v>1445</v>
      </c>
      <c r="J296" s="25" t="str">
        <f>VLOOKUP(C296,SOURCE!V$6:AB$10116,6,0)</f>
        <v>DEG</v>
      </c>
      <c r="K296" s="26" t="str">
        <f t="shared" si="5"/>
        <v>DEG</v>
      </c>
      <c r="L296" s="35" t="str">
        <f>VLOOKUP(C296,SOURCE!V$6:AB$10116,2,0)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VLOOKUP(C297,SOURCE!$V$3:$AC$2937,8,0)</f>
        <v>ITM_SA</v>
      </c>
      <c r="E297" s="23" t="str">
        <f>CHAR(34)&amp;VLOOKUP(C297,SOURCE!$V$3:$AC$2937,6,0)&amp;CHAR(34)</f>
        <v>"S(A)"</v>
      </c>
      <c r="F297" s="20" t="str">
        <f>VLOOKUP(C297,SOURCE!$V$3:$AD$2937,9,0)&amp;"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VLOOKUP(C297,SOURCE!V$6:AB$10116,7,0)</f>
        <v>1447</v>
      </c>
      <c r="J297" s="25" t="str">
        <f>VLOOKUP(C297,SOURCE!V$6:AB$10116,6,0)</f>
        <v>S(A)</v>
      </c>
      <c r="K297" s="26" t="str">
        <f t="shared" si="5"/>
        <v>s(a)</v>
      </c>
      <c r="L297" s="35" t="str">
        <f>VLOOKUP(C297,SOURCE!V$6:AB$10116,2,0)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VLOOKUP(C298,SOURCE!$V$3:$AC$2937,8,0)</f>
        <v>ITM_DOT_PROD</v>
      </c>
      <c r="E298" s="23" t="str">
        <f>CHAR(34)&amp;VLOOKUP(C298,SOURCE!$V$3:$AC$2937,6,0)&amp;CHAR(34)</f>
        <v>"DOT"</v>
      </c>
      <c r="F298" s="20" t="str">
        <f>VLOOKUP(C298,SOURCE!$V$3:$AD$2937,9,0)&amp;"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VLOOKUP(C298,SOURCE!V$6:AB$10116,7,0)</f>
        <v>1449</v>
      </c>
      <c r="J298" s="25" t="str">
        <f>VLOOKUP(C298,SOURCE!V$6:AB$10116,6,0)</f>
        <v>DOT</v>
      </c>
      <c r="K298" s="26" t="str">
        <f t="shared" si="5"/>
        <v>dot</v>
      </c>
      <c r="L298" s="35">
        <f>VLOOKUP(C298,SOURCE!V$6:AB$10116,2,0)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VLOOKUP(C299,SOURCE!$V$3:$AC$2937,8,0)</f>
        <v>ITM_DSTACK</v>
      </c>
      <c r="E299" s="23" t="str">
        <f>CHAR(34)&amp;VLOOKUP(C299,SOURCE!$V$3:$AC$2937,6,0)&amp;CHAR(34)</f>
        <v>"DSTACK"</v>
      </c>
      <c r="F299" s="20" t="str">
        <f>VLOOKUP(C299,SOURCE!$V$3:$AD$2937,9,0)&amp;"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VLOOKUP(C299,SOURCE!V$6:AB$10116,7,0)</f>
        <v>1450</v>
      </c>
      <c r="J299" s="25" t="str">
        <f>VLOOKUP(C299,SOURCE!V$6:AB$10116,6,0)</f>
        <v>DSTACK</v>
      </c>
      <c r="K299" s="26" t="str">
        <f t="shared" si="5"/>
        <v>DSTACK</v>
      </c>
      <c r="L299" s="35" t="str">
        <f>VLOOKUP(C299,SOURCE!V$6:AB$10116,2,0)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VLOOKUP(C300,SOURCE!$V$3:$AC$2937,8,0)</f>
        <v>ITM_DMS</v>
      </c>
      <c r="E300" s="23" t="str">
        <f>CHAR(34)&amp;VLOOKUP(C300,SOURCE!$V$3:$AC$2937,6,0)&amp;CHAR(34)</f>
        <v>"D.MS"</v>
      </c>
      <c r="F300" s="20" t="str">
        <f>VLOOKUP(C300,SOURCE!$V$3:$AD$2937,9,0)&amp;"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VLOOKUP(C300,SOURCE!V$6:AB$10116,7,0)</f>
        <v>1451</v>
      </c>
      <c r="J300" s="25" t="str">
        <f>VLOOKUP(C300,SOURCE!V$6:AB$10116,6,0)</f>
        <v>D.MS</v>
      </c>
      <c r="K300" s="26" t="str">
        <f t="shared" si="5"/>
        <v>d.ms</v>
      </c>
      <c r="L300" s="35" t="str">
        <f>VLOOKUP(C300,SOURCE!V$6:AB$10116,2,0)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VLOOKUP(C301,SOURCE!$V$3:$AC$2937,8,0)</f>
        <v>ITM_DMY</v>
      </c>
      <c r="E301" s="23" t="str">
        <f>CHAR(34)&amp;VLOOKUP(C301,SOURCE!$V$3:$AC$2937,6,0)&amp;CHAR(34)</f>
        <v>"DMY"</v>
      </c>
      <c r="F301" s="20" t="str">
        <f>VLOOKUP(C301,SOURCE!$V$3:$AD$2937,9,0)&amp;"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VLOOKUP(C301,SOURCE!V$6:AB$10116,7,0)</f>
        <v>1453</v>
      </c>
      <c r="J301" s="25" t="str">
        <f>VLOOKUP(C301,SOURCE!V$6:AB$10116,6,0)</f>
        <v>DMY</v>
      </c>
      <c r="K301" s="26" t="str">
        <f t="shared" si="5"/>
        <v>DMY</v>
      </c>
      <c r="L301" s="35" t="str">
        <f>VLOOKUP(C301,SOURCE!V$6:AB$10116,2,0)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VLOOKUP(C302,SOURCE!$V$3:$AC$2937,8,0)</f>
        <v>ITM_DtoJ</v>
      </c>
      <c r="E302" s="23" t="str">
        <f>CHAR(34)&amp;VLOOKUP(C302,SOURCE!$V$3:$AC$2937,6,0)&amp;CHAR(34)</f>
        <v>"D&gt;J"</v>
      </c>
      <c r="F302" s="20" t="str">
        <f>VLOOKUP(C302,SOURCE!$V$3:$AD$2937,9,0)&amp;"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VLOOKUP(C302,SOURCE!V$6:AB$10116,7,0)</f>
        <v>1454</v>
      </c>
      <c r="J302" s="25" t="str">
        <f>VLOOKUP(C302,SOURCE!V$6:AB$10116,6,0)</f>
        <v>D&gt;J</v>
      </c>
      <c r="K302" s="26" t="str">
        <f t="shared" si="5"/>
        <v>D&gt;J</v>
      </c>
      <c r="L302" s="35" t="str">
        <f>VLOOKUP(C302,SOURCE!V$6:AB$10116,2,0)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VLOOKUP(C303,SOURCE!$V$3:$AC$2937,8,0)</f>
        <v>ITM_EIGVAL</v>
      </c>
      <c r="E303" s="23" t="str">
        <f>CHAR(34)&amp;VLOOKUP(C303,SOURCE!$V$3:$AC$2937,6,0)&amp;CHAR(34)</f>
        <v>"EIGVAL"</v>
      </c>
      <c r="F303" s="20" t="str">
        <f>VLOOKUP(C303,SOURCE!$V$3:$AD$2937,9,0)&amp;"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VLOOKUP(C303,SOURCE!V$6:AB$10116,7,0)</f>
        <v>1456</v>
      </c>
      <c r="J303" s="25" t="str">
        <f>VLOOKUP(C303,SOURCE!V$6:AB$10116,6,0)</f>
        <v>EIGVAL</v>
      </c>
      <c r="K303" s="26" t="str">
        <f t="shared" si="5"/>
        <v>EIGVAL</v>
      </c>
      <c r="L303" s="35" t="str">
        <f>VLOOKUP(C303,SOURCE!V$6:AB$10116,2,0)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VLOOKUP(C304,SOURCE!$V$3:$AC$2937,8,0)</f>
        <v>ITM_EIGVEC</v>
      </c>
      <c r="E304" s="23" t="str">
        <f>CHAR(34)&amp;VLOOKUP(C304,SOURCE!$V$3:$AC$2937,6,0)&amp;CHAR(34)</f>
        <v>"EIGVEC"</v>
      </c>
      <c r="F304" s="20" t="str">
        <f>VLOOKUP(C304,SOURCE!$V$3:$AD$2937,9,0)&amp;"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VLOOKUP(C304,SOURCE!V$6:AB$10116,7,0)</f>
        <v>1457</v>
      </c>
      <c r="J304" s="25" t="str">
        <f>VLOOKUP(C304,SOURCE!V$6:AB$10116,6,0)</f>
        <v>EIGVEC</v>
      </c>
      <c r="K304" s="26" t="str">
        <f t="shared" si="5"/>
        <v>EIGVEC</v>
      </c>
      <c r="L304" s="35" t="str">
        <f>VLOOKUP(C304,SOURCE!V$6:AB$10116,2,0)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VLOOKUP(C305,SOURCE!$V$3:$AC$2937,8,0)</f>
        <v>ITM_ENDP</v>
      </c>
      <c r="E305" s="23" t="str">
        <f>CHAR(34)&amp;VLOOKUP(C305,SOURCE!$V$3:$AC$2937,6,0)&amp;CHAR(34)</f>
        <v>"ENDP"</v>
      </c>
      <c r="F305" s="20" t="str">
        <f>VLOOKUP(C305,SOURCE!$V$3:$AD$2937,9,0)&amp;"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VLOOKUP(C305,SOURCE!V$6:AB$10116,7,0)</f>
        <v>1459</v>
      </c>
      <c r="J305" s="25" t="str">
        <f>VLOOKUP(C305,SOURCE!V$6:AB$10116,6,0)</f>
        <v>ENDP</v>
      </c>
      <c r="K305" s="26" t="str">
        <f t="shared" si="5"/>
        <v>End</v>
      </c>
      <c r="L305" s="35" t="str">
        <f>VLOOKUP(C305,SOURCE!V$6:AB$10116,2,0)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VLOOKUP(C306,SOURCE!$V$3:$AC$2937,8,0)</f>
        <v>ITM_ENG</v>
      </c>
      <c r="E306" s="23" t="str">
        <f>CHAR(34)&amp;VLOOKUP(C306,SOURCE!$V$3:$AC$2937,6,0)&amp;CHAR(34)</f>
        <v>"ENG"</v>
      </c>
      <c r="F306" s="20" t="str">
        <f>VLOOKUP(C306,SOURCE!$V$3:$AD$2937,9,0)&amp;"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VLOOKUP(C306,SOURCE!V$6:AB$10116,7,0)</f>
        <v>1460</v>
      </c>
      <c r="J306" s="25" t="str">
        <f>VLOOKUP(C306,SOURCE!V$6:AB$10116,6,0)</f>
        <v>ENG</v>
      </c>
      <c r="K306" s="26" t="str">
        <f t="shared" si="5"/>
        <v>ENG</v>
      </c>
      <c r="L306" s="35" t="str">
        <f>VLOOKUP(C306,SOURCE!V$6:AB$10116,2,0)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VLOOKUP(C307,SOURCE!$V$3:$AC$2937,8,0)</f>
        <v>ITM_ENORM</v>
      </c>
      <c r="E307" s="23" t="str">
        <f>CHAR(34)&amp;VLOOKUP(C307,SOURCE!$V$3:$AC$2937,6,0)&amp;CHAR(34)</f>
        <v>"ENORM"</v>
      </c>
      <c r="F307" s="20" t="str">
        <f>VLOOKUP(C307,SOURCE!$V$3:$AD$2937,9,0)&amp;"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VLOOKUP(C307,SOURCE!V$6:AB$10116,7,0)</f>
        <v>1461</v>
      </c>
      <c r="J307" s="25" t="str">
        <f>VLOOKUP(C307,SOURCE!V$6:AB$10116,6,0)</f>
        <v>ENORM</v>
      </c>
      <c r="K307" s="26" t="str">
        <f t="shared" si="5"/>
        <v>ENORM</v>
      </c>
      <c r="L307" s="35" t="str">
        <f>VLOOKUP(C307,SOURCE!V$6:AB$10116,2,0)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VLOOKUP(C308,SOURCE!$V$3:$AC$2937,8,0)</f>
        <v>ITM_EQ_DEL</v>
      </c>
      <c r="E308" s="23" t="str">
        <f>CHAR(34)&amp;VLOOKUP(C308,SOURCE!$V$3:$AC$2937,6,0)&amp;CHAR(34)</f>
        <v>"EQ.DEL"</v>
      </c>
      <c r="F308" s="20" t="str">
        <f>VLOOKUP(C308,SOURCE!$V$3:$AD$2937,9,0)&amp;"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VLOOKUP(C308,SOURCE!V$6:AB$10116,7,0)</f>
        <v>1463</v>
      </c>
      <c r="J308" s="25" t="str">
        <f>VLOOKUP(C308,SOURCE!V$6:AB$10116,6,0)</f>
        <v>EQ.DEL</v>
      </c>
      <c r="K308" s="26" t="str">
        <f t="shared" si="5"/>
        <v>DELETE</v>
      </c>
      <c r="L308" s="35" t="str">
        <f>VLOOKUP(C308,SOURCE!V$6:AB$10116,2,0)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VLOOKUP(C309,SOURCE!$V$3:$AC$2937,8,0)</f>
        <v>ITM_EQ_EDI</v>
      </c>
      <c r="E309" s="23" t="str">
        <f>CHAR(34)&amp;VLOOKUP(C309,SOURCE!$V$3:$AC$2937,6,0)&amp;CHAR(34)</f>
        <v>"EQ.EDI"</v>
      </c>
      <c r="F309" s="20" t="str">
        <f>VLOOKUP(C309,SOURCE!$V$3:$AD$2937,9,0)&amp;"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VLOOKUP(C309,SOURCE!V$6:AB$10116,7,0)</f>
        <v>1464</v>
      </c>
      <c r="J309" s="25" t="str">
        <f>VLOOKUP(C309,SOURCE!V$6:AB$10116,6,0)</f>
        <v>EQ.EDI</v>
      </c>
      <c r="K309" s="26" t="str">
        <f t="shared" si="5"/>
        <v>EDIT</v>
      </c>
      <c r="L309" s="35" t="str">
        <f>VLOOKUP(C309,SOURCE!V$6:AB$10116,2,0)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VLOOKUP(C310,SOURCE!$V$3:$AC$2937,8,0)</f>
        <v>ITM_EQ_NEW</v>
      </c>
      <c r="E310" s="23" t="str">
        <f>CHAR(34)&amp;VLOOKUP(C310,SOURCE!$V$3:$AC$2937,6,0)&amp;CHAR(34)</f>
        <v>"EQ.NEW"</v>
      </c>
      <c r="F310" s="20" t="str">
        <f>VLOOKUP(C310,SOURCE!$V$3:$AD$2937,9,0)&amp;"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VLOOKUP(C310,SOURCE!V$6:AB$10116,7,0)</f>
        <v>1465</v>
      </c>
      <c r="J310" s="25" t="str">
        <f>VLOOKUP(C310,SOURCE!V$6:AB$10116,6,0)</f>
        <v>EQ.NEW</v>
      </c>
      <c r="K310" s="26" t="str">
        <f t="shared" si="5"/>
        <v>NEW</v>
      </c>
      <c r="L310" s="35" t="str">
        <f>VLOOKUP(C310,SOURCE!V$6:AB$10116,2,0)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VLOOKUP(C311,SOURCE!$V$3:$AC$2937,8,0)</f>
        <v>ITM_ERF</v>
      </c>
      <c r="E311" s="23" t="str">
        <f>CHAR(34)&amp;VLOOKUP(C311,SOURCE!$V$3:$AC$2937,6,0)&amp;CHAR(34)</f>
        <v>"ERF"</v>
      </c>
      <c r="F311" s="20" t="str">
        <f>VLOOKUP(C311,SOURCE!$V$3:$AD$2937,9,0)&amp;"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VLOOKUP(C311,SOURCE!V$6:AB$10116,7,0)</f>
        <v>1466</v>
      </c>
      <c r="J311" s="25" t="str">
        <f>VLOOKUP(C311,SOURCE!V$6:AB$10116,6,0)</f>
        <v>ERF</v>
      </c>
      <c r="K311" s="26" t="str">
        <f t="shared" si="5"/>
        <v>erf</v>
      </c>
      <c r="L311" s="35" t="str">
        <f>VLOOKUP(C311,SOURCE!V$6:AB$10116,2,0)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VLOOKUP(C312,SOURCE!$V$3:$AC$2937,8,0)</f>
        <v>ITM_ERFC</v>
      </c>
      <c r="E312" s="23" t="str">
        <f>CHAR(34)&amp;VLOOKUP(C312,SOURCE!$V$3:$AC$2937,6,0)&amp;CHAR(34)</f>
        <v>"ERFC"</v>
      </c>
      <c r="F312" s="20" t="str">
        <f>VLOOKUP(C312,SOURCE!$V$3:$AD$2937,9,0)&amp;"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VLOOKUP(C312,SOURCE!V$6:AB$10116,7,0)</f>
        <v>1467</v>
      </c>
      <c r="J312" s="25" t="str">
        <f>VLOOKUP(C312,SOURCE!V$6:AB$10116,6,0)</f>
        <v>ERFC</v>
      </c>
      <c r="K312" s="26" t="str">
        <f t="shared" si="5"/>
        <v>erfc</v>
      </c>
      <c r="L312" s="35" t="str">
        <f>VLOOKUP(C312,SOURCE!V$6:AB$10116,2,0)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VLOOKUP(C313,SOURCE!$V$3:$AC$2937,8,0)</f>
        <v>ITM_ERR</v>
      </c>
      <c r="E313" s="23" t="str">
        <f>CHAR(34)&amp;VLOOKUP(C313,SOURCE!$V$3:$AC$2937,6,0)&amp;CHAR(34)</f>
        <v>"ERR"</v>
      </c>
      <c r="F313" s="20" t="str">
        <f>VLOOKUP(C313,SOURCE!$V$3:$AD$2937,9,0)&amp;"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VLOOKUP(C313,SOURCE!V$6:AB$10116,7,0)</f>
        <v>1468</v>
      </c>
      <c r="J313" s="25" t="str">
        <f>VLOOKUP(C313,SOURCE!V$6:AB$10116,6,0)</f>
        <v>ERR</v>
      </c>
      <c r="K313" s="26" t="str">
        <f t="shared" si="5"/>
        <v>ERR</v>
      </c>
      <c r="L313" s="35" t="str">
        <f>VLOOKUP(C313,SOURCE!V$6:AB$10116,2,0)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VLOOKUP(C314,SOURCE!$V$3:$AC$2937,8,0)</f>
        <v>ITM_EXPT</v>
      </c>
      <c r="E314" s="23" t="str">
        <f>CHAR(34)&amp;VLOOKUP(C314,SOURCE!$V$3:$AC$2937,6,0)&amp;CHAR(34)</f>
        <v>"EXPT"</v>
      </c>
      <c r="F314" s="20" t="str">
        <f>VLOOKUP(C314,SOURCE!$V$3:$AD$2937,9,0)&amp;"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VLOOKUP(C314,SOURCE!V$6:AB$10116,7,0)</f>
        <v>1470</v>
      </c>
      <c r="J314" s="25" t="str">
        <f>VLOOKUP(C314,SOURCE!V$6:AB$10116,6,0)</f>
        <v>EXPT</v>
      </c>
      <c r="K314" s="26" t="str">
        <f t="shared" si="5"/>
        <v>EXPT</v>
      </c>
      <c r="L314" s="35" t="str">
        <f>VLOOKUP(C314,SOURCE!V$6:AB$10116,2,0)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VLOOKUP(C315,SOURCE!$V$3:$AC$2937,8,0)</f>
        <v>ITM_GET_JUL_GREG</v>
      </c>
      <c r="E315" s="23" t="str">
        <f>CHAR(34)&amp;VLOOKUP(C315,SOURCE!$V$3:$AC$2937,6,0)&amp;CHAR(34)</f>
        <v>"J/G?"</v>
      </c>
      <c r="F315" s="20" t="str">
        <f>VLOOKUP(C315,SOURCE!$V$3:$AD$2937,9,0)&amp;"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VLOOKUP(C315,SOURCE!V$6:AB$10116,7,0)</f>
        <v>1471</v>
      </c>
      <c r="J315" s="25" t="str">
        <f>VLOOKUP(C315,SOURCE!V$6:AB$10116,6,0)</f>
        <v>J/G?</v>
      </c>
      <c r="K315" s="26" t="str">
        <f t="shared" si="5"/>
        <v>J/G?</v>
      </c>
      <c r="L315" s="35" t="str">
        <f>VLOOKUP(C315,SOURCE!V$6:AB$10116,2,0)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VLOOKUP(C316,SOURCE!$V$3:$AC$2937,8,0)</f>
        <v>ITM_FIB</v>
      </c>
      <c r="E316" s="23" t="str">
        <f>CHAR(34)&amp;VLOOKUP(C316,SOURCE!$V$3:$AC$2937,6,0)&amp;CHAR(34)</f>
        <v>"FIB"</v>
      </c>
      <c r="F316" s="20" t="str">
        <f>VLOOKUP(C316,SOURCE!$V$3:$AD$2937,9,0)&amp;"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VLOOKUP(C316,SOURCE!V$6:AB$10116,7,0)</f>
        <v>1472</v>
      </c>
      <c r="J316" s="25" t="str">
        <f>VLOOKUP(C316,SOURCE!V$6:AB$10116,6,0)</f>
        <v>FIB</v>
      </c>
      <c r="K316" s="26" t="str">
        <f t="shared" si="5"/>
        <v>FIB</v>
      </c>
      <c r="L316" s="35" t="str">
        <f>VLOOKUP(C316,SOURCE!V$6:AB$10116,2,0)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VLOOKUP(C317,SOURCE!$V$3:$AC$2937,8,0)</f>
        <v>ITM_FIX</v>
      </c>
      <c r="E317" s="23" t="str">
        <f>CHAR(34)&amp;VLOOKUP(C317,SOURCE!$V$3:$AC$2937,6,0)&amp;CHAR(34)</f>
        <v>"FIX"</v>
      </c>
      <c r="F317" s="20" t="str">
        <f>VLOOKUP(C317,SOURCE!$V$3:$AD$2937,9,0)&amp;"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VLOOKUP(C317,SOURCE!V$6:AB$10116,7,0)</f>
        <v>1473</v>
      </c>
      <c r="J317" s="25" t="str">
        <f>VLOOKUP(C317,SOURCE!V$6:AB$10116,6,0)</f>
        <v>FIX</v>
      </c>
      <c r="K317" s="26" t="str">
        <f t="shared" si="5"/>
        <v>FIX</v>
      </c>
      <c r="L317" s="35" t="str">
        <f>VLOOKUP(C317,SOURCE!V$6:AB$10116,2,0)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VLOOKUP(C318,SOURCE!$V$3:$AC$2937,8,0)</f>
        <v>ITM_FLASH</v>
      </c>
      <c r="E318" s="23" t="str">
        <f>CHAR(34)&amp;VLOOKUP(C318,SOURCE!$V$3:$AC$2937,6,0)&amp;CHAR(34)</f>
        <v>"FLASH?"</v>
      </c>
      <c r="F318" s="20" t="str">
        <f>VLOOKUP(C318,SOURCE!$V$3:$AD$2937,9,0)&amp;"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VLOOKUP(C318,SOURCE!V$6:AB$10116,7,0)</f>
        <v>1474</v>
      </c>
      <c r="J318" s="25" t="str">
        <f>VLOOKUP(C318,SOURCE!V$6:AB$10116,6,0)</f>
        <v>FLASH?</v>
      </c>
      <c r="K318" s="26" t="str">
        <f t="shared" si="5"/>
        <v>FLASH?</v>
      </c>
      <c r="L318" s="35" t="str">
        <f>VLOOKUP(C318,SOURCE!V$6:AB$10116,2,0)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VLOOKUP(C319,SOURCE!$V$3:$AC$2937,8,0)</f>
        <v>ITM_FQX</v>
      </c>
      <c r="E319" s="23" t="str">
        <f>CHAR(34)&amp;VLOOKUP(C319,SOURCE!$V$3:$AC$2937,6,0)&amp;CHAR(34)</f>
        <v>"F'(X)"</v>
      </c>
      <c r="F319" s="20" t="str">
        <f>VLOOKUP(C319,SOURCE!$V$3:$AD$2937,9,0)&amp;"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VLOOKUP(C319,SOURCE!V$6:AB$10116,7,0)</f>
        <v>1475</v>
      </c>
      <c r="J319" s="25" t="str">
        <f>VLOOKUP(C319,SOURCE!V$6:AB$10116,6,0)</f>
        <v>F'(X)</v>
      </c>
      <c r="K319" s="26" t="str">
        <f t="shared" si="5"/>
        <v>f'(x)</v>
      </c>
      <c r="L319" s="35" t="str">
        <f>VLOOKUP(C319,SOURCE!V$6:AB$10116,2,0)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VLOOKUP(C320,SOURCE!$V$3:$AC$2937,8,0)</f>
        <v>ITM_FDQX</v>
      </c>
      <c r="E320" s="23" t="str">
        <f>CHAR(34)&amp;VLOOKUP(C320,SOURCE!$V$3:$AC$2937,6,0)&amp;CHAR(34)</f>
        <v>"F\(X)"</v>
      </c>
      <c r="F320" s="20" t="str">
        <f>VLOOKUP(C320,SOURCE!$V$3:$AD$2937,9,0)&amp;"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VLOOKUP(C320,SOURCE!V$6:AB$10116,7,0)</f>
        <v>1476</v>
      </c>
      <c r="J320" s="25" t="str">
        <f>VLOOKUP(C320,SOURCE!V$6:AB$10116,6,0)</f>
        <v>F\(X)</v>
      </c>
      <c r="K320" s="26" t="str">
        <f t="shared" si="5"/>
        <v>f\(x)</v>
      </c>
      <c r="L320" s="35" t="str">
        <f>VLOOKUP(C320,SOURCE!V$6:AB$10116,2,0)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VLOOKUP(C321,SOURCE!$V$3:$AC$2937,8,0)</f>
        <v>ITM_GAP</v>
      </c>
      <c r="E321" s="23" t="str">
        <f>CHAR(34)&amp;VLOOKUP(C321,SOURCE!$V$3:$AC$2937,6,0)&amp;CHAR(34)</f>
        <v>"GAP"</v>
      </c>
      <c r="F321" s="20" t="str">
        <f>VLOOKUP(C321,SOURCE!$V$3:$AD$2937,9,0)&amp;"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VLOOKUP(C321,SOURCE!V$6:AB$10116,7,0)</f>
        <v>1477</v>
      </c>
      <c r="J321" s="25" t="str">
        <f>VLOOKUP(C321,SOURCE!V$6:AB$10116,6,0)</f>
        <v>GAP</v>
      </c>
      <c r="K321" s="26" t="str">
        <f t="shared" si="5"/>
        <v>GAP</v>
      </c>
      <c r="L321" s="35" t="str">
        <f>VLOOKUP(C321,SOURCE!V$6:AB$10116,2,0)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VLOOKUP(C322,SOURCE!$V$3:$AC$2937,8,0)</f>
        <v>ITM_GD</v>
      </c>
      <c r="E322" s="23" t="str">
        <f>CHAR(34)&amp;VLOOKUP(C322,SOURCE!$V$3:$AC$2937,6,0)&amp;CHAR(34)</f>
        <v>"GD"</v>
      </c>
      <c r="F322" s="20" t="str">
        <f>VLOOKUP(C322,SOURCE!$V$3:$AD$2937,9,0)&amp;"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VLOOKUP(C322,SOURCE!V$6:AB$10116,7,0)</f>
        <v>1478</v>
      </c>
      <c r="J322" s="25" t="str">
        <f>VLOOKUP(C322,SOURCE!V$6:AB$10116,6,0)</f>
        <v>GD</v>
      </c>
      <c r="K322" s="26" t="str">
        <f t="shared" si="5"/>
        <v>gd</v>
      </c>
      <c r="L322" s="35" t="str">
        <f>VLOOKUP(C322,SOURCE!V$6:AB$10116,2,0)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VLOOKUP(C323,SOURCE!$V$3:$AC$2937,8,0)</f>
        <v>ITM_GDM1</v>
      </c>
      <c r="E323" s="23" t="str">
        <f>CHAR(34)&amp;VLOOKUP(C323,SOURCE!$V$3:$AC$2937,6,0)&amp;CHAR(34)</f>
        <v>"GD^-1"</v>
      </c>
      <c r="F323" s="20" t="str">
        <f>VLOOKUP(C323,SOURCE!$V$3:$AD$2937,9,0)&amp;"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VLOOKUP(C323,SOURCE!V$6:AB$10116,7,0)</f>
        <v>1479</v>
      </c>
      <c r="J323" s="25" t="str">
        <f>VLOOKUP(C323,SOURCE!V$6:AB$10116,6,0)</f>
        <v>GD^-1</v>
      </c>
      <c r="K323" s="26" t="str">
        <f t="shared" si="5"/>
        <v>gd^MINUS_1</v>
      </c>
      <c r="L323" s="35" t="str">
        <f>VLOOKUP(C323,SOURCE!V$6:AB$10116,2,0)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VLOOKUP(C324,SOURCE!$V$3:$AC$2937,8,0)</f>
        <v>ITM_GRAD</v>
      </c>
      <c r="E324" s="23" t="str">
        <f>CHAR(34)&amp;VLOOKUP(C324,SOURCE!$V$3:$AC$2937,6,0)&amp;CHAR(34)</f>
        <v>"GRAD"</v>
      </c>
      <c r="F324" s="20" t="str">
        <f>VLOOKUP(C324,SOURCE!$V$3:$AD$2937,9,0)&amp;"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VLOOKUP(C324,SOURCE!V$6:AB$10116,7,0)</f>
        <v>1480</v>
      </c>
      <c r="J324" s="25" t="str">
        <f>VLOOKUP(C324,SOURCE!V$6:AB$10116,6,0)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VLOOKUP(C324,SOURCE!V$6:AB$10116,2,0)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VLOOKUP(C325,SOURCE!$V$3:$AC$2937,8,0)</f>
        <v>ITM_GTOP</v>
      </c>
      <c r="E325" s="23" t="str">
        <f>CHAR(34)&amp;VLOOKUP(C325,SOURCE!$V$3:$AC$2937,6,0)&amp;CHAR(34)</f>
        <v>"GTO."</v>
      </c>
      <c r="F325" s="20" t="str">
        <f>VLOOKUP(C325,SOURCE!$V$3:$AD$2937,9,0)&amp;"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VLOOKUP(C325,SOURCE!V$6:AB$10116,7,0)</f>
        <v>1482</v>
      </c>
      <c r="J325" s="25" t="str">
        <f>VLOOKUP(C325,SOURCE!V$6:AB$10116,6,0)</f>
        <v>GTO.</v>
      </c>
      <c r="K325" s="26" t="str">
        <f t="shared" si="6"/>
        <v>GTO.</v>
      </c>
      <c r="L325" s="35" t="str">
        <f>VLOOKUP(C325,SOURCE!V$6:AB$10116,2,0)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VLOOKUP(C326,SOURCE!$V$3:$AC$2937,8,0)</f>
        <v>ITM_HN</v>
      </c>
      <c r="E326" s="23" t="str">
        <f>CHAR(34)&amp;VLOOKUP(C326,SOURCE!$V$3:$AC$2937,6,0)&amp;CHAR(34)</f>
        <v>"HN"</v>
      </c>
      <c r="F326" s="20" t="str">
        <f>VLOOKUP(C326,SOURCE!$V$3:$AD$2937,9,0)&amp;"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VLOOKUP(C326,SOURCE!V$6:AB$10116,7,0)</f>
        <v>1483</v>
      </c>
      <c r="J326" s="25" t="str">
        <f>VLOOKUP(C326,SOURCE!V$6:AB$10116,6,0)</f>
        <v>HN</v>
      </c>
      <c r="K326" s="26" t="str">
        <f t="shared" si="6"/>
        <v>Hn</v>
      </c>
      <c r="L326" s="35" t="str">
        <f>VLOOKUP(C326,SOURCE!V$6:AB$10116,2,0)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VLOOKUP(C327,SOURCE!$V$3:$AC$2937,8,0)</f>
        <v>ITM_HNP</v>
      </c>
      <c r="E327" s="23" t="str">
        <f>CHAR(34)&amp;VLOOKUP(C327,SOURCE!$V$3:$AC$2937,6,0)&amp;CHAR(34)</f>
        <v>"HNP"</v>
      </c>
      <c r="F327" s="20" t="str">
        <f>VLOOKUP(C327,SOURCE!$V$3:$AD$2937,9,0)&amp;"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VLOOKUP(C327,SOURCE!V$6:AB$10116,7,0)</f>
        <v>1484</v>
      </c>
      <c r="J327" s="25" t="str">
        <f>VLOOKUP(C327,SOURCE!V$6:AB$10116,6,0)</f>
        <v>HNP</v>
      </c>
      <c r="K327" s="26" t="str">
        <f t="shared" si="6"/>
        <v>HnP</v>
      </c>
      <c r="L327" s="35" t="str">
        <f>VLOOKUP(C327,SOURCE!V$6:AB$10116,2,0)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VLOOKUP(C328,SOURCE!$V$3:$AC$2937,8,0)</f>
        <v>ITM_IM</v>
      </c>
      <c r="E328" s="23" t="str">
        <f>CHAR(34)&amp;VLOOKUP(C328,SOURCE!$V$3:$AC$2937,6,0)&amp;CHAR(34)</f>
        <v>"IM"</v>
      </c>
      <c r="F328" s="20" t="str">
        <f>VLOOKUP(C328,SOURCE!$V$3:$AD$2937,9,0)&amp;"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VLOOKUP(C328,SOURCE!V$6:AB$10116,7,0)</f>
        <v>1485</v>
      </c>
      <c r="J328" s="25" t="str">
        <f>VLOOKUP(C328,SOURCE!V$6:AB$10116,6,0)</f>
        <v>IM</v>
      </c>
      <c r="K328" s="26" t="str">
        <f t="shared" si="6"/>
        <v>Im</v>
      </c>
      <c r="L328" s="35" t="str">
        <f>VLOOKUP(C328,SOURCE!V$6:AB$10116,2,0)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VLOOKUP(C329,SOURCE!$V$3:$AC$2937,8,0)</f>
        <v>ITM_INDEX</v>
      </c>
      <c r="E329" s="23" t="str">
        <f>CHAR(34)&amp;VLOOKUP(C329,SOURCE!$V$3:$AC$2937,6,0)&amp;CHAR(34)</f>
        <v>"INDEX"</v>
      </c>
      <c r="F329" s="20" t="str">
        <f>VLOOKUP(C329,SOURCE!$V$3:$AD$2937,9,0)&amp;"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VLOOKUP(C329,SOURCE!V$6:AB$10116,7,0)</f>
        <v>1486</v>
      </c>
      <c r="J329" s="25" t="str">
        <f>VLOOKUP(C329,SOURCE!V$6:AB$10116,6,0)</f>
        <v>INDEX</v>
      </c>
      <c r="K329" s="26" t="str">
        <f t="shared" si="6"/>
        <v>INDEX</v>
      </c>
      <c r="L329" s="35" t="str">
        <f>VLOOKUP(C329,SOURCE!V$6:AB$10116,2,0)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VLOOKUP(C330,SOURCE!$V$3:$AC$2937,8,0)</f>
        <v>ITM_IXYZ</v>
      </c>
      <c r="E330" s="23" t="str">
        <f>CHAR(34)&amp;VLOOKUP(C330,SOURCE!$V$3:$AC$2937,6,0)&amp;CHAR(34)</f>
        <v>"IXYZ"</v>
      </c>
      <c r="F330" s="20" t="str">
        <f>VLOOKUP(C330,SOURCE!$V$3:$AD$2937,9,0)&amp;"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VLOOKUP(C330,SOURCE!V$6:AB$10116,7,0)</f>
        <v>1487</v>
      </c>
      <c r="J330" s="25" t="str">
        <f>VLOOKUP(C330,SOURCE!V$6:AB$10116,6,0)</f>
        <v>IXYZ</v>
      </c>
      <c r="K330" s="26" t="str">
        <f t="shared" si="6"/>
        <v>Ixyz</v>
      </c>
      <c r="L330" s="35" t="str">
        <f>VLOOKUP(C330,SOURCE!V$6:AB$10116,2,0)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VLOOKUP(C331,SOURCE!$V$3:$AC$2937,8,0)</f>
        <v>ITM_IGAMMAP</v>
      </c>
      <c r="E331" s="23" t="str">
        <f>CHAR(34)&amp;VLOOKUP(C331,SOURCE!$V$3:$AC$2937,6,0)&amp;CHAR(34)</f>
        <v>"IGAMMAP"</v>
      </c>
      <c r="F331" s="20" t="str">
        <f>VLOOKUP(C331,SOURCE!$V$3:$AD$2937,9,0)&amp;"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VLOOKUP(C331,SOURCE!V$6:AB$10116,7,0)</f>
        <v>1488</v>
      </c>
      <c r="J331" s="25" t="str">
        <f>VLOOKUP(C331,SOURCE!V$6:AB$10116,6,0)</f>
        <v>IGAMMAP</v>
      </c>
      <c r="K331" s="26" t="str">
        <f t="shared" si="6"/>
        <v>IGAMMAp</v>
      </c>
      <c r="L331" s="35" t="str">
        <f>VLOOKUP(C331,SOURCE!V$6:AB$10116,2,0)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VLOOKUP(C332,SOURCE!$V$3:$AC$2937,8,0)</f>
        <v>ITM_IGAMMAQ</v>
      </c>
      <c r="E332" s="23" t="str">
        <f>CHAR(34)&amp;VLOOKUP(C332,SOURCE!$V$3:$AC$2937,6,0)&amp;CHAR(34)</f>
        <v>"IGAMMAQ"</v>
      </c>
      <c r="F332" s="20" t="str">
        <f>VLOOKUP(C332,SOURCE!$V$3:$AD$2937,9,0)&amp;"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VLOOKUP(C332,SOURCE!V$6:AB$10116,7,0)</f>
        <v>1489</v>
      </c>
      <c r="J332" s="25" t="str">
        <f>VLOOKUP(C332,SOURCE!V$6:AB$10116,6,0)</f>
        <v>IGAMMAQ</v>
      </c>
      <c r="K332" s="26" t="str">
        <f t="shared" si="6"/>
        <v>IGAMMAq</v>
      </c>
      <c r="L332" s="35" t="str">
        <f>VLOOKUP(C332,SOURCE!V$6:AB$10116,2,0)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VLOOKUP(C333,SOURCE!$V$3:$AC$2937,8,0)</f>
        <v>ITM_IPLUS</v>
      </c>
      <c r="E333" s="23" t="str">
        <f>CHAR(34)&amp;VLOOKUP(C333,SOURCE!$V$3:$AC$2937,6,0)&amp;CHAR(34)</f>
        <v>"I+"</v>
      </c>
      <c r="F333" s="20" t="str">
        <f>VLOOKUP(C333,SOURCE!$V$3:$AD$2937,9,0)&amp;"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VLOOKUP(C333,SOURCE!V$6:AB$10116,7,0)</f>
        <v>1490</v>
      </c>
      <c r="J333" s="25" t="str">
        <f>VLOOKUP(C333,SOURCE!V$6:AB$10116,6,0)</f>
        <v>I+</v>
      </c>
      <c r="K333" s="26" t="str">
        <f t="shared" si="6"/>
        <v>I+</v>
      </c>
      <c r="L333" s="35" t="str">
        <f>VLOOKUP(C333,SOURCE!V$6:AB$10116,2,0)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VLOOKUP(C334,SOURCE!$V$3:$AC$2937,8,0)</f>
        <v>ITM_IMINUS</v>
      </c>
      <c r="E334" s="23" t="str">
        <f>CHAR(34)&amp;VLOOKUP(C334,SOURCE!$V$3:$AC$2937,6,0)&amp;CHAR(34)</f>
        <v>"I-"</v>
      </c>
      <c r="F334" s="20" t="str">
        <f>VLOOKUP(C334,SOURCE!$V$3:$AD$2937,9,0)&amp;"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VLOOKUP(C334,SOURCE!V$6:AB$10116,7,0)</f>
        <v>1491</v>
      </c>
      <c r="J334" s="25" t="str">
        <f>VLOOKUP(C334,SOURCE!V$6:AB$10116,6,0)</f>
        <v>I-</v>
      </c>
      <c r="K334" s="26" t="str">
        <f t="shared" si="6"/>
        <v>I-</v>
      </c>
      <c r="L334" s="35" t="str">
        <f>VLOOKUP(C334,SOURCE!V$6:AB$10116,2,0)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VLOOKUP(C335,SOURCE!$V$3:$AC$2937,8,0)</f>
        <v>ITM_JYX</v>
      </c>
      <c r="E335" s="23" t="str">
        <f>CHAR(34)&amp;VLOOKUP(C335,SOURCE!$V$3:$AC$2937,6,0)&amp;CHAR(34)</f>
        <v>"JY(X)"</v>
      </c>
      <c r="F335" s="20" t="str">
        <f>VLOOKUP(C335,SOURCE!$V$3:$AD$2937,9,0)&amp;"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VLOOKUP(C335,SOURCE!V$6:AB$10116,7,0)</f>
        <v>1492</v>
      </c>
      <c r="J335" s="25" t="str">
        <f>VLOOKUP(C335,SOURCE!V$6:AB$10116,6,0)</f>
        <v>JY(X)</v>
      </c>
      <c r="K335" s="26" t="str">
        <f t="shared" si="6"/>
        <v>Jy(x)</v>
      </c>
      <c r="L335" s="35" t="str">
        <f>VLOOKUP(C335,SOURCE!V$6:AB$10116,2,0)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VLOOKUP(C336,SOURCE!$V$3:$AC$2937,8,0)</f>
        <v>ITM_JPLUS</v>
      </c>
      <c r="E336" s="23" t="str">
        <f>CHAR(34)&amp;VLOOKUP(C336,SOURCE!$V$3:$AC$2937,6,0)&amp;CHAR(34)</f>
        <v>"J+"</v>
      </c>
      <c r="F336" s="20" t="str">
        <f>VLOOKUP(C336,SOURCE!$V$3:$AD$2937,9,0)&amp;"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VLOOKUP(C336,SOURCE!V$6:AB$10116,7,0)</f>
        <v>1493</v>
      </c>
      <c r="J336" s="25" t="str">
        <f>VLOOKUP(C336,SOURCE!V$6:AB$10116,6,0)</f>
        <v>J+</v>
      </c>
      <c r="K336" s="26" t="str">
        <f t="shared" si="6"/>
        <v>J+</v>
      </c>
      <c r="L336" s="35" t="str">
        <f>VLOOKUP(C336,SOURCE!V$6:AB$10116,2,0)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VLOOKUP(C337,SOURCE!$V$3:$AC$2937,8,0)</f>
        <v>ITM_JMINUS</v>
      </c>
      <c r="E337" s="23" t="str">
        <f>CHAR(34)&amp;VLOOKUP(C337,SOURCE!$V$3:$AC$2937,6,0)&amp;CHAR(34)</f>
        <v>"J-"</v>
      </c>
      <c r="F337" s="20" t="str">
        <f>VLOOKUP(C337,SOURCE!$V$3:$AD$2937,9,0)&amp;"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VLOOKUP(C337,SOURCE!V$6:AB$10116,7,0)</f>
        <v>1494</v>
      </c>
      <c r="J337" s="25" t="str">
        <f>VLOOKUP(C337,SOURCE!V$6:AB$10116,6,0)</f>
        <v>J-</v>
      </c>
      <c r="K337" s="26" t="str">
        <f t="shared" si="6"/>
        <v>J-</v>
      </c>
      <c r="L337" s="35" t="str">
        <f>VLOOKUP(C337,SOURCE!V$6:AB$10116,2,0)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VLOOKUP(C338,SOURCE!$V$3:$AC$2937,8,0)</f>
        <v>ITM_JUL_GREG</v>
      </c>
      <c r="E338" s="23" t="str">
        <f>CHAR(34)&amp;VLOOKUP(C338,SOURCE!$V$3:$AC$2937,6,0)&amp;CHAR(34)</f>
        <v>"J/G"</v>
      </c>
      <c r="F338" s="20" t="str">
        <f>VLOOKUP(C338,SOURCE!$V$3:$AD$2937,9,0)&amp;"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VLOOKUP(C338,SOURCE!V$6:AB$10116,7,0)</f>
        <v>1495</v>
      </c>
      <c r="J338" s="25" t="str">
        <f>VLOOKUP(C338,SOURCE!V$6:AB$10116,6,0)</f>
        <v>J/G</v>
      </c>
      <c r="K338" s="26" t="str">
        <f t="shared" si="6"/>
        <v>J/G</v>
      </c>
      <c r="L338" s="35" t="str">
        <f>VLOOKUP(C338,SOURCE!V$6:AB$10116,2,0)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VLOOKUP(C339,SOURCE!$V$3:$AC$2937,8,0)</f>
        <v>ITM_sinc</v>
      </c>
      <c r="E339" s="23" t="str">
        <f>CHAR(34)&amp;VLOOKUP(C339,SOURCE!$V$3:$AC$2937,6,0)&amp;CHAR(34)</f>
        <v>"SINC"</v>
      </c>
      <c r="F339" s="20" t="str">
        <f>VLOOKUP(C339,SOURCE!$V$3:$AD$2937,9,0)&amp;"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VLOOKUP(C339,SOURCE!V$6:AB$10116,7,0)</f>
        <v>1500</v>
      </c>
      <c r="J339" s="25" t="str">
        <f>VLOOKUP(C339,SOURCE!V$6:AB$10116,6,0)</f>
        <v>SINC</v>
      </c>
      <c r="K339" s="26" t="str">
        <f t="shared" si="6"/>
        <v>sinc</v>
      </c>
      <c r="L339" s="35" t="str">
        <f>VLOOKUP(C339,SOURCE!V$6:AB$10116,2,0)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VLOOKUP(C340,SOURCE!$V$3:$AC$2937,8,0)</f>
        <v>ITM_KTYP</v>
      </c>
      <c r="E340" s="23" t="str">
        <f>CHAR(34)&amp;VLOOKUP(C340,SOURCE!$V$3:$AC$2937,6,0)&amp;CHAR(34)</f>
        <v>"KTYP?"</v>
      </c>
      <c r="F340" s="20" t="str">
        <f>VLOOKUP(C340,SOURCE!$V$3:$AD$2937,9,0)&amp;"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VLOOKUP(C340,SOURCE!V$6:AB$10116,7,0)</f>
        <v>1501</v>
      </c>
      <c r="J340" s="25" t="str">
        <f>VLOOKUP(C340,SOURCE!V$6:AB$10116,6,0)</f>
        <v>KTYP?</v>
      </c>
      <c r="K340" s="26" t="str">
        <f t="shared" si="6"/>
        <v>KTYP?</v>
      </c>
      <c r="L340" s="35" t="str">
        <f>VLOOKUP(C340,SOURCE!V$6:AB$10116,2,0)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VLOOKUP(C341,SOURCE!$V$3:$AC$2937,8,0)</f>
        <v>ITM_LASTX</v>
      </c>
      <c r="E341" s="23" t="str">
        <f>CHAR(34)&amp;VLOOKUP(C341,SOURCE!$V$3:$AC$2937,6,0)&amp;CHAR(34)</f>
        <v>"LASTX"</v>
      </c>
      <c r="F341" s="20" t="str">
        <f>VLOOKUP(C341,SOURCE!$V$3:$AD$2937,9,0)&amp;"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VLOOKUP(C341,SOURCE!V$6:AB$10116,7,0)</f>
        <v>1502</v>
      </c>
      <c r="J341" s="25" t="str">
        <f>VLOOKUP(C341,SOURCE!V$6:AB$10116,6,0)</f>
        <v>LASTX</v>
      </c>
      <c r="K341" s="26" t="str">
        <f t="shared" si="6"/>
        <v>LASTx</v>
      </c>
      <c r="L341" s="35" t="str">
        <f>VLOOKUP(C341,SOURCE!V$6:AB$10116,2,0)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VLOOKUP(C342,SOURCE!$V$3:$AC$2937,8,0)</f>
        <v>ITM_LEAP</v>
      </c>
      <c r="E342" s="23" t="str">
        <f>CHAR(34)&amp;VLOOKUP(C342,SOURCE!$V$3:$AC$2937,6,0)&amp;CHAR(34)</f>
        <v>"LEAP?"</v>
      </c>
      <c r="F342" s="20" t="str">
        <f>VLOOKUP(C342,SOURCE!$V$3:$AD$2937,9,0)&amp;"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VLOOKUP(C342,SOURCE!V$6:AB$10116,7,0)</f>
        <v>1504</v>
      </c>
      <c r="J342" s="25" t="str">
        <f>VLOOKUP(C342,SOURCE!V$6:AB$10116,6,0)</f>
        <v>LEAP?</v>
      </c>
      <c r="K342" s="26" t="str">
        <f t="shared" si="6"/>
        <v>LEAP?</v>
      </c>
      <c r="L342" s="35" t="str">
        <f>VLOOKUP(C342,SOURCE!V$6:AB$10116,2,0)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VLOOKUP(C343,SOURCE!$V$3:$AC$2937,8,0)</f>
        <v>ITM_Lm</v>
      </c>
      <c r="E343" s="23" t="str">
        <f>CHAR(34)&amp;VLOOKUP(C343,SOURCE!$V$3:$AC$2937,6,0)&amp;CHAR(34)</f>
        <v>"LM"</v>
      </c>
      <c r="F343" s="20" t="str">
        <f>VLOOKUP(C343,SOURCE!$V$3:$AD$2937,9,0)&amp;"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VLOOKUP(C343,SOURCE!V$6:AB$10116,7,0)</f>
        <v>1505</v>
      </c>
      <c r="J343" s="25" t="str">
        <f>VLOOKUP(C343,SOURCE!V$6:AB$10116,6,0)</f>
        <v>LM</v>
      </c>
      <c r="K343" s="26" t="str">
        <f t="shared" si="6"/>
        <v>Lm</v>
      </c>
      <c r="L343" s="35" t="str">
        <f>VLOOKUP(C343,SOURCE!V$6:AB$10116,2,0)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VLOOKUP(C344,SOURCE!$V$3:$AC$2937,8,0)</f>
        <v>ITM_LmALPHA</v>
      </c>
      <c r="E344" s="23" t="str">
        <f>CHAR(34)&amp;VLOOKUP(C344,SOURCE!$V$3:$AC$2937,6,0)&amp;CHAR(34)</f>
        <v>"LMALPHA"</v>
      </c>
      <c r="F344" s="20" t="str">
        <f>VLOOKUP(C344,SOURCE!$V$3:$AD$2937,9,0)&amp;"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VLOOKUP(C344,SOURCE!V$6:AB$10116,7,0)</f>
        <v>1506</v>
      </c>
      <c r="J344" s="25" t="str">
        <f>VLOOKUP(C344,SOURCE!V$6:AB$10116,6,0)</f>
        <v>LMALPHA</v>
      </c>
      <c r="K344" s="26" t="str">
        <f t="shared" si="6"/>
        <v>Lmalpha</v>
      </c>
      <c r="L344" s="35" t="str">
        <f>VLOOKUP(C344,SOURCE!V$6:AB$10116,2,0)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VLOOKUP(C345,SOURCE!$V$3:$AC$2937,8,0)</f>
        <v>ITM_LNBETA</v>
      </c>
      <c r="E345" s="23" t="str">
        <f>CHAR(34)&amp;VLOOKUP(C345,SOURCE!$V$3:$AC$2937,6,0)&amp;CHAR(34)</f>
        <v>"LNBETA"</v>
      </c>
      <c r="F345" s="20" t="str">
        <f>VLOOKUP(C345,SOURCE!$V$3:$AD$2937,9,0)&amp;"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VLOOKUP(C345,SOURCE!V$6:AB$10116,7,0)</f>
        <v>1507</v>
      </c>
      <c r="J345" s="25" t="str">
        <f>VLOOKUP(C345,SOURCE!V$6:AB$10116,6,0)</f>
        <v>LNBETA</v>
      </c>
      <c r="K345" s="26" t="str">
        <f t="shared" si="6"/>
        <v>LNbeta</v>
      </c>
      <c r="L345" s="35" t="str">
        <f>VLOOKUP(C345,SOURCE!V$6:AB$10116,2,0)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VLOOKUP(C346,SOURCE!$V$3:$AC$2937,8,0)</f>
        <v>ITM_LNGAMMA</v>
      </c>
      <c r="E346" s="23" t="str">
        <f>CHAR(34)&amp;VLOOKUP(C346,SOURCE!$V$3:$AC$2937,6,0)&amp;CHAR(34)</f>
        <v>"LNGAMMA"</v>
      </c>
      <c r="F346" s="20" t="str">
        <f>VLOOKUP(C346,SOURCE!$V$3:$AD$2937,9,0)&amp;"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VLOOKUP(C346,SOURCE!V$6:AB$10116,7,0)</f>
        <v>1508</v>
      </c>
      <c r="J346" s="25" t="str">
        <f>VLOOKUP(C346,SOURCE!V$6:AB$10116,6,0)</f>
        <v>LNGAMMA</v>
      </c>
      <c r="K346" s="26" t="str">
        <f t="shared" si="6"/>
        <v>LNGAMMA</v>
      </c>
      <c r="L346" s="35" t="str">
        <f>VLOOKUP(C346,SOURCE!V$6:AB$10116,2,0)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VLOOKUP(C347,SOURCE!$V$3:$AC$2937,8,0)</f>
        <v>ITM_LOAD</v>
      </c>
      <c r="E347" s="23" t="str">
        <f>CHAR(34)&amp;VLOOKUP(C347,SOURCE!$V$3:$AC$2937,6,0)&amp;CHAR(34)</f>
        <v>"LOAD"</v>
      </c>
      <c r="F347" s="20" t="str">
        <f>VLOOKUP(C347,SOURCE!$V$3:$AD$2937,9,0)&amp;"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VLOOKUP(C347,SOURCE!V$6:AB$10116,7,0)</f>
        <v>1509</v>
      </c>
      <c r="J347" s="25" t="str">
        <f>VLOOKUP(C347,SOURCE!V$6:AB$10116,6,0)</f>
        <v>LOAD</v>
      </c>
      <c r="K347" s="26" t="str">
        <f t="shared" si="6"/>
        <v>LOAD</v>
      </c>
      <c r="L347" s="35" t="str">
        <f>VLOOKUP(C347,SOURCE!V$6:AB$10116,2,0)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VLOOKUP(C348,SOURCE!$V$3:$AC$2937,8,0)</f>
        <v>ITM_LOADP</v>
      </c>
      <c r="E348" s="23" t="str">
        <f>CHAR(34)&amp;VLOOKUP(C348,SOURCE!$V$3:$AC$2937,6,0)&amp;CHAR(34)</f>
        <v>"LOADP"</v>
      </c>
      <c r="F348" s="20" t="str">
        <f>VLOOKUP(C348,SOURCE!$V$3:$AD$2937,9,0)&amp;"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VLOOKUP(C348,SOURCE!V$6:AB$10116,7,0)</f>
        <v>1510</v>
      </c>
      <c r="J348" s="25" t="str">
        <f>VLOOKUP(C348,SOURCE!V$6:AB$10116,6,0)</f>
        <v>LOADP</v>
      </c>
      <c r="K348" s="26" t="str">
        <f t="shared" si="6"/>
        <v>LOADP</v>
      </c>
      <c r="L348" s="35" t="str">
        <f>VLOOKUP(C348,SOURCE!V$6:AB$10116,2,0)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VLOOKUP(C349,SOURCE!$V$3:$AC$2937,8,0)</f>
        <v>ITM_LOADR</v>
      </c>
      <c r="E349" s="23" t="str">
        <f>CHAR(34)&amp;VLOOKUP(C349,SOURCE!$V$3:$AC$2937,6,0)&amp;CHAR(34)</f>
        <v>"LOADR"</v>
      </c>
      <c r="F349" s="20" t="str">
        <f>VLOOKUP(C349,SOURCE!$V$3:$AD$2937,9,0)&amp;"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VLOOKUP(C349,SOURCE!V$6:AB$10116,7,0)</f>
        <v>1511</v>
      </c>
      <c r="J349" s="25" t="str">
        <f>VLOOKUP(C349,SOURCE!V$6:AB$10116,6,0)</f>
        <v>LOADR</v>
      </c>
      <c r="K349" s="26" t="str">
        <f t="shared" si="6"/>
        <v>LOADR</v>
      </c>
      <c r="L349" s="35" t="str">
        <f>VLOOKUP(C349,SOURCE!V$6:AB$10116,2,0)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VLOOKUP(C350,SOURCE!$V$3:$AC$2937,8,0)</f>
        <v>ITM_LOADSS</v>
      </c>
      <c r="E350" s="23" t="str">
        <f>CHAR(34)&amp;VLOOKUP(C350,SOURCE!$V$3:$AC$2937,6,0)&amp;CHAR(34)</f>
        <v>"LOADSS"</v>
      </c>
      <c r="F350" s="20" t="str">
        <f>VLOOKUP(C350,SOURCE!$V$3:$AD$2937,9,0)&amp;"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VLOOKUP(C350,SOURCE!V$6:AB$10116,7,0)</f>
        <v>1512</v>
      </c>
      <c r="J350" s="25" t="str">
        <f>VLOOKUP(C350,SOURCE!V$6:AB$10116,6,0)</f>
        <v>LOADSS</v>
      </c>
      <c r="K350" s="26" t="str">
        <f t="shared" si="6"/>
        <v>LOADSS</v>
      </c>
      <c r="L350" s="35" t="str">
        <f>VLOOKUP(C350,SOURCE!V$6:AB$10116,2,0)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VLOOKUP(C351,SOURCE!$V$3:$AC$2937,8,0)</f>
        <v>ITM_LOADSIGMA</v>
      </c>
      <c r="E351" s="23" t="str">
        <f>CHAR(34)&amp;VLOOKUP(C351,SOURCE!$V$3:$AC$2937,6,0)&amp;CHAR(34)</f>
        <v>"LOADSUM"</v>
      </c>
      <c r="F351" s="20" t="str">
        <f>VLOOKUP(C351,SOURCE!$V$3:$AD$2937,9,0)&amp;"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VLOOKUP(C351,SOURCE!V$6:AB$10116,7,0)</f>
        <v>1513</v>
      </c>
      <c r="J351" s="25" t="str">
        <f>VLOOKUP(C351,SOURCE!V$6:AB$10116,6,0)</f>
        <v>LOADSUM</v>
      </c>
      <c r="K351" s="26" t="str">
        <f t="shared" si="6"/>
        <v>LOADSUM</v>
      </c>
      <c r="L351" s="35" t="str">
        <f>VLOOKUP(C351,SOURCE!V$6:AB$10116,2,0)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VLOOKUP(C352,SOURCE!$V$3:$AC$2937,8,0)</f>
        <v>ITM_LocR</v>
      </c>
      <c r="E352" s="23" t="str">
        <f>CHAR(34)&amp;VLOOKUP(C352,SOURCE!$V$3:$AC$2937,6,0)&amp;CHAR(34)</f>
        <v>"LOCR"</v>
      </c>
      <c r="F352" s="20" t="str">
        <f>VLOOKUP(C352,SOURCE!$V$3:$AD$2937,9,0)&amp;"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VLOOKUP(C352,SOURCE!V$6:AB$10116,7,0)</f>
        <v>1514</v>
      </c>
      <c r="J352" s="25" t="str">
        <f>VLOOKUP(C352,SOURCE!V$6:AB$10116,6,0)</f>
        <v>LOCR</v>
      </c>
      <c r="K352" s="26" t="str">
        <f t="shared" si="6"/>
        <v>LocR</v>
      </c>
      <c r="L352" s="35" t="str">
        <f>VLOOKUP(C352,SOURCE!V$6:AB$10116,2,0)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VLOOKUP(C353,SOURCE!$V$3:$AC$2937,8,0)</f>
        <v>ITM_LocRQ</v>
      </c>
      <c r="E353" s="23" t="str">
        <f>CHAR(34)&amp;VLOOKUP(C353,SOURCE!$V$3:$AC$2937,6,0)&amp;CHAR(34)</f>
        <v>"LOCR?"</v>
      </c>
      <c r="F353" s="20" t="str">
        <f>VLOOKUP(C353,SOURCE!$V$3:$AD$2937,9,0)&amp;"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VLOOKUP(C353,SOURCE!V$6:AB$10116,7,0)</f>
        <v>1515</v>
      </c>
      <c r="J353" s="25" t="str">
        <f>VLOOKUP(C353,SOURCE!V$6:AB$10116,6,0)</f>
        <v>LOCR?</v>
      </c>
      <c r="K353" s="26" t="str">
        <f t="shared" si="6"/>
        <v>LocR?</v>
      </c>
      <c r="L353" s="35" t="str">
        <f>VLOOKUP(C353,SOURCE!V$6:AB$10116,2,0)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VLOOKUP(C354,SOURCE!$V$3:$AC$2937,8,0)</f>
        <v>ITM_LR</v>
      </c>
      <c r="E354" s="23" t="str">
        <f>CHAR(34)&amp;VLOOKUP(C354,SOURCE!$V$3:$AC$2937,6,0)&amp;CHAR(34)</f>
        <v>"L.R."</v>
      </c>
      <c r="F354" s="20" t="str">
        <f>VLOOKUP(C354,SOURCE!$V$3:$AD$2937,9,0)&amp;"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VLOOKUP(C354,SOURCE!V$6:AB$10116,7,0)</f>
        <v>1516</v>
      </c>
      <c r="J354" s="25" t="str">
        <f>VLOOKUP(C354,SOURCE!V$6:AB$10116,6,0)</f>
        <v>L.R.</v>
      </c>
      <c r="K354" s="26" t="str">
        <f t="shared" si="6"/>
        <v>L.R.</v>
      </c>
      <c r="L354" s="35" t="str">
        <f>VLOOKUP(C354,SOURCE!V$6:AB$10116,2,0)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VLOOKUP(C355,SOURCE!$V$3:$AC$2937,8,0)</f>
        <v>ITM_MANT</v>
      </c>
      <c r="E355" s="23" t="str">
        <f>CHAR(34)&amp;VLOOKUP(C355,SOURCE!$V$3:$AC$2937,6,0)&amp;CHAR(34)</f>
        <v>"MANT"</v>
      </c>
      <c r="F355" s="20" t="str">
        <f>VLOOKUP(C355,SOURCE!$V$3:$AD$2937,9,0)&amp;"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VLOOKUP(C355,SOURCE!V$6:AB$10116,7,0)</f>
        <v>1517</v>
      </c>
      <c r="J355" s="25" t="str">
        <f>VLOOKUP(C355,SOURCE!V$6:AB$10116,6,0)</f>
        <v>MANT</v>
      </c>
      <c r="K355" s="26" t="str">
        <f t="shared" si="6"/>
        <v>MANT</v>
      </c>
      <c r="L355" s="35" t="str">
        <f>VLOOKUP(C355,SOURCE!V$6:AB$10116,2,0)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VLOOKUP(C356,SOURCE!$V$3:$AC$2937,8,0)</f>
        <v>ITM_MATX</v>
      </c>
      <c r="E356" s="23" t="str">
        <f>CHAR(34)&amp;VLOOKUP(C356,SOURCE!$V$3:$AC$2937,6,0)&amp;CHAR(34)</f>
        <v>"MAT_X"</v>
      </c>
      <c r="F356" s="20" t="str">
        <f>VLOOKUP(C356,SOURCE!$V$3:$AD$2937,9,0)&amp;"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VLOOKUP(C356,SOURCE!V$6:AB$10116,7,0)</f>
        <v>1518</v>
      </c>
      <c r="J356" s="25" t="str">
        <f>VLOOKUP(C356,SOURCE!V$6:AB$10116,6,0)</f>
        <v>MAT_X</v>
      </c>
      <c r="K356" s="26" t="str">
        <f t="shared" si="6"/>
        <v>MatX</v>
      </c>
      <c r="L356" s="35" t="str">
        <f>VLOOKUP(C356,SOURCE!V$6:AB$10116,2,0)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VLOOKUP(C357,SOURCE!$V$3:$AC$2937,8,0)</f>
        <v>ITM_MEM</v>
      </c>
      <c r="E357" s="23" t="str">
        <f>CHAR(34)&amp;VLOOKUP(C357,SOURCE!$V$3:$AC$2937,6,0)&amp;CHAR(34)</f>
        <v>"MEM?"</v>
      </c>
      <c r="F357" s="20" t="str">
        <f>VLOOKUP(C357,SOURCE!$V$3:$AD$2937,9,0)&amp;"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VLOOKUP(C357,SOURCE!V$6:AB$10116,7,0)</f>
        <v>1519</v>
      </c>
      <c r="J357" s="25" t="str">
        <f>VLOOKUP(C357,SOURCE!V$6:AB$10116,6,0)</f>
        <v>MEM?</v>
      </c>
      <c r="K357" s="26" t="str">
        <f t="shared" si="6"/>
        <v>MEM?</v>
      </c>
      <c r="L357" s="35" t="str">
        <f>VLOOKUP(C357,SOURCE!V$6:AB$10116,2,0)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VLOOKUP(C358,SOURCE!$V$3:$AC$2937,8,0)</f>
        <v>ITM_MENU</v>
      </c>
      <c r="E358" s="23" t="str">
        <f>CHAR(34)&amp;VLOOKUP(C358,SOURCE!$V$3:$AC$2937,6,0)&amp;CHAR(34)</f>
        <v>"MENU"</v>
      </c>
      <c r="F358" s="20" t="str">
        <f>VLOOKUP(C358,SOURCE!$V$3:$AD$2937,9,0)&amp;"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VLOOKUP(C358,SOURCE!V$6:AB$10116,7,0)</f>
        <v>1520</v>
      </c>
      <c r="J358" s="25" t="str">
        <f>VLOOKUP(C358,SOURCE!V$6:AB$10116,6,0)</f>
        <v>MENU</v>
      </c>
      <c r="K358" s="26" t="str">
        <f t="shared" si="6"/>
        <v>MENU</v>
      </c>
      <c r="L358" s="35" t="str">
        <f>VLOOKUP(C358,SOURCE!V$6:AB$10116,2,0)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VLOOKUP(C359,SOURCE!$V$3:$AC$2937,8,0)</f>
        <v>ITM_MONTH</v>
      </c>
      <c r="E359" s="23" t="str">
        <f>CHAR(34)&amp;VLOOKUP(C359,SOURCE!$V$3:$AC$2937,6,0)&amp;CHAR(34)</f>
        <v>"MONTH"</v>
      </c>
      <c r="F359" s="20" t="str">
        <f>VLOOKUP(C359,SOURCE!$V$3:$AD$2937,9,0)&amp;"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VLOOKUP(C359,SOURCE!V$6:AB$10116,7,0)</f>
        <v>1521</v>
      </c>
      <c r="J359" s="25" t="str">
        <f>VLOOKUP(C359,SOURCE!V$6:AB$10116,6,0)</f>
        <v>MONTH</v>
      </c>
      <c r="K359" s="26" t="str">
        <f t="shared" si="6"/>
        <v>MONTH</v>
      </c>
      <c r="L359" s="35" t="str">
        <f>VLOOKUP(C359,SOURCE!V$6:AB$10116,2,0)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VLOOKUP(C360,SOURCE!$V$3:$AC$2937,8,0)</f>
        <v>ITM_MSG</v>
      </c>
      <c r="E360" s="23" t="str">
        <f>CHAR(34)&amp;VLOOKUP(C360,SOURCE!$V$3:$AC$2937,6,0)&amp;CHAR(34)</f>
        <v>"MSG"</v>
      </c>
      <c r="F360" s="20" t="str">
        <f>VLOOKUP(C360,SOURCE!$V$3:$AD$2937,9,0)&amp;"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VLOOKUP(C360,SOURCE!V$6:AB$10116,7,0)</f>
        <v>1522</v>
      </c>
      <c r="J360" s="25" t="str">
        <f>VLOOKUP(C360,SOURCE!V$6:AB$10116,6,0)</f>
        <v>MSG</v>
      </c>
      <c r="K360" s="26" t="str">
        <f t="shared" si="6"/>
        <v>MSG</v>
      </c>
      <c r="L360" s="35" t="str">
        <f>VLOOKUP(C360,SOURCE!V$6:AB$10116,2,0)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VLOOKUP(C361,SOURCE!$V$3:$AC$2937,8,0)</f>
        <v>ITM_MULPI</v>
      </c>
      <c r="E361" s="23" t="str">
        <f>CHAR(34)&amp;VLOOKUP(C361,SOURCE!$V$3:$AC$2937,6,0)&amp;CHAR(34)</f>
        <v>"MULPI"</v>
      </c>
      <c r="F361" s="20" t="str">
        <f>VLOOKUP(C361,SOURCE!$V$3:$AD$2937,9,0)&amp;"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VLOOKUP(C361,SOURCE!V$6:AB$10116,7,0)</f>
        <v>1523</v>
      </c>
      <c r="J361" s="25" t="str">
        <f>VLOOKUP(C361,SOURCE!V$6:AB$10116,6,0)</f>
        <v>MULPI</v>
      </c>
      <c r="K361" s="26" t="str">
        <f t="shared" si="6"/>
        <v>MULpi</v>
      </c>
      <c r="L361" s="35" t="str">
        <f>VLOOKUP(C361,SOURCE!V$6:AB$10116,2,0)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VLOOKUP(C362,SOURCE!$V$3:$AC$2937,8,0)</f>
        <v>ITM_M_DELR</v>
      </c>
      <c r="E362" s="23" t="str">
        <f>CHAR(34)&amp;VLOOKUP(C362,SOURCE!$V$3:$AC$2937,6,0)&amp;CHAR(34)</f>
        <v>"M.DELR"</v>
      </c>
      <c r="F362" s="20" t="str">
        <f>VLOOKUP(C362,SOURCE!$V$3:$AD$2937,9,0)&amp;"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VLOOKUP(C362,SOURCE!V$6:AB$10116,7,0)</f>
        <v>1525</v>
      </c>
      <c r="J362" s="25" t="str">
        <f>VLOOKUP(C362,SOURCE!V$6:AB$10116,6,0)</f>
        <v>M.DELR</v>
      </c>
      <c r="K362" s="26" t="str">
        <f t="shared" si="6"/>
        <v>DELR</v>
      </c>
      <c r="L362" s="35" t="str">
        <f>VLOOKUP(C362,SOURCE!V$6:AB$10116,2,0)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VLOOKUP(C363,SOURCE!$V$3:$AC$2937,8,0)</f>
        <v>ITM_M_DIMQ</v>
      </c>
      <c r="E363" s="23" t="str">
        <f>CHAR(34)&amp;VLOOKUP(C363,SOURCE!$V$3:$AC$2937,6,0)&amp;CHAR(34)</f>
        <v>"M.DIM?"</v>
      </c>
      <c r="F363" s="20" t="str">
        <f>VLOOKUP(C363,SOURCE!$V$3:$AD$2937,9,0)&amp;"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VLOOKUP(C363,SOURCE!V$6:AB$10116,7,0)</f>
        <v>1527</v>
      </c>
      <c r="J363" s="25" t="str">
        <f>VLOOKUP(C363,SOURCE!V$6:AB$10116,6,0)</f>
        <v>M.DIM?</v>
      </c>
      <c r="K363" s="26" t="str">
        <f t="shared" si="6"/>
        <v>DIM?</v>
      </c>
      <c r="L363" s="35" t="str">
        <f>VLOOKUP(C363,SOURCE!V$6:AB$10116,2,0)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VLOOKUP(C364,SOURCE!$V$3:$AC$2937,8,0)</f>
        <v>ITM_MDY</v>
      </c>
      <c r="E364" s="23" t="str">
        <f>CHAR(34)&amp;VLOOKUP(C364,SOURCE!$V$3:$AC$2937,6,0)&amp;CHAR(34)</f>
        <v>"MDY"</v>
      </c>
      <c r="F364" s="20" t="str">
        <f>VLOOKUP(C364,SOURCE!$V$3:$AD$2937,9,0)&amp;"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VLOOKUP(C364,SOURCE!V$6:AB$10116,7,0)</f>
        <v>1528</v>
      </c>
      <c r="J364" s="25" t="str">
        <f>VLOOKUP(C364,SOURCE!V$6:AB$10116,6,0)</f>
        <v>MDY</v>
      </c>
      <c r="K364" s="26" t="str">
        <f t="shared" si="6"/>
        <v>MDY</v>
      </c>
      <c r="L364" s="35" t="str">
        <f>VLOOKUP(C364,SOURCE!V$6:AB$10116,2,0)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VLOOKUP(C365,SOURCE!$V$3:$AC$2937,8,0)</f>
        <v>ITM_M_GET</v>
      </c>
      <c r="E365" s="23" t="str">
        <f>CHAR(34)&amp;VLOOKUP(C365,SOURCE!$V$3:$AC$2937,6,0)&amp;CHAR(34)</f>
        <v>"M.GET"</v>
      </c>
      <c r="F365" s="20" t="str">
        <f>VLOOKUP(C365,SOURCE!$V$3:$AD$2937,9,0)&amp;"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VLOOKUP(C365,SOURCE!V$6:AB$10116,7,0)</f>
        <v>1531</v>
      </c>
      <c r="J365" s="25" t="str">
        <f>VLOOKUP(C365,SOURCE!V$6:AB$10116,6,0)</f>
        <v>M.GET</v>
      </c>
      <c r="K365" s="26" t="str">
        <f t="shared" si="6"/>
        <v>GETM</v>
      </c>
      <c r="L365" s="35" t="str">
        <f>VLOOKUP(C365,SOURCE!V$6:AB$10116,2,0)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VLOOKUP(C366,SOURCE!$V$3:$AC$2937,8,0)</f>
        <v>ITM_M_GOTO</v>
      </c>
      <c r="E366" s="23" t="str">
        <f>CHAR(34)&amp;VLOOKUP(C366,SOURCE!$V$3:$AC$2937,6,0)&amp;CHAR(34)</f>
        <v>"M.GOTO"</v>
      </c>
      <c r="F366" s="20" t="str">
        <f>VLOOKUP(C366,SOURCE!$V$3:$AD$2937,9,0)&amp;"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VLOOKUP(C366,SOURCE!V$6:AB$10116,7,0)</f>
        <v>1532</v>
      </c>
      <c r="J366" s="25" t="str">
        <f>VLOOKUP(C366,SOURCE!V$6:AB$10116,6,0)</f>
        <v>M.GOTO</v>
      </c>
      <c r="K366" s="26" t="str">
        <f t="shared" si="6"/>
        <v>GOTO</v>
      </c>
      <c r="L366" s="35" t="str">
        <f>VLOOKUP(C366,SOURCE!V$6:AB$10116,2,0)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VLOOKUP(C367,SOURCE!$V$3:$AC$2937,8,0)</f>
        <v>ITM_M_INSR</v>
      </c>
      <c r="E367" s="23" t="str">
        <f>CHAR(34)&amp;VLOOKUP(C367,SOURCE!$V$3:$AC$2937,6,0)&amp;CHAR(34)</f>
        <v>"M.INSR"</v>
      </c>
      <c r="F367" s="20" t="str">
        <f>VLOOKUP(C367,SOURCE!$V$3:$AD$2937,9,0)&amp;"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VLOOKUP(C367,SOURCE!V$6:AB$10116,7,0)</f>
        <v>1534</v>
      </c>
      <c r="J367" s="25" t="str">
        <f>VLOOKUP(C367,SOURCE!V$6:AB$10116,6,0)</f>
        <v>M.INSR</v>
      </c>
      <c r="K367" s="26" t="str">
        <f t="shared" si="6"/>
        <v>INSR</v>
      </c>
      <c r="L367" s="35" t="str">
        <f>VLOOKUP(C367,SOURCE!V$6:AB$10116,2,0)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VLOOKUP(C368,SOURCE!$V$3:$AC$2937,8,0)</f>
        <v>ITM_M_LU</v>
      </c>
      <c r="E368" s="23" t="str">
        <f>CHAR(34)&amp;VLOOKUP(C368,SOURCE!$V$3:$AC$2937,6,0)&amp;CHAR(34)</f>
        <v>"M.LU"</v>
      </c>
      <c r="F368" s="20" t="str">
        <f>VLOOKUP(C368,SOURCE!$V$3:$AD$2937,9,0)&amp;"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VLOOKUP(C368,SOURCE!V$6:AB$10116,7,0)</f>
        <v>1535</v>
      </c>
      <c r="J368" s="25" t="str">
        <f>VLOOKUP(C368,SOURCE!V$6:AB$10116,6,0)</f>
        <v>M.LU</v>
      </c>
      <c r="K368" s="26" t="str">
        <f t="shared" si="6"/>
        <v>M.LU</v>
      </c>
      <c r="L368" s="35" t="str">
        <f>VLOOKUP(C368,SOURCE!V$6:AB$10116,2,0)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VLOOKUP(C369,SOURCE!$V$3:$AC$2937,8,0)</f>
        <v>ITM_M_OLD</v>
      </c>
      <c r="E369" s="23" t="str">
        <f>CHAR(34)&amp;VLOOKUP(C369,SOURCE!$V$3:$AC$2937,6,0)&amp;CHAR(34)</f>
        <v>"M.OLD"</v>
      </c>
      <c r="F369" s="20" t="str">
        <f>VLOOKUP(C369,SOURCE!$V$3:$AD$2937,9,0)&amp;"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VLOOKUP(C369,SOURCE!V$6:AB$10116,7,0)</f>
        <v>1537</v>
      </c>
      <c r="J369" s="25" t="str">
        <f>VLOOKUP(C369,SOURCE!V$6:AB$10116,6,0)</f>
        <v>M.OLD</v>
      </c>
      <c r="K369" s="26" t="str">
        <f t="shared" si="6"/>
        <v>OLD</v>
      </c>
      <c r="L369" s="35" t="str">
        <f>VLOOKUP(C369,SOURCE!V$6:AB$10116,2,0)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VLOOKUP(C370,SOURCE!$V$3:$AC$2937,8,0)</f>
        <v>ITM_M_PUT</v>
      </c>
      <c r="E370" s="23" t="str">
        <f>CHAR(34)&amp;VLOOKUP(C370,SOURCE!$V$3:$AC$2937,6,0)&amp;CHAR(34)</f>
        <v>"M.PUT"</v>
      </c>
      <c r="F370" s="20" t="str">
        <f>VLOOKUP(C370,SOURCE!$V$3:$AD$2937,9,0)&amp;"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VLOOKUP(C370,SOURCE!V$6:AB$10116,7,0)</f>
        <v>1538</v>
      </c>
      <c r="J370" s="25" t="str">
        <f>VLOOKUP(C370,SOURCE!V$6:AB$10116,6,0)</f>
        <v>M.PUT</v>
      </c>
      <c r="K370" s="26" t="str">
        <f t="shared" si="6"/>
        <v>PUTM</v>
      </c>
      <c r="L370" s="35" t="str">
        <f>VLOOKUP(C370,SOURCE!V$6:AB$10116,2,0)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VLOOKUP(C371,SOURCE!$V$3:$AC$2937,8,0)</f>
        <v>ITM_M_RR</v>
      </c>
      <c r="E371" s="23" t="str">
        <f>CHAR(34)&amp;VLOOKUP(C371,SOURCE!$V$3:$AC$2937,6,0)&amp;CHAR(34)</f>
        <v>"M.R&lt;&gt;R"</v>
      </c>
      <c r="F371" s="20" t="str">
        <f>VLOOKUP(C371,SOURCE!$V$3:$AD$2937,9,0)&amp;"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VLOOKUP(C371,SOURCE!V$6:AB$10116,7,0)</f>
        <v>1539</v>
      </c>
      <c r="J371" s="25" t="str">
        <f>VLOOKUP(C371,SOURCE!V$6:AB$10116,6,0)</f>
        <v>M.R&lt;&gt;R</v>
      </c>
      <c r="K371" s="26" t="str">
        <f t="shared" si="6"/>
        <v>R&lt;&gt;R</v>
      </c>
      <c r="L371" s="35" t="str">
        <f>VLOOKUP(C371,SOURCE!V$6:AB$10116,2,0)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VLOOKUP(C372,SOURCE!$V$3:$AC$2937,8,0)</f>
        <v>ITM_sincpi</v>
      </c>
      <c r="E372" s="23" t="str">
        <f>CHAR(34)&amp;VLOOKUP(C372,SOURCE!$V$3:$AC$2937,6,0)&amp;CHAR(34)</f>
        <v>"SINCPI"</v>
      </c>
      <c r="F372" s="20" t="str">
        <f>VLOOKUP(C372,SOURCE!$V$3:$AD$2937,9,0)&amp;"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VLOOKUP(C372,SOURCE!V$6:AB$10116,7,0)</f>
        <v>1540</v>
      </c>
      <c r="J372" s="25" t="str">
        <f>VLOOKUP(C372,SOURCE!V$6:AB$10116,6,0)</f>
        <v>SINCPI</v>
      </c>
      <c r="K372" s="26" t="str">
        <f t="shared" si="6"/>
        <v>sincpi</v>
      </c>
      <c r="L372" s="35" t="str">
        <f>VLOOKUP(C372,SOURCE!V$6:AB$10116,2,0)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VLOOKUP(C373,SOURCE!$V$3:$AC$2937,8,0)</f>
        <v>ITM_NOP</v>
      </c>
      <c r="E373" s="23" t="str">
        <f>CHAR(34)&amp;VLOOKUP(C373,SOURCE!$V$3:$AC$2937,6,0)&amp;CHAR(34)</f>
        <v>"NOP"</v>
      </c>
      <c r="F373" s="20" t="str">
        <f>VLOOKUP(C373,SOURCE!$V$3:$AD$2937,9,0)&amp;"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VLOOKUP(C373,SOURCE!V$6:AB$10116,7,0)</f>
        <v>1542</v>
      </c>
      <c r="J373" s="25" t="str">
        <f>VLOOKUP(C373,SOURCE!V$6:AB$10116,6,0)</f>
        <v>NOP</v>
      </c>
      <c r="K373" s="26" t="str">
        <f t="shared" si="6"/>
        <v>NOP</v>
      </c>
      <c r="L373" s="35" t="str">
        <f>VLOOKUP(C373,SOURCE!V$6:AB$10116,2,0)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VLOOKUP(C374,SOURCE!$V$3:$AC$2937,8,0)</f>
        <v>ITM_OFF</v>
      </c>
      <c r="E374" s="23" t="str">
        <f>CHAR(34)&amp;VLOOKUP(C374,SOURCE!$V$3:$AC$2937,6,0)&amp;CHAR(34)</f>
        <v>"OFF"</v>
      </c>
      <c r="F374" s="20" t="str">
        <f>VLOOKUP(C374,SOURCE!$V$3:$AD$2937,9,0)&amp;"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VLOOKUP(C374,SOURCE!V$6:AB$10116,7,0)</f>
        <v>1543</v>
      </c>
      <c r="J374" s="25" t="str">
        <f>VLOOKUP(C374,SOURCE!V$6:AB$10116,6,0)</f>
        <v>OFF</v>
      </c>
      <c r="K374" s="26" t="str">
        <f t="shared" si="6"/>
        <v>OFF</v>
      </c>
      <c r="L374" s="35" t="str">
        <f>VLOOKUP(C374,SOURCE!V$6:AB$10116,2,0)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VLOOKUP(C375,SOURCE!$V$3:$AC$2937,8,0)</f>
        <v>ITM_DROPY</v>
      </c>
      <c r="E375" s="23" t="str">
        <f>CHAR(34)&amp;VLOOKUP(C375,SOURCE!$V$3:$AC$2937,6,0)&amp;CHAR(34)</f>
        <v>"DROPY"</v>
      </c>
      <c r="F375" s="20" t="str">
        <f>VLOOKUP(C375,SOURCE!$V$3:$AD$2937,9,0)&amp;"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VLOOKUP(C375,SOURCE!V$6:AB$10116,7,0)</f>
        <v>1544</v>
      </c>
      <c r="J375" s="25" t="str">
        <f>VLOOKUP(C375,SOURCE!V$6:AB$10116,6,0)</f>
        <v>DROPY</v>
      </c>
      <c r="K375" s="26" t="str">
        <f t="shared" si="6"/>
        <v>DROPy</v>
      </c>
      <c r="L375" s="35" t="str">
        <f>VLOOKUP(C375,SOURCE!V$6:AB$10116,2,0)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VLOOKUP(C376,SOURCE!$V$3:$AC$2937,8,0)</f>
        <v>ITM_PGMINT</v>
      </c>
      <c r="E376" s="23" t="str">
        <f>CHAR(34)&amp;VLOOKUP(C376,SOURCE!$V$3:$AC$2937,6,0)&amp;CHAR(34)</f>
        <v>"PGMINT"</v>
      </c>
      <c r="F376" s="20" t="str">
        <f>VLOOKUP(C376,SOURCE!$V$3:$AD$2937,9,0)&amp;"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VLOOKUP(C376,SOURCE!V$6:AB$10116,7,0)</f>
        <v>1546</v>
      </c>
      <c r="J376" s="25" t="str">
        <f>VLOOKUP(C376,SOURCE!V$6:AB$10116,6,0)</f>
        <v>PGMINT</v>
      </c>
      <c r="K376" s="26" t="str">
        <f t="shared" si="6"/>
        <v>PGMINT</v>
      </c>
      <c r="L376" s="35" t="str">
        <f>VLOOKUP(C376,SOURCE!V$6:AB$10116,2,0)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VLOOKUP(C377,SOURCE!$V$3:$AC$2937,8,0)</f>
        <v>ITM_PGMSLV</v>
      </c>
      <c r="E377" s="23" t="str">
        <f>CHAR(34)&amp;VLOOKUP(C377,SOURCE!$V$3:$AC$2937,6,0)&amp;CHAR(34)</f>
        <v>"PGMSLV"</v>
      </c>
      <c r="F377" s="20" t="str">
        <f>VLOOKUP(C377,SOURCE!$V$3:$AD$2937,9,0)&amp;"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VLOOKUP(C377,SOURCE!V$6:AB$10116,7,0)</f>
        <v>1547</v>
      </c>
      <c r="J377" s="25" t="str">
        <f>VLOOKUP(C377,SOURCE!V$6:AB$10116,6,0)</f>
        <v>PGMSLV</v>
      </c>
      <c r="K377" s="26" t="str">
        <f t="shared" si="6"/>
        <v>PGMSLV</v>
      </c>
      <c r="L377" s="35" t="str">
        <f>VLOOKUP(C377,SOURCE!V$6:AB$10116,2,0)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VLOOKUP(C378,SOURCE!$V$3:$AC$2937,8,0)</f>
        <v>ITM_PIXEL</v>
      </c>
      <c r="E378" s="23" t="str">
        <f>CHAR(34)&amp;VLOOKUP(C378,SOURCE!$V$3:$AC$2937,6,0)&amp;CHAR(34)</f>
        <v>"PIXEL"</v>
      </c>
      <c r="F378" s="20" t="str">
        <f>VLOOKUP(C378,SOURCE!$V$3:$AD$2937,9,0)&amp;"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VLOOKUP(C378,SOURCE!V$6:AB$10116,7,0)</f>
        <v>1548</v>
      </c>
      <c r="J378" s="25" t="str">
        <f>VLOOKUP(C378,SOURCE!V$6:AB$10116,6,0)</f>
        <v>PIXEL</v>
      </c>
      <c r="K378" s="26" t="str">
        <f t="shared" si="6"/>
        <v>PIXEL</v>
      </c>
      <c r="L378" s="35" t="str">
        <f>VLOOKUP(C378,SOURCE!V$6:AB$10116,2,0)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VLOOKUP(C379,SOURCE!$V$3:$AC$2937,8,0)</f>
        <v>ITM_PLOT</v>
      </c>
      <c r="E379" s="23" t="str">
        <f>CHAR(34)&amp;VLOOKUP(C379,SOURCE!$V$3:$AC$2937,6,0)&amp;CHAR(34)</f>
        <v>"SCATR"</v>
      </c>
      <c r="F379" s="20" t="str">
        <f>VLOOKUP(C379,SOURCE!$V$3:$AD$2937,9,0)&amp;"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VLOOKUP(C379,SOURCE!V$6:AB$10116,7,0)</f>
        <v>1549</v>
      </c>
      <c r="J379" s="25" t="str">
        <f>VLOOKUP(C379,SOURCE!V$6:AB$10116,6,0)</f>
        <v>SCATR</v>
      </c>
      <c r="K379" s="26" t="str">
        <f t="shared" si="6"/>
        <v>SCATR</v>
      </c>
      <c r="L379" s="35" t="str">
        <f>VLOOKUP(C379,SOURCE!V$6:AB$10116,2,0)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VLOOKUP(C380,SOURCE!$V$3:$AC$2937,8,0)</f>
        <v>ITM_Pn</v>
      </c>
      <c r="E380" s="23" t="str">
        <f>CHAR(34)&amp;VLOOKUP(C380,SOURCE!$V$3:$AC$2937,6,0)&amp;CHAR(34)</f>
        <v>"PN"</v>
      </c>
      <c r="F380" s="20" t="str">
        <f>VLOOKUP(C380,SOURCE!$V$3:$AD$2937,9,0)&amp;"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VLOOKUP(C380,SOURCE!V$6:AB$10116,7,0)</f>
        <v>1550</v>
      </c>
      <c r="J380" s="25" t="str">
        <f>VLOOKUP(C380,SOURCE!V$6:AB$10116,6,0)</f>
        <v>PN</v>
      </c>
      <c r="K380" s="26" t="str">
        <f t="shared" si="6"/>
        <v>Pn</v>
      </c>
      <c r="L380" s="35" t="str">
        <f>VLOOKUP(C380,SOURCE!V$6:AB$10116,2,0)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VLOOKUP(C381,SOURCE!$V$3:$AC$2937,8,0)</f>
        <v>ITM_POINT</v>
      </c>
      <c r="E381" s="23" t="str">
        <f>CHAR(34)&amp;VLOOKUP(C381,SOURCE!$V$3:$AC$2937,6,0)&amp;CHAR(34)</f>
        <v>"POINT"</v>
      </c>
      <c r="F381" s="20" t="str">
        <f>VLOOKUP(C381,SOURCE!$V$3:$AD$2937,9,0)&amp;"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VLOOKUP(C381,SOURCE!V$6:AB$10116,7,0)</f>
        <v>1551</v>
      </c>
      <c r="J381" s="25" t="str">
        <f>VLOOKUP(C381,SOURCE!V$6:AB$10116,6,0)</f>
        <v>POINT</v>
      </c>
      <c r="K381" s="26" t="str">
        <f t="shared" si="6"/>
        <v>POINT</v>
      </c>
      <c r="L381" s="35" t="str">
        <f>VLOOKUP(C381,SOURCE!V$6:AB$10116,2,0)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VLOOKUP(C382,SOURCE!$V$3:$AC$2937,8,0)</f>
        <v>ITM_LOADV</v>
      </c>
      <c r="E382" s="23" t="str">
        <f>CHAR(34)&amp;VLOOKUP(C382,SOURCE!$V$3:$AC$2937,6,0)&amp;CHAR(34)</f>
        <v>"LOADV"</v>
      </c>
      <c r="F382" s="20" t="str">
        <f>VLOOKUP(C382,SOURCE!$V$3:$AD$2937,9,0)&amp;"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VLOOKUP(C382,SOURCE!V$6:AB$10116,7,0)</f>
        <v>1552</v>
      </c>
      <c r="J382" s="25" t="str">
        <f>VLOOKUP(C382,SOURCE!V$6:AB$10116,6,0)</f>
        <v>LOADV</v>
      </c>
      <c r="K382" s="26" t="str">
        <f t="shared" si="6"/>
        <v>LOADV</v>
      </c>
      <c r="L382" s="35" t="str">
        <f>VLOOKUP(C382,SOURCE!V$6:AB$10116,2,0)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VLOOKUP(C383,SOURCE!$V$3:$AC$2937,8,0)</f>
        <v>ITM_POPLR</v>
      </c>
      <c r="E383" s="23" t="str">
        <f>CHAR(34)&amp;VLOOKUP(C383,SOURCE!$V$3:$AC$2937,6,0)&amp;CHAR(34)</f>
        <v>"POPLR"</v>
      </c>
      <c r="F383" s="20" t="str">
        <f>VLOOKUP(C383,SOURCE!$V$3:$AD$2937,9,0)&amp;"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VLOOKUP(C383,SOURCE!V$6:AB$10116,7,0)</f>
        <v>1553</v>
      </c>
      <c r="J383" s="25" t="str">
        <f>VLOOKUP(C383,SOURCE!V$6:AB$10116,6,0)</f>
        <v>POPLR</v>
      </c>
      <c r="K383" s="26" t="str">
        <f t="shared" si="6"/>
        <v>PopLR</v>
      </c>
      <c r="L383" s="35" t="str">
        <f>VLOOKUP(C383,SOURCE!V$6:AB$10116,2,0)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VLOOKUP(C384,SOURCE!$V$3:$AC$2937,8,0)</f>
        <v>ITM_PRCL</v>
      </c>
      <c r="E384" s="23" t="str">
        <f>CHAR(34)&amp;VLOOKUP(C384,SOURCE!$V$3:$AC$2937,6,0)&amp;CHAR(34)</f>
        <v>"PRCL"</v>
      </c>
      <c r="F384" s="20" t="str">
        <f>VLOOKUP(C384,SOURCE!$V$3:$AD$2937,9,0)&amp;"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VLOOKUP(C384,SOURCE!V$6:AB$10116,7,0)</f>
        <v>1554</v>
      </c>
      <c r="J384" s="25" t="str">
        <f>VLOOKUP(C384,SOURCE!V$6:AB$10116,6,0)</f>
        <v>PRCL</v>
      </c>
      <c r="K384" s="26" t="str">
        <f t="shared" si="6"/>
        <v>PRCL</v>
      </c>
      <c r="L384" s="35" t="str">
        <f>VLOOKUP(C384,SOURCE!V$6:AB$10116,2,0)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VLOOKUP(C385,SOURCE!$V$3:$AC$2937,8,0)</f>
        <v>ITM_PSTO</v>
      </c>
      <c r="E385" s="23" t="str">
        <f>CHAR(34)&amp;VLOOKUP(C385,SOURCE!$V$3:$AC$2937,6,0)&amp;CHAR(34)</f>
        <v>"PSTO"</v>
      </c>
      <c r="F385" s="20" t="str">
        <f>VLOOKUP(C385,SOURCE!$V$3:$AD$2937,9,0)&amp;"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VLOOKUP(C385,SOURCE!V$6:AB$10116,7,0)</f>
        <v>1555</v>
      </c>
      <c r="J385" s="25" t="str">
        <f>VLOOKUP(C385,SOURCE!V$6:AB$10116,6,0)</f>
        <v>PSTO</v>
      </c>
      <c r="K385" s="26" t="str">
        <f t="shared" si="6"/>
        <v>PSTO</v>
      </c>
      <c r="L385" s="35" t="str">
        <f>VLOOKUP(C385,SOURCE!V$6:AB$10116,2,0)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VLOOKUP(C386,SOURCE!$V$3:$AC$2937,8,0)</f>
        <v>ITM_PUTK</v>
      </c>
      <c r="E386" s="23" t="str">
        <f>CHAR(34)&amp;VLOOKUP(C386,SOURCE!$V$3:$AC$2937,6,0)&amp;CHAR(34)</f>
        <v>"PUTK"</v>
      </c>
      <c r="F386" s="20" t="str">
        <f>VLOOKUP(C386,SOURCE!$V$3:$AD$2937,9,0)&amp;"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VLOOKUP(C386,SOURCE!V$6:AB$10116,7,0)</f>
        <v>1556</v>
      </c>
      <c r="J386" s="25" t="str">
        <f>VLOOKUP(C386,SOURCE!V$6:AB$10116,6,0)</f>
        <v>PUTK</v>
      </c>
      <c r="K386" s="26" t="str">
        <f t="shared" si="6"/>
        <v>PUTK</v>
      </c>
      <c r="L386" s="35" t="str">
        <f>VLOOKUP(C386,SOURCE!V$6:AB$10116,2,0)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VLOOKUP(C387,SOURCE!$V$3:$AC$2937,8,0)</f>
        <v>ITM_RAD</v>
      </c>
      <c r="E387" s="23" t="str">
        <f>CHAR(34)&amp;VLOOKUP(C387,SOURCE!$V$3:$AC$2937,6,0)&amp;CHAR(34)</f>
        <v>"RAD"</v>
      </c>
      <c r="F387" s="20" t="str">
        <f>VLOOKUP(C387,SOURCE!$V$3:$AD$2937,9,0)&amp;"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VLOOKUP(C387,SOURCE!V$6:AB$10116,7,0)</f>
        <v>1557</v>
      </c>
      <c r="J387" s="25" t="str">
        <f>VLOOKUP(C387,SOURCE!V$6:AB$10116,6,0)</f>
        <v>RAD</v>
      </c>
      <c r="K387" s="26" t="str">
        <f t="shared" si="6"/>
        <v>RAD</v>
      </c>
      <c r="L387" s="35" t="str">
        <f>VLOOKUP(C387,SOURCE!V$6:AB$10116,2,0)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VLOOKUP(C388,SOURCE!$V$3:$AC$2937,8,0)</f>
        <v>ITM_RAN</v>
      </c>
      <c r="E388" s="23" t="str">
        <f>CHAR(34)&amp;VLOOKUP(C388,SOURCE!$V$3:$AC$2937,6,0)&amp;CHAR(34)</f>
        <v>"RAN#"</v>
      </c>
      <c r="F388" s="20" t="str">
        <f>VLOOKUP(C388,SOURCE!$V$3:$AD$2937,9,0)&amp;"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VLOOKUP(C388,SOURCE!V$6:AB$10116,7,0)</f>
        <v>1559</v>
      </c>
      <c r="J388" s="25" t="str">
        <f>VLOOKUP(C388,SOURCE!V$6:AB$10116,6,0)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VLOOKUP(C388,SOURCE!V$6:AB$10116,2,0)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VLOOKUP(C389,SOURCE!$V$3:$AC$2937,8,0)</f>
        <v>ITM_RBR</v>
      </c>
      <c r="E389" s="23" t="str">
        <f>CHAR(34)&amp;VLOOKUP(C389,SOURCE!$V$3:$AC$2937,6,0)&amp;CHAR(34)</f>
        <v>"REGS"</v>
      </c>
      <c r="F389" s="20" t="str">
        <f>VLOOKUP(C389,SOURCE!$V$3:$AD$2937,9,0)&amp;"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VLOOKUP(C389,SOURCE!V$6:AB$10116,7,0)</f>
        <v>1560</v>
      </c>
      <c r="J389" s="25" t="str">
        <f>VLOOKUP(C389,SOURCE!V$6:AB$10116,6,0)</f>
        <v>REGS</v>
      </c>
      <c r="K389" s="26" t="str">
        <f t="shared" si="7"/>
        <v>REGS</v>
      </c>
      <c r="L389" s="35" t="str">
        <f>VLOOKUP(C389,SOURCE!V$6:AB$10116,2,0)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VLOOKUP(C390,SOURCE!$V$3:$AC$2937,8,0)</f>
        <v>ITM_RCLCFG</v>
      </c>
      <c r="E390" s="23" t="str">
        <f>CHAR(34)&amp;VLOOKUP(C390,SOURCE!$V$3:$AC$2937,6,0)&amp;CHAR(34)</f>
        <v>"RCLCFG"</v>
      </c>
      <c r="F390" s="20" t="str">
        <f>VLOOKUP(C390,SOURCE!$V$3:$AD$2937,9,0)&amp;"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VLOOKUP(C390,SOURCE!V$6:AB$10116,7,0)</f>
        <v>1561</v>
      </c>
      <c r="J390" s="25" t="str">
        <f>VLOOKUP(C390,SOURCE!V$6:AB$10116,6,0)</f>
        <v>RCLCFG</v>
      </c>
      <c r="K390" s="26" t="str">
        <f t="shared" si="7"/>
        <v>Config</v>
      </c>
      <c r="L390" s="35" t="str">
        <f>VLOOKUP(C390,SOURCE!V$6:AB$10116,2,0)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VLOOKUP(C391,SOURCE!$V$3:$AC$2937,8,0)</f>
        <v>ITM_RCLEL</v>
      </c>
      <c r="E391" s="23" t="str">
        <f>CHAR(34)&amp;VLOOKUP(C391,SOURCE!$V$3:$AC$2937,6,0)&amp;CHAR(34)</f>
        <v>"RCLEL"</v>
      </c>
      <c r="F391" s="20" t="str">
        <f>VLOOKUP(C391,SOURCE!$V$3:$AD$2937,9,0)&amp;"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VLOOKUP(C391,SOURCE!V$6:AB$10116,7,0)</f>
        <v>1562</v>
      </c>
      <c r="J391" s="25" t="str">
        <f>VLOOKUP(C391,SOURCE!V$6:AB$10116,6,0)</f>
        <v>RCLEL</v>
      </c>
      <c r="K391" s="26" t="str">
        <f t="shared" si="7"/>
        <v>RCLEL</v>
      </c>
      <c r="L391" s="35" t="str">
        <f>VLOOKUP(C391,SOURCE!V$6:AB$10116,2,0)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VLOOKUP(C392,SOURCE!$V$3:$AC$2937,8,0)</f>
        <v>ITM_RCLIJ</v>
      </c>
      <c r="E392" s="23" t="str">
        <f>CHAR(34)&amp;VLOOKUP(C392,SOURCE!$V$3:$AC$2937,6,0)&amp;CHAR(34)</f>
        <v>"RCLIJ"</v>
      </c>
      <c r="F392" s="20" t="str">
        <f>VLOOKUP(C392,SOURCE!$V$3:$AD$2937,9,0)&amp;"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VLOOKUP(C392,SOURCE!V$6:AB$10116,7,0)</f>
        <v>1563</v>
      </c>
      <c r="J392" s="25" t="str">
        <f>VLOOKUP(C392,SOURCE!V$6:AB$10116,6,0)</f>
        <v>RCLIJ</v>
      </c>
      <c r="K392" s="26" t="str">
        <f t="shared" si="7"/>
        <v>RCLIJ</v>
      </c>
      <c r="L392" s="35" t="str">
        <f>VLOOKUP(C392,SOURCE!V$6:AB$10116,2,0)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VLOOKUP(C393,SOURCE!$V$3:$AC$2937,8,0)</f>
        <v>ITM_RCLS</v>
      </c>
      <c r="E393" s="23" t="str">
        <f>CHAR(34)&amp;VLOOKUP(C393,SOURCE!$V$3:$AC$2937,6,0)&amp;CHAR(34)</f>
        <v>"RCLS"</v>
      </c>
      <c r="F393" s="20" t="str">
        <f>VLOOKUP(C393,SOURCE!$V$3:$AD$2937,9,0)&amp;"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VLOOKUP(C393,SOURCE!V$6:AB$10116,7,0)</f>
        <v>1564</v>
      </c>
      <c r="J393" s="25" t="str">
        <f>VLOOKUP(C393,SOURCE!V$6:AB$10116,6,0)</f>
        <v>RCLS</v>
      </c>
      <c r="K393" s="26" t="str">
        <f t="shared" si="7"/>
        <v>RCLS</v>
      </c>
      <c r="L393" s="35" t="str">
        <f>VLOOKUP(C393,SOURCE!V$6:AB$10116,2,0)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VLOOKUP(C394,SOURCE!$V$3:$AC$2937,8,0)</f>
        <v>ITM_RDP</v>
      </c>
      <c r="E394" s="23" t="str">
        <f>CHAR(34)&amp;VLOOKUP(C394,SOURCE!$V$3:$AC$2937,6,0)&amp;CHAR(34)</f>
        <v>"RDP"</v>
      </c>
      <c r="F394" s="20" t="str">
        <f>VLOOKUP(C394,SOURCE!$V$3:$AD$2937,9,0)&amp;"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VLOOKUP(C394,SOURCE!V$6:AB$10116,7,0)</f>
        <v>1565</v>
      </c>
      <c r="J394" s="25" t="str">
        <f>VLOOKUP(C394,SOURCE!V$6:AB$10116,6,0)</f>
        <v>RDP</v>
      </c>
      <c r="K394" s="26" t="str">
        <f t="shared" si="7"/>
        <v>RDP</v>
      </c>
      <c r="L394" s="35" t="str">
        <f>VLOOKUP(C394,SOURCE!V$6:AB$10116,2,0)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VLOOKUP(C395,SOURCE!$V$3:$AC$2937,8,0)</f>
        <v>ITM_RE</v>
      </c>
      <c r="E395" s="23" t="str">
        <f>CHAR(34)&amp;VLOOKUP(C395,SOURCE!$V$3:$AC$2937,6,0)&amp;CHAR(34)</f>
        <v>"RE"</v>
      </c>
      <c r="F395" s="20" t="str">
        <f>VLOOKUP(C395,SOURCE!$V$3:$AD$2937,9,0)&amp;"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VLOOKUP(C395,SOURCE!V$6:AB$10116,7,0)</f>
        <v>1566</v>
      </c>
      <c r="J395" s="25" t="str">
        <f>VLOOKUP(C395,SOURCE!V$6:AB$10116,6,0)</f>
        <v>RE</v>
      </c>
      <c r="K395" s="26" t="str">
        <f t="shared" si="7"/>
        <v>Re</v>
      </c>
      <c r="L395" s="35" t="str">
        <f>VLOOKUP(C395,SOURCE!V$6:AB$10116,2,0)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VLOOKUP(C396,SOURCE!$V$3:$AC$2937,8,0)</f>
        <v>ITM_READP</v>
      </c>
      <c r="E396" s="23" t="str">
        <f>CHAR(34)&amp;VLOOKUP(C396,SOURCE!$V$3:$AC$2937,6,0)&amp;CHAR(34)</f>
        <v>"READP"</v>
      </c>
      <c r="F396" s="20" t="str">
        <f>VLOOKUP(C396,SOURCE!$V$3:$AD$2937,9,0)&amp;"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VLOOKUP(C396,SOURCE!V$6:AB$10116,7,0)</f>
        <v>1567</v>
      </c>
      <c r="J396" s="25" t="str">
        <f>VLOOKUP(C396,SOURCE!V$6:AB$10116,6,0)</f>
        <v>READP</v>
      </c>
      <c r="K396" s="26" t="str">
        <f t="shared" si="7"/>
        <v>READP</v>
      </c>
      <c r="L396" s="35" t="str">
        <f>VLOOKUP(C396,SOURCE!V$6:AB$10116,2,0)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VLOOKUP(C397,SOURCE!$V$3:$AC$2937,8,0)</f>
        <v>ITM_RESET</v>
      </c>
      <c r="E397" s="23" t="str">
        <f>CHAR(34)&amp;VLOOKUP(C397,SOURCE!$V$3:$AC$2937,6,0)&amp;CHAR(34)</f>
        <v>"RESET"</v>
      </c>
      <c r="F397" s="20" t="str">
        <f>VLOOKUP(C397,SOURCE!$V$3:$AD$2937,9,0)&amp;"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VLOOKUP(C397,SOURCE!V$6:AB$10116,7,0)</f>
        <v>1568</v>
      </c>
      <c r="J397" s="25" t="str">
        <f>VLOOKUP(C397,SOURCE!V$6:AB$10116,6,0)</f>
        <v>RESET</v>
      </c>
      <c r="K397" s="26" t="str">
        <f t="shared" si="7"/>
        <v>RESET</v>
      </c>
      <c r="L397" s="35" t="str">
        <f>VLOOKUP(C397,SOURCE!V$6:AB$10116,2,0)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VLOOKUP(C398,SOURCE!$V$3:$AC$2937,8,0)</f>
        <v>ITM_REtoCX</v>
      </c>
      <c r="E398" s="23" t="str">
        <f>CHAR(34)&amp;VLOOKUP(C398,SOURCE!$V$3:$AC$2937,6,0)&amp;CHAR(34)</f>
        <v>"RE&gt;CX"</v>
      </c>
      <c r="F398" s="20" t="str">
        <f>VLOOKUP(C398,SOURCE!$V$3:$AD$2937,9,0)&amp;"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VLOOKUP(C398,SOURCE!V$6:AB$10116,7,0)</f>
        <v>1569</v>
      </c>
      <c r="J398" s="25" t="str">
        <f>VLOOKUP(C398,SOURCE!V$6:AB$10116,6,0)</f>
        <v>RE&gt;CX</v>
      </c>
      <c r="K398" s="26" t="str">
        <f t="shared" si="7"/>
        <v>RE&gt;CX</v>
      </c>
      <c r="L398" s="35" t="str">
        <f>VLOOKUP(C398,SOURCE!V$6:AB$10116,2,0)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VLOOKUP(C399,SOURCE!$V$3:$AC$2937,8,0)</f>
        <v>ITM_REexIM</v>
      </c>
      <c r="E399" s="23" t="str">
        <f>CHAR(34)&amp;VLOOKUP(C399,SOURCE!$V$3:$AC$2937,6,0)&amp;CHAR(34)</f>
        <v>"RE&lt;&gt;IM"</v>
      </c>
      <c r="F399" s="20" t="str">
        <f>VLOOKUP(C399,SOURCE!$V$3:$AD$2937,9,0)&amp;"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VLOOKUP(C399,SOURCE!V$6:AB$10116,7,0)</f>
        <v>1570</v>
      </c>
      <c r="J399" s="25" t="str">
        <f>VLOOKUP(C399,SOURCE!V$6:AB$10116,6,0)</f>
        <v>RE&lt;&gt;IM</v>
      </c>
      <c r="K399" s="26" t="str">
        <f t="shared" si="7"/>
        <v>Re&lt;&gt;Im</v>
      </c>
      <c r="L399" s="35" t="str">
        <f>VLOOKUP(C399,SOURCE!V$6:AB$10116,2,0)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VLOOKUP(C400,SOURCE!$V$3:$AC$2937,8,0)</f>
        <v>ITM_SETUKOLD</v>
      </c>
      <c r="E400" s="23" t="str">
        <f>CHAR(34)&amp;VLOOKUP(C400,SOURCE!$V$3:$AC$2937,6,0)&amp;CHAR(34)</f>
        <v>"SETUKOLD"</v>
      </c>
      <c r="F400" s="20" t="str">
        <f>VLOOKUP(C400,SOURCE!$V$3:$AD$2937,9,0)&amp;"           {"&amp;D400&amp;",   "&amp;E400&amp;"},"</f>
        <v>//           {ITM_SETUKOLD,   "SETUKOLD"},</v>
      </c>
      <c r="H400" t="b">
        <f>ISNA(VLOOKUP(J400,J401:J$882,1,0))</f>
        <v>1</v>
      </c>
      <c r="I400" s="24">
        <f>VLOOKUP(C400,SOURCE!V$6:AB$10116,7,0)</f>
        <v>1571</v>
      </c>
      <c r="J400" s="25" t="str">
        <f>VLOOKUP(C400,SOURCE!V$6:AB$10116,6,0)</f>
        <v>SETUKOLD</v>
      </c>
      <c r="K400" s="26" t="str">
        <f t="shared" si="7"/>
        <v>UKOLD</v>
      </c>
      <c r="L400" s="35" t="str">
        <f>VLOOKUP(C400,SOURCE!V$6:AB$10116,2,0)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"UK OLD"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VLOOKUP(C401,SOURCE!$V$3:$AC$2937,8,0)</f>
        <v>ITM_SETCH</v>
      </c>
      <c r="E401" s="23" t="str">
        <f>CHAR(34)&amp;VLOOKUP(C401,SOURCE!$V$3:$AC$2937,6,0)&amp;CHAR(34)</f>
        <v>"SETCH"</v>
      </c>
      <c r="F401" s="20" t="str">
        <f>VLOOKUP(C401,SOURCE!$V$3:$AD$2937,9,0)&amp;"           {"&amp;D401&amp;",   "&amp;E401&amp;"},"</f>
        <v>//           {ITM_SETCH,   "SETCH"},</v>
      </c>
      <c r="H401" t="b">
        <f>ISNA(VLOOKUP(J401,J402:J$882,1,0))</f>
        <v>1</v>
      </c>
      <c r="I401" s="24">
        <f>VLOOKUP(C401,SOURCE!V$6:AB$10116,7,0)</f>
        <v>1572</v>
      </c>
      <c r="J401" s="25" t="str">
        <f>VLOOKUP(C401,SOURCE!V$6:AB$10116,6,0)</f>
        <v>SETCH</v>
      </c>
      <c r="K401" s="26" t="str">
        <f t="shared" si="7"/>
        <v>CH</v>
      </c>
      <c r="L401" s="35" t="str">
        <f>VLOOKUP(C401,SOURCE!V$6:AB$10116,2,0)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"CH"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VLOOKUP(C402,SOURCE!$V$3:$AC$2937,8,0)</f>
        <v>ITM_DSP</v>
      </c>
      <c r="E402" s="23" t="str">
        <f>CHAR(34)&amp;VLOOKUP(C402,SOURCE!$V$3:$AC$2937,6,0)&amp;CHAR(34)</f>
        <v>"DSP"</v>
      </c>
      <c r="F402" s="20" t="str">
        <f>VLOOKUP(C402,SOURCE!$V$3:$AD$2937,9,0)&amp;"           {"&amp;D402&amp;",   "&amp;E402&amp;"},"</f>
        <v>//           {ITM_DSP,   "DSP"},</v>
      </c>
      <c r="H402" t="b">
        <f>ISNA(VLOOKUP(J402,J403:J$882,1,0))</f>
        <v>1</v>
      </c>
      <c r="I402" s="24">
        <f>VLOOKUP(C402,SOURCE!V$6:AB$10116,7,0)</f>
        <v>1573</v>
      </c>
      <c r="J402" s="25" t="str">
        <f>VLOOKUP(C402,SOURCE!V$6:AB$10116,6,0)</f>
        <v>DSP</v>
      </c>
      <c r="K402" s="26" t="str">
        <f t="shared" si="7"/>
        <v>DSP</v>
      </c>
      <c r="L402" s="35" t="str">
        <f>VLOOKUP(C402,SOURCE!V$6:AB$10116,2,0)</f>
        <v/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/>
      </c>
      <c r="O402" t="b">
        <f>ISNA(VLOOKUP(J402,J$3:J401,1,0))</f>
        <v>1</v>
      </c>
      <c r="Q402" s="23" t="str">
        <f>VLOOKUP(I402,SOURCE!B:P,5,0)</f>
        <v>"DSP"</v>
      </c>
      <c r="W402" t="str">
        <f>IF(VLOOKUP(I402,SOURCE!B:P,2,0)&lt;&gt;"/  { itemToBeCoded",IF(ISERROR(VLOOKUP(J402,TEST!A:F,5,0)),"",VLOOKUP(J402,TEST!A:F,5,0)),"")</f>
        <v/>
      </c>
      <c r="X402" t="str">
        <f>IF(VLOOKUP(I402,SOURCE!B:P,2,0)&lt;&gt;"/  { itemToBeCoded",IF(ISERROR(VLOOKUP(J402,TEST!A:F,6,0)),"",VLOOKUP(J402,TEST!A:F,6,0)),"")</f>
        <v/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VLOOKUP(C403,SOURCE!$V$3:$AC$2937,8,0)</f>
        <v>ITM_RNORM</v>
      </c>
      <c r="E403" s="23" t="str">
        <f>CHAR(34)&amp;VLOOKUP(C403,SOURCE!$V$3:$AC$2937,6,0)&amp;CHAR(34)</f>
        <v>"RNORM"</v>
      </c>
      <c r="F403" s="20" t="str">
        <f>VLOOKUP(C403,SOURCE!$V$3:$AD$2937,9,0)&amp;"           {"&amp;D403&amp;",   "&amp;E403&amp;"},"</f>
        <v>//           {ITM_RNORM,   "RNORM"},</v>
      </c>
      <c r="H403" t="b">
        <f>ISNA(VLOOKUP(J403,J404:J$882,1,0))</f>
        <v>1</v>
      </c>
      <c r="I403" s="24">
        <f>VLOOKUP(C403,SOURCE!V$6:AB$10116,7,0)</f>
        <v>1574</v>
      </c>
      <c r="J403" s="25" t="str">
        <f>VLOOKUP(C403,SOURCE!V$6:AB$10116,6,0)</f>
        <v>RNORM</v>
      </c>
      <c r="K403" s="26" t="str">
        <f t="shared" si="7"/>
        <v>RNORM</v>
      </c>
      <c r="L403" s="35" t="str">
        <f>VLOOKUP(C403,SOURCE!V$6:AB$10116,2,0)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"RNORM"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VLOOKUP(C404,SOURCE!$V$3:$AC$2937,8,0)</f>
        <v>ITM_EX1</v>
      </c>
      <c r="E404" s="23" t="str">
        <f>CHAR(34)&amp;VLOOKUP(C404,SOURCE!$V$3:$AC$2937,6,0)&amp;CHAR(34)</f>
        <v>"E^X-1"</v>
      </c>
      <c r="F404" s="20" t="str">
        <f>VLOOKUP(C404,SOURCE!$V$3:$AD$2937,9,0)&amp;"           {"&amp;D404&amp;",   "&amp;E404&amp;"},"</f>
        <v xml:space="preserve">           {ITM_EX1,   "E^X-1"},</v>
      </c>
      <c r="H404" t="b">
        <f>ISNA(VLOOKUP(J404,J405:J$882,1,0))</f>
        <v>1</v>
      </c>
      <c r="I404" s="24">
        <f>VLOOKUP(C404,SOURCE!V$6:AB$10116,7,0)</f>
        <v>1575</v>
      </c>
      <c r="J404" s="25" t="str">
        <f>VLOOKUP(C404,SOURCE!V$6:AB$10116,6,0)</f>
        <v>E^X-1</v>
      </c>
      <c r="K404" s="26" t="str">
        <f t="shared" si="7"/>
        <v>e^x-1</v>
      </c>
      <c r="L404" s="35" t="str">
        <f>VLOOKUP(C404,SOURCE!V$6:AB$10116,2,0)</f>
        <v>Math</v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>0.98 E^X-1 1.66445624192942 GSB M2 //</v>
      </c>
      <c r="O404" t="b">
        <f>ISNA(VLOOKUP(J404,J$3:J403,1,0))</f>
        <v>1</v>
      </c>
      <c r="Q404" s="23" t="str">
        <f>VLOOKUP(I404,SOURCE!B:P,5,0)</f>
        <v>"e" STD_SUP_x "-1"</v>
      </c>
      <c r="W404">
        <f>IF(VLOOKUP(I404,SOURCE!B:P,2,0)&lt;&gt;"/  { itemToBeCoded",IF(ISERROR(VLOOKUP(J404,TEST!A:F,5,0)),"",VLOOKUP(J404,TEST!A:F,5,0)),"")</f>
        <v>1</v>
      </c>
      <c r="X404">
        <f>IF(VLOOKUP(I404,SOURCE!B:P,2,0)&lt;&gt;"/  { itemToBeCoded",IF(ISERROR(VLOOKUP(J404,TEST!A:F,6,0)),"",VLOOKUP(J404,TEST!A:F,6,0)),"")</f>
        <v>1.6644562419294169</v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VLOOKUP(C405,SOURCE!$V$3:$AC$2937,8,0)</f>
        <v>ITM_RSD</v>
      </c>
      <c r="E405" s="23" t="str">
        <f>CHAR(34)&amp;VLOOKUP(C405,SOURCE!$V$3:$AC$2937,6,0)&amp;CHAR(34)</f>
        <v>"RSD"</v>
      </c>
      <c r="F405" s="20" t="str">
        <f>VLOOKUP(C405,SOURCE!$V$3:$AD$2937,9,0)&amp;"           {"&amp;D405&amp;",   "&amp;E405&amp;"},"</f>
        <v>//           {ITM_RSD,   "RSD"},</v>
      </c>
      <c r="H405" t="b">
        <f>ISNA(VLOOKUP(J405,J406:J$882,1,0))</f>
        <v>1</v>
      </c>
      <c r="I405" s="24">
        <f>VLOOKUP(C405,SOURCE!V$6:AB$10116,7,0)</f>
        <v>1577</v>
      </c>
      <c r="J405" s="25" t="str">
        <f>VLOOKUP(C405,SOURCE!V$6:AB$10116,6,0)</f>
        <v>RSD</v>
      </c>
      <c r="K405" s="26" t="str">
        <f t="shared" si="7"/>
        <v>RSD</v>
      </c>
      <c r="L405" s="35" t="str">
        <f>VLOOKUP(C405,SOURCE!V$6:AB$10116,2,0)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"RSD"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VLOOKUP(C406,SOURCE!$V$3:$AC$2937,8,0)</f>
        <v>ITM_RSUM</v>
      </c>
      <c r="E406" s="23" t="str">
        <f>CHAR(34)&amp;VLOOKUP(C406,SOURCE!$V$3:$AC$2937,6,0)&amp;CHAR(34)</f>
        <v>"RSUM"</v>
      </c>
      <c r="F406" s="20" t="str">
        <f>VLOOKUP(C406,SOURCE!$V$3:$AD$2937,9,0)&amp;"           {"&amp;D406&amp;",   "&amp;E406&amp;"},"</f>
        <v>//           {ITM_RSUM,   "RSUM"},</v>
      </c>
      <c r="H406" t="b">
        <f>ISNA(VLOOKUP(J406,J407:J$882,1,0))</f>
        <v>1</v>
      </c>
      <c r="I406" s="24">
        <f>VLOOKUP(C406,SOURCE!V$6:AB$10116,7,0)</f>
        <v>1578</v>
      </c>
      <c r="J406" s="25" t="str">
        <f>VLOOKUP(C406,SOURCE!V$6:AB$10116,6,0)</f>
        <v>RSUM</v>
      </c>
      <c r="K406" s="26" t="str">
        <f t="shared" si="7"/>
        <v>RSUM</v>
      </c>
      <c r="L406" s="35" t="str">
        <f>VLOOKUP(C406,SOURCE!V$6:AB$10116,2,0)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"RSUM"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VLOOKUP(C407,SOURCE!$V$3:$AC$2937,8,0)</f>
        <v>ITM_R_CLR</v>
      </c>
      <c r="E407" s="23" t="str">
        <f>CHAR(34)&amp;VLOOKUP(C407,SOURCE!$V$3:$AC$2937,6,0)&amp;CHAR(34)</f>
        <v>"R-CLR"</v>
      </c>
      <c r="F407" s="20" t="str">
        <f>VLOOKUP(C407,SOURCE!$V$3:$AD$2937,9,0)&amp;"           {"&amp;D407&amp;",   "&amp;E407&amp;"},"</f>
        <v>//           {ITM_R_CLR,   "R-CLR"},</v>
      </c>
      <c r="H407" t="b">
        <f>ISNA(VLOOKUP(J407,J408:J$882,1,0))</f>
        <v>1</v>
      </c>
      <c r="I407" s="24">
        <f>VLOOKUP(C407,SOURCE!V$6:AB$10116,7,0)</f>
        <v>1580</v>
      </c>
      <c r="J407" s="25" t="str">
        <f>VLOOKUP(C407,SOURCE!V$6:AB$10116,6,0)</f>
        <v>R-CLR</v>
      </c>
      <c r="K407" s="26" t="str">
        <f t="shared" si="7"/>
        <v>R-CLR</v>
      </c>
      <c r="L407" s="35" t="str">
        <f>VLOOKUP(C407,SOURCE!V$6:AB$10116,2,0)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"R-CLR"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VLOOKUP(C408,SOURCE!$V$3:$AC$2937,8,0)</f>
        <v>ITM_R_COPY</v>
      </c>
      <c r="E408" s="23" t="str">
        <f>CHAR(34)&amp;VLOOKUP(C408,SOURCE!$V$3:$AC$2937,6,0)&amp;CHAR(34)</f>
        <v>"R-COPY"</v>
      </c>
      <c r="F408" s="20" t="str">
        <f>VLOOKUP(C408,SOURCE!$V$3:$AD$2937,9,0)&amp;"           {"&amp;D408&amp;",   "&amp;E408&amp;"},"</f>
        <v>//           {ITM_R_COPY,   "R-COPY"},</v>
      </c>
      <c r="H408" t="b">
        <f>ISNA(VLOOKUP(J408,J409:J$882,1,0))</f>
        <v>1</v>
      </c>
      <c r="I408" s="24">
        <f>VLOOKUP(C408,SOURCE!V$6:AB$10116,7,0)</f>
        <v>1581</v>
      </c>
      <c r="J408" s="25" t="str">
        <f>VLOOKUP(C408,SOURCE!V$6:AB$10116,6,0)</f>
        <v>R-COPY</v>
      </c>
      <c r="K408" s="26" t="str">
        <f t="shared" si="7"/>
        <v>R-COPY</v>
      </c>
      <c r="L408" s="35" t="str">
        <f>VLOOKUP(C408,SOURCE!V$6:AB$10116,2,0)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"R-COPY"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VLOOKUP(C409,SOURCE!$V$3:$AC$2937,8,0)</f>
        <v>ITM_R_SORT</v>
      </c>
      <c r="E409" s="23" t="str">
        <f>CHAR(34)&amp;VLOOKUP(C409,SOURCE!$V$3:$AC$2937,6,0)&amp;CHAR(34)</f>
        <v>"R-SORT"</v>
      </c>
      <c r="F409" s="20" t="str">
        <f>VLOOKUP(C409,SOURCE!$V$3:$AD$2937,9,0)&amp;"           {"&amp;D409&amp;",   "&amp;E409&amp;"},"</f>
        <v>//           {ITM_R_SORT,   "R-SORT"},</v>
      </c>
      <c r="H409" t="b">
        <f>ISNA(VLOOKUP(J409,J410:J$882,1,0))</f>
        <v>1</v>
      </c>
      <c r="I409" s="24">
        <f>VLOOKUP(C409,SOURCE!V$6:AB$10116,7,0)</f>
        <v>1582</v>
      </c>
      <c r="J409" s="25" t="str">
        <f>VLOOKUP(C409,SOURCE!V$6:AB$10116,6,0)</f>
        <v>R-SORT</v>
      </c>
      <c r="K409" s="26" t="str">
        <f t="shared" si="7"/>
        <v>R-SORT</v>
      </c>
      <c r="L409" s="35" t="str">
        <f>VLOOKUP(C409,SOURCE!V$6:AB$10116,2,0)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"R-SORT"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VLOOKUP(C410,SOURCE!$V$3:$AC$2937,8,0)</f>
        <v>ITM_R_SWAP</v>
      </c>
      <c r="E410" s="23" t="str">
        <f>CHAR(34)&amp;VLOOKUP(C410,SOURCE!$V$3:$AC$2937,6,0)&amp;CHAR(34)</f>
        <v>"R-SWAP"</v>
      </c>
      <c r="F410" s="20" t="str">
        <f>VLOOKUP(C410,SOURCE!$V$3:$AD$2937,9,0)&amp;"           {"&amp;D410&amp;",   "&amp;E410&amp;"},"</f>
        <v>//           {ITM_R_SWAP,   "R-SWAP"},</v>
      </c>
      <c r="H410" t="b">
        <f>ISNA(VLOOKUP(J410,J411:J$882,1,0))</f>
        <v>1</v>
      </c>
      <c r="I410" s="24">
        <f>VLOOKUP(C410,SOURCE!V$6:AB$10116,7,0)</f>
        <v>1583</v>
      </c>
      <c r="J410" s="25" t="str">
        <f>VLOOKUP(C410,SOURCE!V$6:AB$10116,6,0)</f>
        <v>R-SWAP</v>
      </c>
      <c r="K410" s="26" t="str">
        <f t="shared" si="7"/>
        <v>R-SWAP</v>
      </c>
      <c r="L410" s="35" t="str">
        <f>VLOOKUP(C410,SOURCE!V$6:AB$10116,2,0)</f>
        <v/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"R-SWAP"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VLOOKUP(C411,SOURCE!$V$3:$AC$2937,8,0)</f>
        <v>ITM_am</v>
      </c>
      <c r="E411" s="23" t="str">
        <f>CHAR(34)&amp;VLOOKUP(C411,SOURCE!$V$3:$AC$2937,6,0)&amp;CHAR(34)</f>
        <v>"PSI(U,M)"</v>
      </c>
      <c r="F411" s="20" t="str">
        <f>VLOOKUP(C411,SOURCE!$V$3:$AD$2937,9,0)&amp;"           {"&amp;D411&amp;",   "&amp;E411&amp;"},"</f>
        <v>//           {ITM_am,   "PSI(U,M)"},</v>
      </c>
      <c r="H411" t="b">
        <f>ISNA(VLOOKUP(J411,J412:J$882,1,0))</f>
        <v>1</v>
      </c>
      <c r="I411" s="24">
        <f>VLOOKUP(C411,SOURCE!V$6:AB$10116,7,0)</f>
        <v>1584</v>
      </c>
      <c r="J411" s="25" t="str">
        <f>VLOOKUP(C411,SOURCE!V$6:AB$10116,6,0)</f>
        <v>PSI(U,M)</v>
      </c>
      <c r="K411" s="26" t="str">
        <f t="shared" si="7"/>
        <v>psi(u,m)</v>
      </c>
      <c r="L411" s="35" t="str">
        <f>VLOOKUP(C411,SOURCE!V$6:AB$10116,2,0)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STD_psi "(u,m)"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VLOOKUP(C412,SOURCE!$V$3:$AC$2937,8,0)</f>
        <v>ITM_STDDEVWEIGHTED</v>
      </c>
      <c r="E412" s="23" t="str">
        <f>CHAR(34)&amp;VLOOKUP(C412,SOURCE!$V$3:$AC$2937,6,0)&amp;CHAR(34)</f>
        <v>"S"</v>
      </c>
      <c r="F412" s="20" t="str">
        <f>VLOOKUP(C412,SOURCE!$V$3:$AD$2937,9,0)&amp;"           {"&amp;D412&amp;",   "&amp;E412&amp;"},"</f>
        <v>//           {ITM_STDDEVWEIGHTED,   "S"},</v>
      </c>
      <c r="H412" t="b">
        <f>ISNA(VLOOKUP(J412,J413:J$882,1,0))</f>
        <v>1</v>
      </c>
      <c r="I412" s="24">
        <f>VLOOKUP(C412,SOURCE!V$6:AB$10116,7,0)</f>
        <v>1585</v>
      </c>
      <c r="J412" s="25" t="str">
        <f>VLOOKUP(C412,SOURCE!V$6:AB$10116,6,0)</f>
        <v>S</v>
      </c>
      <c r="K412" s="26" t="str">
        <f t="shared" si="7"/>
        <v>s</v>
      </c>
      <c r="L412" s="35">
        <f>VLOOKUP(C412,SOURCE!V$6:AB$10116,2,0)</f>
        <v>0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VLOOKUP(C413,SOURCE!$V$3:$AC$2937,8,0)</f>
        <v>ITM_SAVE</v>
      </c>
      <c r="E413" s="23" t="str">
        <f>CHAR(34)&amp;VLOOKUP(C413,SOURCE!$V$3:$AC$2937,6,0)&amp;CHAR(34)</f>
        <v>"SAVE"</v>
      </c>
      <c r="F413" s="20" t="str">
        <f>VLOOKUP(C413,SOURCE!$V$3:$AD$2937,9,0)&amp;"           {"&amp;D413&amp;",   "&amp;E413&amp;"},"</f>
        <v>//           {ITM_SAVE,   "SAVE"},</v>
      </c>
      <c r="H413" t="b">
        <f>ISNA(VLOOKUP(J413,J414:J$882,1,0))</f>
        <v>1</v>
      </c>
      <c r="I413" s="24">
        <f>VLOOKUP(C413,SOURCE!V$6:AB$10116,7,0)</f>
        <v>1586</v>
      </c>
      <c r="J413" s="25" t="str">
        <f>VLOOKUP(C413,SOURCE!V$6:AB$10116,6,0)</f>
        <v>SAVE</v>
      </c>
      <c r="K413" s="26" t="str">
        <f t="shared" si="7"/>
        <v>SAVE</v>
      </c>
      <c r="L413" s="35" t="str">
        <f>VLOOKUP(C413,SOURCE!V$6:AB$10116,2,0)</f>
        <v/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"SAVE"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VLOOKUP(C414,SOURCE!$V$3:$AC$2937,8,0)</f>
        <v>ITM_SCI</v>
      </c>
      <c r="E414" s="23" t="str">
        <f>CHAR(34)&amp;VLOOKUP(C414,SOURCE!$V$3:$AC$2937,6,0)&amp;CHAR(34)</f>
        <v>"SCI"</v>
      </c>
      <c r="F414" s="20" t="str">
        <f>VLOOKUP(C414,SOURCE!$V$3:$AD$2937,9,0)&amp;"           {"&amp;D414&amp;",   "&amp;E414&amp;"},"</f>
        <v xml:space="preserve">           {ITM_SCI,   "SCI"},</v>
      </c>
      <c r="H414" t="b">
        <f>ISNA(VLOOKUP(J414,J415:J$882,1,0))</f>
        <v>1</v>
      </c>
      <c r="I414" s="24">
        <f>VLOOKUP(C414,SOURCE!V$6:AB$10116,7,0)</f>
        <v>1587</v>
      </c>
      <c r="J414" s="25" t="str">
        <f>VLOOKUP(C414,SOURCE!V$6:AB$10116,6,0)</f>
        <v>SCI</v>
      </c>
      <c r="K414" s="26" t="str">
        <f t="shared" si="7"/>
        <v>SCI</v>
      </c>
      <c r="L414" s="35" t="str">
        <f>VLOOKUP(C414,SOURCE!V$6:AB$10116,2,0)</f>
        <v>DISP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"SCI"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VLOOKUP(C415,SOURCE!$V$3:$AC$2937,8,0)</f>
        <v>ITM_SDIGS</v>
      </c>
      <c r="E415" s="23" t="str">
        <f>CHAR(34)&amp;VLOOKUP(C415,SOURCE!$V$3:$AC$2937,6,0)&amp;CHAR(34)</f>
        <v>"SDIGS?"</v>
      </c>
      <c r="F415" s="20" t="str">
        <f>VLOOKUP(C415,SOURCE!$V$3:$AD$2937,9,0)&amp;"           {"&amp;D415&amp;",   "&amp;E415&amp;"},"</f>
        <v>//           {ITM_SDIGS,   "SDIGS?"},</v>
      </c>
      <c r="H415" t="b">
        <f>ISNA(VLOOKUP(J415,J416:J$882,1,0))</f>
        <v>1</v>
      </c>
      <c r="I415" s="24">
        <f>VLOOKUP(C415,SOURCE!V$6:AB$10116,7,0)</f>
        <v>1588</v>
      </c>
      <c r="J415" s="25" t="str">
        <f>VLOOKUP(C415,SOURCE!V$6:AB$10116,6,0)</f>
        <v>SDIGS?</v>
      </c>
      <c r="K415" s="26" t="str">
        <f t="shared" si="7"/>
        <v>SDIGS?</v>
      </c>
      <c r="L415" s="35" t="str">
        <f>VLOOKUP(C415,SOURCE!V$6:AB$10116,2,0)</f>
        <v>CONF</v>
      </c>
      <c r="M415" t="str">
        <f>IF(VLOOKUP(I415,SOURCE!B:P,2,0)="/  { itemToBeCoded","To be coded","")</f>
        <v/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"SDIGS?"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VLOOKUP(C416,SOURCE!$V$3:$AC$2937,8,0)</f>
        <v>ITM_SEED</v>
      </c>
      <c r="E416" s="23" t="str">
        <f>CHAR(34)&amp;VLOOKUP(C416,SOURCE!$V$3:$AC$2937,6,0)&amp;CHAR(34)</f>
        <v>"SEED"</v>
      </c>
      <c r="F416" s="20" t="str">
        <f>VLOOKUP(C416,SOURCE!$V$3:$AD$2937,9,0)&amp;"           {"&amp;D416&amp;",   "&amp;E416&amp;"},"</f>
        <v>//           {ITM_SEED,   "SEED"},</v>
      </c>
      <c r="H416" t="b">
        <f>ISNA(VLOOKUP(J416,J417:J$882,1,0))</f>
        <v>1</v>
      </c>
      <c r="I416" s="24">
        <f>VLOOKUP(C416,SOURCE!V$6:AB$10116,7,0)</f>
        <v>1589</v>
      </c>
      <c r="J416" s="25" t="str">
        <f>VLOOKUP(C416,SOURCE!V$6:AB$10116,6,0)</f>
        <v>SEED</v>
      </c>
      <c r="K416" s="26" t="str">
        <f t="shared" si="7"/>
        <v>SEED</v>
      </c>
      <c r="L416" s="35" t="str">
        <f>VLOOKUP(C416,SOURCE!V$6:AB$10116,2,0)</f>
        <v>Math</v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"SEED"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VLOOKUP(C417,SOURCE!$V$3:$AC$2937,8,0)</f>
        <v>ITM_WRITEP</v>
      </c>
      <c r="E417" s="23" t="str">
        <f>CHAR(34)&amp;VLOOKUP(C417,SOURCE!$V$3:$AC$2937,6,0)&amp;CHAR(34)</f>
        <v>"WRITEP"</v>
      </c>
      <c r="F417" s="20" t="str">
        <f>VLOOKUP(C417,SOURCE!$V$3:$AD$2937,9,0)&amp;"           {"&amp;D417&amp;",   "&amp;E417&amp;"},"</f>
        <v>//           {ITM_WRITEP,   "WRITEP"},</v>
      </c>
      <c r="H417" t="b">
        <f>ISNA(VLOOKUP(J417,J418:J$882,1,0))</f>
        <v>1</v>
      </c>
      <c r="I417" s="24">
        <f>VLOOKUP(C417,SOURCE!V$6:AB$10116,7,0)</f>
        <v>1590</v>
      </c>
      <c r="J417" s="25" t="str">
        <f>VLOOKUP(C417,SOURCE!V$6:AB$10116,6,0)</f>
        <v>WRITEP</v>
      </c>
      <c r="K417" s="26" t="str">
        <f t="shared" si="7"/>
        <v>WRITEP</v>
      </c>
      <c r="L417" s="35" t="str">
        <f>VLOOKUP(C417,SOURCE!V$6:AB$10116,2,0)</f>
        <v/>
      </c>
      <c r="M417" t="str">
        <f>IF(VLOOKUP(I417,SOURCE!B:P,2,0)="/  { itemToBeCoded","To be coded","")</f>
        <v>To be coded</v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"WRITEP"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VLOOKUP(C418,SOURCE!$V$3:$AC$2937,8,0)</f>
        <v>ITM_SETCHN</v>
      </c>
      <c r="E418" s="23" t="str">
        <f>CHAR(34)&amp;VLOOKUP(C418,SOURCE!$V$3:$AC$2937,6,0)&amp;CHAR(34)</f>
        <v>"SETCHN"</v>
      </c>
      <c r="F418" s="20" t="str">
        <f>VLOOKUP(C418,SOURCE!$V$3:$AD$2937,9,0)&amp;"           {"&amp;D418&amp;",   "&amp;E418&amp;"},"</f>
        <v>//           {ITM_SETCHN,   "SETCHN"},</v>
      </c>
      <c r="H418" t="b">
        <f>ISNA(VLOOKUP(J418,J419:J$882,1,0))</f>
        <v>1</v>
      </c>
      <c r="I418" s="24">
        <f>VLOOKUP(C418,SOURCE!V$6:AB$10116,7,0)</f>
        <v>1591</v>
      </c>
      <c r="J418" s="25" t="str">
        <f>VLOOKUP(C418,SOURCE!V$6:AB$10116,6,0)</f>
        <v>SETCHN</v>
      </c>
      <c r="K418" s="26" t="str">
        <f t="shared" si="7"/>
        <v>CHINA</v>
      </c>
      <c r="L418" s="35" t="str">
        <f>VLOOKUP(C418,SOURCE!V$6:AB$10116,2,0)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"CHINA"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VLOOKUP(C419,SOURCE!$V$3:$AC$2937,8,0)</f>
        <v>ITM_SETDAT</v>
      </c>
      <c r="E419" s="23" t="str">
        <f>CHAR(34)&amp;VLOOKUP(C419,SOURCE!$V$3:$AC$2937,6,0)&amp;CHAR(34)</f>
        <v>"SETDAT"</v>
      </c>
      <c r="F419" s="20" t="str">
        <f>VLOOKUP(C419,SOURCE!$V$3:$AD$2937,9,0)&amp;"           {"&amp;D419&amp;",   "&amp;E419&amp;"},"</f>
        <v>//           {ITM_SETDAT,   "SETDAT"},</v>
      </c>
      <c r="H419" t="b">
        <f>ISNA(VLOOKUP(J419,J420:J$882,1,0))</f>
        <v>1</v>
      </c>
      <c r="I419" s="24">
        <f>VLOOKUP(C419,SOURCE!V$6:AB$10116,7,0)</f>
        <v>1592</v>
      </c>
      <c r="J419" s="25" t="str">
        <f>VLOOKUP(C419,SOURCE!V$6:AB$10116,6,0)</f>
        <v>SETDAT</v>
      </c>
      <c r="K419" s="26" t="str">
        <f t="shared" si="7"/>
        <v>SETDAT</v>
      </c>
      <c r="L419" s="35" t="str">
        <f>VLOOKUP(C419,SOURCE!V$6:AB$10116,2,0)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"SETDAT"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VLOOKUP(C420,SOURCE!$V$3:$AC$2937,8,0)</f>
        <v>ITM_SETEUR</v>
      </c>
      <c r="E420" s="23" t="str">
        <f>CHAR(34)&amp;VLOOKUP(C420,SOURCE!$V$3:$AC$2937,6,0)&amp;CHAR(34)</f>
        <v>"SETEUR"</v>
      </c>
      <c r="F420" s="20" t="str">
        <f>VLOOKUP(C420,SOURCE!$V$3:$AD$2937,9,0)&amp;"           {"&amp;D420&amp;",   "&amp;E420&amp;"},"</f>
        <v>//           {ITM_SETEUR,   "SETEUR"},</v>
      </c>
      <c r="H420" t="b">
        <f>ISNA(VLOOKUP(J420,J421:J$882,1,0))</f>
        <v>1</v>
      </c>
      <c r="I420" s="24">
        <f>VLOOKUP(C420,SOURCE!V$6:AB$10116,7,0)</f>
        <v>1593</v>
      </c>
      <c r="J420" s="25" t="str">
        <f>VLOOKUP(C420,SOURCE!V$6:AB$10116,6,0)</f>
        <v>SETEUR</v>
      </c>
      <c r="K420" s="26" t="str">
        <f t="shared" si="7"/>
        <v>EUROPE</v>
      </c>
      <c r="L420" s="35" t="str">
        <f>VLOOKUP(C420,SOURCE!V$6:AB$10116,2,0)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"EUROPE"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VLOOKUP(C421,SOURCE!$V$3:$AC$2937,8,0)</f>
        <v>ITM_SETIND</v>
      </c>
      <c r="E421" s="23" t="str">
        <f>CHAR(34)&amp;VLOOKUP(C421,SOURCE!$V$3:$AC$2937,6,0)&amp;CHAR(34)</f>
        <v>"SETIND"</v>
      </c>
      <c r="F421" s="20" t="str">
        <f>VLOOKUP(C421,SOURCE!$V$3:$AD$2937,9,0)&amp;"           {"&amp;D421&amp;",   "&amp;E421&amp;"},"</f>
        <v>//           {ITM_SETIND,   "SETIND"},</v>
      </c>
      <c r="H421" t="b">
        <f>ISNA(VLOOKUP(J421,J422:J$882,1,0))</f>
        <v>1</v>
      </c>
      <c r="I421" s="24">
        <f>VLOOKUP(C421,SOURCE!V$6:AB$10116,7,0)</f>
        <v>1594</v>
      </c>
      <c r="J421" s="25" t="str">
        <f>VLOOKUP(C421,SOURCE!V$6:AB$10116,6,0)</f>
        <v>SETIND</v>
      </c>
      <c r="K421" s="26" t="str">
        <f t="shared" si="7"/>
        <v>INDIA</v>
      </c>
      <c r="L421" s="35" t="str">
        <f>VLOOKUP(C421,SOURCE!V$6:AB$10116,2,0)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"INDIA"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VLOOKUP(C422,SOURCE!$V$3:$AC$2937,8,0)</f>
        <v>ITM_SETJPN</v>
      </c>
      <c r="E422" s="23" t="str">
        <f>CHAR(34)&amp;VLOOKUP(C422,SOURCE!$V$3:$AC$2937,6,0)&amp;CHAR(34)</f>
        <v>"SETJPN"</v>
      </c>
      <c r="F422" s="20" t="str">
        <f>VLOOKUP(C422,SOURCE!$V$3:$AD$2937,9,0)&amp;"           {"&amp;D422&amp;",   "&amp;E422&amp;"},"</f>
        <v>//           {ITM_SETJPN,   "SETJPN"},</v>
      </c>
      <c r="H422" t="b">
        <f>ISNA(VLOOKUP(J422,J423:J$882,1,0))</f>
        <v>1</v>
      </c>
      <c r="I422" s="24">
        <f>VLOOKUP(C422,SOURCE!V$6:AB$10116,7,0)</f>
        <v>1595</v>
      </c>
      <c r="J422" s="25" t="str">
        <f>VLOOKUP(C422,SOURCE!V$6:AB$10116,6,0)</f>
        <v>SETJPN</v>
      </c>
      <c r="K422" s="26" t="str">
        <f t="shared" si="7"/>
        <v>JAPAN</v>
      </c>
      <c r="L422" s="35" t="str">
        <f>VLOOKUP(C422,SOURCE!V$6:AB$10116,2,0)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"JAPAN"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VLOOKUP(C423,SOURCE!$V$3:$AC$2937,8,0)</f>
        <v>ITM_SETDFLT</v>
      </c>
      <c r="E423" s="23" t="str">
        <f>CHAR(34)&amp;VLOOKUP(C423,SOURCE!$V$3:$AC$2937,6,0)&amp;CHAR(34)</f>
        <v>"SETDFLT"</v>
      </c>
      <c r="F423" s="20" t="str">
        <f>VLOOKUP(C423,SOURCE!$V$3:$AD$2937,9,0)&amp;"           {"&amp;D423&amp;",   "&amp;E423&amp;"},"</f>
        <v>//           {ITM_SETDFLT,   "SETDFLT"},</v>
      </c>
      <c r="H423" t="b">
        <f>ISNA(VLOOKUP(J423,J424:J$882,1,0))</f>
        <v>1</v>
      </c>
      <c r="I423" s="24">
        <f>VLOOKUP(C423,SOURCE!V$6:AB$10116,7,0)</f>
        <v>1596</v>
      </c>
      <c r="J423" s="25" t="str">
        <f>VLOOKUP(C423,SOURCE!V$6:AB$10116,6,0)</f>
        <v>SETDFLT</v>
      </c>
      <c r="K423" s="26" t="str">
        <f t="shared" si="7"/>
        <v>DFLT</v>
      </c>
      <c r="L423" s="35" t="str">
        <f>VLOOKUP(C423,SOURCE!V$6:AB$10116,2,0)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"DFLT"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VLOOKUP(C424,SOURCE!$V$3:$AC$2937,8,0)</f>
        <v>ITM_SETTIM</v>
      </c>
      <c r="E424" s="23" t="str">
        <f>CHAR(34)&amp;VLOOKUP(C424,SOURCE!$V$3:$AC$2937,6,0)&amp;CHAR(34)</f>
        <v>"SETTIM"</v>
      </c>
      <c r="F424" s="20" t="str">
        <f>VLOOKUP(C424,SOURCE!$V$3:$AD$2937,9,0)&amp;"           {"&amp;D424&amp;",   "&amp;E424&amp;"},"</f>
        <v>//           {ITM_SETTIM,   "SETTIM"},</v>
      </c>
      <c r="H424" t="b">
        <f>ISNA(VLOOKUP(J424,J425:J$882,1,0))</f>
        <v>1</v>
      </c>
      <c r="I424" s="24">
        <f>VLOOKUP(C424,SOURCE!V$6:AB$10116,7,0)</f>
        <v>1597</v>
      </c>
      <c r="J424" s="25" t="str">
        <f>VLOOKUP(C424,SOURCE!V$6:AB$10116,6,0)</f>
        <v>SETTIM</v>
      </c>
      <c r="K424" s="26" t="str">
        <f t="shared" si="7"/>
        <v>SETTIM</v>
      </c>
      <c r="L424" s="35" t="str">
        <f>VLOOKUP(C424,SOURCE!V$6:AB$10116,2,0)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"SETTIM"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VLOOKUP(C425,SOURCE!$V$3:$AC$2937,8,0)</f>
        <v>ITM_SETUK</v>
      </c>
      <c r="E425" s="23" t="str">
        <f>CHAR(34)&amp;VLOOKUP(C425,SOURCE!$V$3:$AC$2937,6,0)&amp;CHAR(34)</f>
        <v>"SETUK"</v>
      </c>
      <c r="F425" s="20" t="str">
        <f>VLOOKUP(C425,SOURCE!$V$3:$AD$2937,9,0)&amp;"           {"&amp;D425&amp;",   "&amp;E425&amp;"},"</f>
        <v>//           {ITM_SETUK,   "SETUK"},</v>
      </c>
      <c r="H425" t="b">
        <f>ISNA(VLOOKUP(J425,J426:J$882,1,0))</f>
        <v>1</v>
      </c>
      <c r="I425" s="24">
        <f>VLOOKUP(C425,SOURCE!V$6:AB$10116,7,0)</f>
        <v>1598</v>
      </c>
      <c r="J425" s="25" t="str">
        <f>VLOOKUP(C425,SOURCE!V$6:AB$10116,6,0)</f>
        <v>SETUK</v>
      </c>
      <c r="K425" s="26" t="str">
        <f t="shared" si="7"/>
        <v>UK</v>
      </c>
      <c r="L425" s="35" t="str">
        <f>VLOOKUP(C425,SOURCE!V$6:AB$10116,2,0)</f>
        <v/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"UK"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VLOOKUP(C426,SOURCE!$V$3:$AC$2937,8,0)</f>
        <v>ITM_SETUSA</v>
      </c>
      <c r="E426" s="23" t="str">
        <f>CHAR(34)&amp;VLOOKUP(C426,SOURCE!$V$3:$AC$2937,6,0)&amp;CHAR(34)</f>
        <v>"SETUSA"</v>
      </c>
      <c r="F426" s="20" t="str">
        <f>VLOOKUP(C426,SOURCE!$V$3:$AD$2937,9,0)&amp;"           {"&amp;D426&amp;",   "&amp;E426&amp;"},"</f>
        <v>//           {ITM_SETUSA,   "SETUSA"},</v>
      </c>
      <c r="H426" t="b">
        <f>ISNA(VLOOKUP(J426,J427:J$882,1,0))</f>
        <v>1</v>
      </c>
      <c r="I426" s="24">
        <f>VLOOKUP(C426,SOURCE!V$6:AB$10116,7,0)</f>
        <v>1599</v>
      </c>
      <c r="J426" s="25" t="str">
        <f>VLOOKUP(C426,SOURCE!V$6:AB$10116,6,0)</f>
        <v>SETUSA</v>
      </c>
      <c r="K426" s="26" t="str">
        <f t="shared" si="7"/>
        <v>USA</v>
      </c>
      <c r="L426" s="35" t="str">
        <f>VLOOKUP(C426,SOURCE!V$6:AB$10116,2,0)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"USA"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VLOOKUP(C427,SOURCE!$V$3:$AC$2937,8,0)</f>
        <v>ITM_SIGN</v>
      </c>
      <c r="E427" s="23" t="str">
        <f>CHAR(34)&amp;VLOOKUP(C427,SOURCE!$V$3:$AC$2937,6,0)&amp;CHAR(34)</f>
        <v>"SIGN"</v>
      </c>
      <c r="F427" s="20" t="str">
        <f>VLOOKUP(C427,SOURCE!$V$3:$AD$2937,9,0)&amp;"           {"&amp;D427&amp;",   "&amp;E427&amp;"},"</f>
        <v>//           {ITM_SIGN,   "SIGN"},</v>
      </c>
      <c r="H427" t="b">
        <f>ISNA(VLOOKUP(J427,J428:J$882,1,0))</f>
        <v>1</v>
      </c>
      <c r="I427" s="24">
        <f>VLOOKUP(C427,SOURCE!V$6:AB$10116,7,0)</f>
        <v>1600</v>
      </c>
      <c r="J427" s="25" t="str">
        <f>VLOOKUP(C427,SOURCE!V$6:AB$10116,6,0)</f>
        <v>SIGN</v>
      </c>
      <c r="K427" s="26" t="str">
        <f t="shared" si="7"/>
        <v>sign</v>
      </c>
      <c r="L427" s="35" t="str">
        <f>VLOOKUP(C427,SOURCE!V$6:AB$10116,2,0)</f>
        <v>Math</v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"sign"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VLOOKUP(C428,SOURCE!$V$3:$AC$2937,8,0)</f>
        <v>ITM_SIGNMT</v>
      </c>
      <c r="E428" s="23" t="str">
        <f>CHAR(34)&amp;VLOOKUP(C428,SOURCE!$V$3:$AC$2937,6,0)&amp;CHAR(34)</f>
        <v>"SIGNMT"</v>
      </c>
      <c r="F428" s="20" t="str">
        <f>VLOOKUP(C428,SOURCE!$V$3:$AD$2937,9,0)&amp;"           {"&amp;D428&amp;",   "&amp;E428&amp;"},"</f>
        <v>//           {ITM_SIGNMT,   "SIGNMT"},</v>
      </c>
      <c r="H428" t="b">
        <f>ISNA(VLOOKUP(J428,J429:J$882,1,0))</f>
        <v>1</v>
      </c>
      <c r="I428" s="24">
        <f>VLOOKUP(C428,SOURCE!V$6:AB$10116,7,0)</f>
        <v>1601</v>
      </c>
      <c r="J428" s="25" t="str">
        <f>VLOOKUP(C428,SOURCE!V$6:AB$10116,6,0)</f>
        <v>SIGNMT</v>
      </c>
      <c r="K428" s="26" t="str">
        <f t="shared" si="7"/>
        <v>SIGNMT</v>
      </c>
      <c r="L428" s="35" t="str">
        <f>VLOOKUP(C428,SOURCE!V$6:AB$10116,2,0)</f>
        <v>INT</v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"SIGNMT"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VLOOKUP(C429,SOURCE!$V$3:$AC$2937,8,0)</f>
        <v>ITM_SIM_EQ</v>
      </c>
      <c r="E429" s="23" t="str">
        <f>CHAR(34)&amp;VLOOKUP(C429,SOURCE!$V$3:$AC$2937,6,0)&amp;CHAR(34)</f>
        <v>"SIM_EQ"</v>
      </c>
      <c r="F429" s="20" t="str">
        <f>VLOOKUP(C429,SOURCE!$V$3:$AD$2937,9,0)&amp;"           {"&amp;D429&amp;",   "&amp;E429&amp;"},"</f>
        <v>//           {ITM_SIM_EQ,   "SIM_EQ"},</v>
      </c>
      <c r="H429" t="b">
        <f>ISNA(VLOOKUP(J429,J430:J$882,1,0))</f>
        <v>1</v>
      </c>
      <c r="I429" s="24">
        <f>VLOOKUP(C429,SOURCE!V$6:AB$10116,7,0)</f>
        <v>1602</v>
      </c>
      <c r="J429" s="25" t="str">
        <f>VLOOKUP(C429,SOURCE!V$6:AB$10116,6,0)</f>
        <v>SIM_EQ</v>
      </c>
      <c r="K429" s="26" t="str">
        <f t="shared" si="7"/>
        <v>SIMEQ</v>
      </c>
      <c r="L429" s="35" t="str">
        <f>VLOOKUP(C429,SOURCE!V$6:AB$10116,2,0)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"SIM EQ"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VLOOKUP(C430,SOURCE!$V$3:$AC$2937,8,0)</f>
        <v>ITM_SKIP</v>
      </c>
      <c r="E430" s="23" t="str">
        <f>CHAR(34)&amp;VLOOKUP(C430,SOURCE!$V$3:$AC$2937,6,0)&amp;CHAR(34)</f>
        <v>"SKIP"</v>
      </c>
      <c r="F430" s="20" t="str">
        <f>VLOOKUP(C430,SOURCE!$V$3:$AD$2937,9,0)&amp;"           {"&amp;D430&amp;",   "&amp;E430&amp;"},"</f>
        <v>//           {ITM_SKIP,   "SKIP"},</v>
      </c>
      <c r="H430" t="b">
        <f>ISNA(VLOOKUP(J430,J431:J$882,1,0))</f>
        <v>1</v>
      </c>
      <c r="I430" s="24">
        <f>VLOOKUP(C430,SOURCE!V$6:AB$10116,7,0)</f>
        <v>1603</v>
      </c>
      <c r="J430" s="25" t="str">
        <f>VLOOKUP(C430,SOURCE!V$6:AB$10116,6,0)</f>
        <v>SKIP</v>
      </c>
      <c r="K430" s="26" t="str">
        <f t="shared" si="7"/>
        <v>SKIP</v>
      </c>
      <c r="L430" s="35" t="str">
        <f>VLOOKUP(C430,SOURCE!V$6:AB$10116,2,0)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"SKIP"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VLOOKUP(C431,SOURCE!$V$3:$AC$2937,8,0)</f>
        <v>ITM_SLVQ</v>
      </c>
      <c r="E431" s="23" t="str">
        <f>CHAR(34)&amp;VLOOKUP(C431,SOURCE!$V$3:$AC$2937,6,0)&amp;CHAR(34)</f>
        <v>"SLVQ"</v>
      </c>
      <c r="F431" s="20" t="str">
        <f>VLOOKUP(C431,SOURCE!$V$3:$AD$2937,9,0)&amp;"           {"&amp;D431&amp;",   "&amp;E431&amp;"},"</f>
        <v>//           {ITM_SLVQ,   "SLVQ"},</v>
      </c>
      <c r="H431" t="b">
        <f>ISNA(VLOOKUP(J431,J432:J$882,1,0))</f>
        <v>1</v>
      </c>
      <c r="I431" s="24">
        <f>VLOOKUP(C431,SOURCE!V$6:AB$10116,7,0)</f>
        <v>1604</v>
      </c>
      <c r="J431" s="25" t="str">
        <f>VLOOKUP(C431,SOURCE!V$6:AB$10116,6,0)</f>
        <v>SLVQ</v>
      </c>
      <c r="K431" s="26" t="str">
        <f t="shared" si="7"/>
        <v>SLVQ</v>
      </c>
      <c r="L431" s="35" t="str">
        <f>VLOOKUP(C431,SOURCE!V$6:AB$10116,2,0)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"SLVQ"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VLOOKUP(C432,SOURCE!$V$3:$AC$2937,8,0)</f>
        <v>ITM_SM</v>
      </c>
      <c r="E432" s="23" t="str">
        <f>CHAR(34)&amp;VLOOKUP(C432,SOURCE!$V$3:$AC$2937,6,0)&amp;CHAR(34)</f>
        <v>"SM"</v>
      </c>
      <c r="F432" s="20" t="str">
        <f>VLOOKUP(C432,SOURCE!$V$3:$AD$2937,9,0)&amp;"           {"&amp;D432&amp;",   "&amp;E432&amp;"},"</f>
        <v>//           {ITM_SM,   "SM"},</v>
      </c>
      <c r="H432" t="b">
        <f>ISNA(VLOOKUP(J432,J433:J$882,1,0))</f>
        <v>1</v>
      </c>
      <c r="I432" s="24">
        <f>VLOOKUP(C432,SOURCE!V$6:AB$10116,7,0)</f>
        <v>1605</v>
      </c>
      <c r="J432" s="25" t="str">
        <f>VLOOKUP(C432,SOURCE!V$6:AB$10116,6,0)</f>
        <v>SM</v>
      </c>
      <c r="K432" s="26" t="str">
        <f t="shared" si="7"/>
        <v>sm</v>
      </c>
      <c r="L432" s="35" t="str">
        <f>VLOOKUP(C432,SOURCE!V$6:AB$10116,2,0)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"s" STD_SUB_m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VLOOKUP(C433,SOURCE!$V$3:$AC$2937,8,0)</f>
        <v>ITM_ISM</v>
      </c>
      <c r="E433" s="23" t="str">
        <f>CHAR(34)&amp;VLOOKUP(C433,SOURCE!$V$3:$AC$2937,6,0)&amp;CHAR(34)</f>
        <v>"ISM?"</v>
      </c>
      <c r="F433" s="20" t="str">
        <f>VLOOKUP(C433,SOURCE!$V$3:$AD$2937,9,0)&amp;"           {"&amp;D433&amp;",   "&amp;E433&amp;"},"</f>
        <v>//           {ITM_ISM,   "ISM?"},</v>
      </c>
      <c r="H433" t="b">
        <f>ISNA(VLOOKUP(J433,J434:J$882,1,0))</f>
        <v>1</v>
      </c>
      <c r="I433" s="24">
        <f>VLOOKUP(C433,SOURCE!V$6:AB$10116,7,0)</f>
        <v>1606</v>
      </c>
      <c r="J433" s="25" t="str">
        <f>VLOOKUP(C433,SOURCE!V$6:AB$10116,6,0)</f>
        <v>ISM?</v>
      </c>
      <c r="K433" s="26" t="str">
        <f t="shared" si="7"/>
        <v>ISM?</v>
      </c>
      <c r="L433" s="35" t="str">
        <f>VLOOKUP(C433,SOURCE!V$6:AB$10116,2,0)</f>
        <v>CONF</v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"ISM?"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VLOOKUP(C434,SOURCE!$V$3:$AC$2937,8,0)</f>
        <v>ITM_SMW</v>
      </c>
      <c r="E434" s="23" t="str">
        <f>CHAR(34)&amp;VLOOKUP(C434,SOURCE!$V$3:$AC$2937,6,0)&amp;CHAR(34)</f>
        <v>"SMW"</v>
      </c>
      <c r="F434" s="20" t="str">
        <f>VLOOKUP(C434,SOURCE!$V$3:$AD$2937,9,0)&amp;"           {"&amp;D434&amp;",   "&amp;E434&amp;"},"</f>
        <v>//           {ITM_SMW,   "SMW"},</v>
      </c>
      <c r="H434" t="b">
        <f>ISNA(VLOOKUP(J434,J435:J$882,1,0))</f>
        <v>1</v>
      </c>
      <c r="I434" s="24">
        <f>VLOOKUP(C434,SOURCE!V$6:AB$10116,7,0)</f>
        <v>1607</v>
      </c>
      <c r="J434" s="25" t="str">
        <f>VLOOKUP(C434,SOURCE!V$6:AB$10116,6,0)</f>
        <v>SMW</v>
      </c>
      <c r="K434" s="26" t="str">
        <f t="shared" si="7"/>
        <v>smw</v>
      </c>
      <c r="L434" s="35" t="str">
        <f>VLOOKUP(C434,SOURCE!V$6:AB$10116,2,0)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"s" STD_SUB_m STD_SUB_w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VLOOKUP(C435,SOURCE!$V$3:$AC$2937,8,0)</f>
        <v>ITM_SOLVE</v>
      </c>
      <c r="E435" s="23" t="str">
        <f>CHAR(34)&amp;VLOOKUP(C435,SOURCE!$V$3:$AC$2937,6,0)&amp;CHAR(34)</f>
        <v>"SOLVE"</v>
      </c>
      <c r="F435" s="20" t="str">
        <f>VLOOKUP(C435,SOURCE!$V$3:$AD$2937,9,0)&amp;"           {"&amp;D435&amp;",   "&amp;E435&amp;"},"</f>
        <v>//           {ITM_SOLVE,   "SOLVE"},</v>
      </c>
      <c r="H435" t="b">
        <f>ISNA(VLOOKUP(J435,J436:J$882,1,0))</f>
        <v>1</v>
      </c>
      <c r="I435" s="24">
        <f>VLOOKUP(C435,SOURCE!V$6:AB$10116,7,0)</f>
        <v>1608</v>
      </c>
      <c r="J435" s="25" t="str">
        <f>VLOOKUP(C435,SOURCE!V$6:AB$10116,6,0)</f>
        <v>SOLVE</v>
      </c>
      <c r="K435" s="26" t="str">
        <f t="shared" si="7"/>
        <v>SOLVE</v>
      </c>
      <c r="L435" s="35" t="str">
        <f>VLOOKUP(C435,SOURCE!V$6:AB$10116,2,0)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"SOLVE"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VLOOKUP(C436,SOURCE!$V$3:$AC$2937,8,0)</f>
        <v>ITM_SSIZE</v>
      </c>
      <c r="E436" s="23" t="str">
        <f>CHAR(34)&amp;VLOOKUP(C436,SOURCE!$V$3:$AC$2937,6,0)&amp;CHAR(34)</f>
        <v>"SSIZE?"</v>
      </c>
      <c r="F436" s="20" t="str">
        <f>VLOOKUP(C436,SOURCE!$V$3:$AD$2937,9,0)&amp;"           {"&amp;D436&amp;",   "&amp;E436&amp;"},"</f>
        <v>//           {ITM_SSIZE,   "SSIZE?"},</v>
      </c>
      <c r="H436" t="b">
        <f>ISNA(VLOOKUP(J436,J437:J$882,1,0))</f>
        <v>0</v>
      </c>
      <c r="I436" s="24">
        <f>VLOOKUP(C436,SOURCE!V$6:AB$10116,7,0)</f>
        <v>1609</v>
      </c>
      <c r="J436" s="25" t="str">
        <f>VLOOKUP(C436,SOURCE!V$6:AB$10116,6,0)</f>
        <v>SSIZE?</v>
      </c>
      <c r="K436" s="26" t="str">
        <f t="shared" si="7"/>
        <v>SSIZE?</v>
      </c>
      <c r="L436" s="35" t="str">
        <f>VLOOKUP(C436,SOURCE!V$6:AB$10116,2,0)</f>
        <v>CONF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"SSIZE?"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VLOOKUP(C437,SOURCE!$V$3:$AC$2937,8,0)</f>
        <v>ITM_STATUS</v>
      </c>
      <c r="E437" s="23" t="str">
        <f>CHAR(34)&amp;VLOOKUP(C437,SOURCE!$V$3:$AC$2937,6,0)&amp;CHAR(34)</f>
        <v>"STATUS"</v>
      </c>
      <c r="F437" s="20" t="str">
        <f>VLOOKUP(C437,SOURCE!$V$3:$AD$2937,9,0)&amp;"           {"&amp;D437&amp;",   "&amp;E437&amp;"},"</f>
        <v>//           {ITM_STATUS,   "STATUS"},</v>
      </c>
      <c r="H437" t="b">
        <f>ISNA(VLOOKUP(J437,J438:J$882,1,0))</f>
        <v>1</v>
      </c>
      <c r="I437" s="24">
        <f>VLOOKUP(C437,SOURCE!V$6:AB$10116,7,0)</f>
        <v>1610</v>
      </c>
      <c r="J437" s="25" t="str">
        <f>VLOOKUP(C437,SOURCE!V$6:AB$10116,6,0)</f>
        <v>STATUS</v>
      </c>
      <c r="K437" s="26" t="str">
        <f t="shared" si="7"/>
        <v>STATUS</v>
      </c>
      <c r="L437" s="35" t="str">
        <f>VLOOKUP(C437,SOURCE!V$6:AB$10116,2,0)</f>
        <v/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"STATUS"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VLOOKUP(C438,SOURCE!$V$3:$AC$2937,8,0)</f>
        <v>ITM_STOCFG</v>
      </c>
      <c r="E438" s="23" t="str">
        <f>CHAR(34)&amp;VLOOKUP(C438,SOURCE!$V$3:$AC$2937,6,0)&amp;CHAR(34)</f>
        <v>"STOCFG"</v>
      </c>
      <c r="F438" s="20" t="str">
        <f>VLOOKUP(C438,SOURCE!$V$3:$AD$2937,9,0)&amp;"           {"&amp;D438&amp;",   "&amp;E438&amp;"},"</f>
        <v>//           {ITM_STOCFG,   "STOCFG"},</v>
      </c>
      <c r="H438" t="b">
        <f>ISNA(VLOOKUP(J438,J439:J$882,1,0))</f>
        <v>1</v>
      </c>
      <c r="I438" s="24">
        <f>VLOOKUP(C438,SOURCE!V$6:AB$10116,7,0)</f>
        <v>1611</v>
      </c>
      <c r="J438" s="25" t="str">
        <f>VLOOKUP(C438,SOURCE!V$6:AB$10116,6,0)</f>
        <v>STOCFG</v>
      </c>
      <c r="K438" s="26" t="str">
        <f t="shared" si="7"/>
        <v>Config</v>
      </c>
      <c r="L438" s="35" t="str">
        <f>VLOOKUP(C438,SOURCE!V$6:AB$10116,2,0)</f>
        <v/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3" t="str">
        <f>VLOOKUP(I438,SOURCE!B:P,5,0)</f>
        <v>"Config"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VLOOKUP(C439,SOURCE!$V$3:$AC$2937,8,0)</f>
        <v>ITM_STOEL</v>
      </c>
      <c r="E439" s="23" t="str">
        <f>CHAR(34)&amp;VLOOKUP(C439,SOURCE!$V$3:$AC$2937,6,0)&amp;CHAR(34)</f>
        <v>"STOEL"</v>
      </c>
      <c r="F439" s="20" t="str">
        <f>VLOOKUP(C439,SOURCE!$V$3:$AD$2937,9,0)&amp;"           {"&amp;D439&amp;",   "&amp;E439&amp;"},"</f>
        <v xml:space="preserve">           {ITM_STOEL,   "STOEL"},</v>
      </c>
      <c r="H439" t="b">
        <f>ISNA(VLOOKUP(J439,J440:J$882,1,0))</f>
        <v>1</v>
      </c>
      <c r="I439" s="24">
        <f>VLOOKUP(C439,SOURCE!V$6:AB$10116,7,0)</f>
        <v>1612</v>
      </c>
      <c r="J439" s="25" t="str">
        <f>VLOOKUP(C439,SOURCE!V$6:AB$10116,6,0)</f>
        <v>STOEL</v>
      </c>
      <c r="K439" s="26" t="str">
        <f t="shared" si="7"/>
        <v>STOEL</v>
      </c>
      <c r="L439" s="35" t="str">
        <f>VLOOKUP(C439,SOURCE!V$6:AB$10116,2,0)</f>
        <v>STACK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3" t="str">
        <f>VLOOKUP(I439,SOURCE!B:P,5,0)</f>
        <v>"STOEL"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VLOOKUP(C440,SOURCE!$V$3:$AC$2937,8,0)</f>
        <v>ITM_STOIJ</v>
      </c>
      <c r="E440" s="23" t="str">
        <f>CHAR(34)&amp;VLOOKUP(C440,SOURCE!$V$3:$AC$2937,6,0)&amp;CHAR(34)</f>
        <v>"STOIJ"</v>
      </c>
      <c r="F440" s="20" t="str">
        <f>VLOOKUP(C440,SOURCE!$V$3:$AD$2937,9,0)&amp;"           {"&amp;D440&amp;",   "&amp;E440&amp;"},"</f>
        <v xml:space="preserve">           {ITM_STOIJ,   "STOIJ"},</v>
      </c>
      <c r="H440" t="b">
        <f>ISNA(VLOOKUP(J440,J441:J$882,1,0))</f>
        <v>1</v>
      </c>
      <c r="I440" s="24">
        <f>VLOOKUP(C440,SOURCE!V$6:AB$10116,7,0)</f>
        <v>1613</v>
      </c>
      <c r="J440" s="25" t="str">
        <f>VLOOKUP(C440,SOURCE!V$6:AB$10116,6,0)</f>
        <v>STOIJ</v>
      </c>
      <c r="K440" s="26" t="str">
        <f t="shared" si="7"/>
        <v>STOIJ</v>
      </c>
      <c r="L440" s="35" t="str">
        <f>VLOOKUP(C440,SOURCE!V$6:AB$10116,2,0)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"STOIJ"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VLOOKUP(C441,SOURCE!$V$3:$AC$2937,8,0)</f>
        <v>ITM_LN1X</v>
      </c>
      <c r="E441" s="23" t="str">
        <f>CHAR(34)&amp;VLOOKUP(C441,SOURCE!$V$3:$AC$2937,6,0)&amp;CHAR(34)</f>
        <v>"LN(1+X)"</v>
      </c>
      <c r="F441" s="20" t="str">
        <f>VLOOKUP(C441,SOURCE!$V$3:$AD$2937,9,0)&amp;"           {"&amp;D441&amp;",   "&amp;E441&amp;"},"</f>
        <v xml:space="preserve">           {ITM_LN1X,   "LN(1+X)"},</v>
      </c>
      <c r="H441" t="b">
        <f>ISNA(VLOOKUP(J441,J442:J$882,1,0))</f>
        <v>1</v>
      </c>
      <c r="I441" s="24">
        <f>VLOOKUP(C441,SOURCE!V$6:AB$10116,7,0)</f>
        <v>1614</v>
      </c>
      <c r="J441" s="25" t="str">
        <f>VLOOKUP(C441,SOURCE!V$6:AB$10116,6,0)</f>
        <v>LN(1+X)</v>
      </c>
      <c r="K441" s="26" t="str">
        <f t="shared" si="7"/>
        <v>LN(1+x)</v>
      </c>
      <c r="L441" s="35" t="str">
        <f>VLOOKUP(C441,SOURCE!V$6:AB$10116,2,0)</f>
        <v>Math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>0.98 LN(1+X) 0.683096844706444 GSB M2 //</v>
      </c>
      <c r="O441" t="b">
        <f>ISNA(VLOOKUP(J441,J$3:J440,1,0))</f>
        <v>1</v>
      </c>
      <c r="Q441" s="23" t="str">
        <f>VLOOKUP(I441,SOURCE!B:P,5,0)</f>
        <v>"LN(1+x)"</v>
      </c>
      <c r="W441">
        <f>IF(VLOOKUP(I441,SOURCE!B:P,2,0)&lt;&gt;"/  { itemToBeCoded",IF(ISERROR(VLOOKUP(J441,TEST!A:F,5,0)),"",VLOOKUP(J441,TEST!A:F,5,0)),"")</f>
        <v>1</v>
      </c>
      <c r="X441">
        <f>IF(VLOOKUP(I441,SOURCE!B:P,2,0)&lt;&gt;"/  { itemToBeCoded",IF(ISERROR(VLOOKUP(J441,TEST!A:F,6,0)),"",VLOOKUP(J441,TEST!A:F,6,0)),"")</f>
        <v>0.68309684470644383</v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VLOOKUP(C442,SOURCE!$V$3:$AC$2937,8,0)</f>
        <v>ITM_STOS</v>
      </c>
      <c r="E442" s="23" t="str">
        <f>CHAR(34)&amp;VLOOKUP(C442,SOURCE!$V$3:$AC$2937,6,0)&amp;CHAR(34)</f>
        <v>"STOS"</v>
      </c>
      <c r="F442" s="20" t="str">
        <f>VLOOKUP(C442,SOURCE!$V$3:$AD$2937,9,0)&amp;"           {"&amp;D442&amp;",   "&amp;E442&amp;"},"</f>
        <v>//           {ITM_STOS,   "STOS"},</v>
      </c>
      <c r="H442" t="b">
        <f>ISNA(VLOOKUP(J442,J443:J$882,1,0))</f>
        <v>1</v>
      </c>
      <c r="I442" s="24">
        <f>VLOOKUP(C442,SOURCE!V$6:AB$10116,7,0)</f>
        <v>1615</v>
      </c>
      <c r="J442" s="25" t="str">
        <f>VLOOKUP(C442,SOURCE!V$6:AB$10116,6,0)</f>
        <v>STOS</v>
      </c>
      <c r="K442" s="26" t="str">
        <f t="shared" si="7"/>
        <v>STOS</v>
      </c>
      <c r="L442" s="35" t="str">
        <f>VLOOKUP(C442,SOURCE!V$6:AB$10116,2,0)</f>
        <v>STACK</v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"STOS"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VLOOKUP(C443,SOURCE!$V$3:$AC$2937,8,0)</f>
        <v>ITM_SUM</v>
      </c>
      <c r="E443" s="23" t="str">
        <f>CHAR(34)&amp;VLOOKUP(C443,SOURCE!$V$3:$AC$2937,6,0)&amp;CHAR(34)</f>
        <v>"XSUM"</v>
      </c>
      <c r="F443" s="20" t="str">
        <f>VLOOKUP(C443,SOURCE!$V$3:$AD$2937,9,0)&amp;"           {"&amp;D443&amp;",   "&amp;E443&amp;"},"</f>
        <v>//           {ITM_SUM,   "XSUM"},</v>
      </c>
      <c r="H443" t="b">
        <f>ISNA(VLOOKUP(J443,J444:J$882,1,0))</f>
        <v>1</v>
      </c>
      <c r="I443" s="24">
        <f>VLOOKUP(C443,SOURCE!V$6:AB$10116,7,0)</f>
        <v>1616</v>
      </c>
      <c r="J443" s="25" t="str">
        <f>VLOOKUP(C443,SOURCE!V$6:AB$10116,6,0)</f>
        <v>XSUM</v>
      </c>
      <c r="K443" s="26" t="str">
        <f t="shared" si="7"/>
        <v>xSUM</v>
      </c>
      <c r="L443" s="35" t="str">
        <f>VLOOKUP(C443,SOURCE!V$6:AB$10116,2,0)</f>
        <v>Stat</v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"x" STD_SUB_S STD_SUB_U STD_SUB_M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VLOOKUP(C444,SOURCE!$V$3:$AC$2937,8,0)</f>
        <v>ITM_SW</v>
      </c>
      <c r="E444" s="23" t="str">
        <f>CHAR(34)&amp;VLOOKUP(C444,SOURCE!$V$3:$AC$2937,6,0)&amp;CHAR(34)</f>
        <v>"SW"</v>
      </c>
      <c r="F444" s="20" t="str">
        <f>VLOOKUP(C444,SOURCE!$V$3:$AD$2937,9,0)&amp;"           {"&amp;D444&amp;",   "&amp;E444&amp;"},"</f>
        <v>//           {ITM_SW,   "SW"},</v>
      </c>
      <c r="H444" t="b">
        <f>ISNA(VLOOKUP(J444,J445:J$882,1,0))</f>
        <v>1</v>
      </c>
      <c r="I444" s="24">
        <f>VLOOKUP(C444,SOURCE!V$6:AB$10116,7,0)</f>
        <v>1617</v>
      </c>
      <c r="J444" s="25" t="str">
        <f>VLOOKUP(C444,SOURCE!V$6:AB$10116,6,0)</f>
        <v>SW</v>
      </c>
      <c r="K444" s="26" t="str">
        <f t="shared" si="7"/>
        <v>sw</v>
      </c>
      <c r="L444" s="35" t="str">
        <f>VLOOKUP(C444,SOURCE!V$6:AB$10116,2,0)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"s" STD_SUB_w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VLOOKUP(C445,SOURCE!$V$3:$AC$2937,8,0)</f>
        <v>ITM_SXY</v>
      </c>
      <c r="E445" s="23" t="str">
        <f>CHAR(34)&amp;VLOOKUP(C445,SOURCE!$V$3:$AC$2937,6,0)&amp;CHAR(34)</f>
        <v>"SXY"</v>
      </c>
      <c r="F445" s="20" t="str">
        <f>VLOOKUP(C445,SOURCE!$V$3:$AD$2937,9,0)&amp;"           {"&amp;D445&amp;",   "&amp;E445&amp;"},"</f>
        <v>//           {ITM_SXY,   "SXY"},</v>
      </c>
      <c r="H445" t="b">
        <f>ISNA(VLOOKUP(J445,J446:J$882,1,0))</f>
        <v>1</v>
      </c>
      <c r="I445" s="24">
        <f>VLOOKUP(C445,SOURCE!V$6:AB$10116,7,0)</f>
        <v>1618</v>
      </c>
      <c r="J445" s="25" t="str">
        <f>VLOOKUP(C445,SOURCE!V$6:AB$10116,6,0)</f>
        <v>SXY</v>
      </c>
      <c r="K445" s="26" t="str">
        <f t="shared" si="7"/>
        <v>sxy</v>
      </c>
      <c r="L445" s="35" t="str">
        <f>VLOOKUP(C445,SOURCE!V$6:AB$10116,2,0)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"s" STD_SUB_x STD_SUB_y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VLOOKUP(C446,SOURCE!$V$3:$AC$2937,8,0)</f>
        <v>ITM_TDISP</v>
      </c>
      <c r="E446" s="23" t="str">
        <f>CHAR(34)&amp;VLOOKUP(C446,SOURCE!$V$3:$AC$2937,6,0)&amp;CHAR(34)</f>
        <v>"TDISP"</v>
      </c>
      <c r="F446" s="20" t="str">
        <f>VLOOKUP(C446,SOURCE!$V$3:$AD$2937,9,0)&amp;"           {"&amp;D446&amp;",   "&amp;E446&amp;"},"</f>
        <v>//           {ITM_TDISP,   "TDISP"},</v>
      </c>
      <c r="H446" t="b">
        <f>ISNA(VLOOKUP(J446,J447:J$882,1,0))</f>
        <v>1</v>
      </c>
      <c r="I446" s="24">
        <f>VLOOKUP(C446,SOURCE!V$6:AB$10116,7,0)</f>
        <v>1619</v>
      </c>
      <c r="J446" s="25" t="str">
        <f>VLOOKUP(C446,SOURCE!V$6:AB$10116,6,0)</f>
        <v>TDISP</v>
      </c>
      <c r="K446" s="26" t="str">
        <f t="shared" si="7"/>
        <v>TDISP</v>
      </c>
      <c r="L446" s="35" t="str">
        <f>VLOOKUP(C446,SOURCE!V$6:AB$10116,2,0)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"TDISP"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VLOOKUP(C447,SOURCE!$V$3:$AC$2937,8,0)</f>
        <v>ITM_TICKS</v>
      </c>
      <c r="E447" s="23" t="str">
        <f>CHAR(34)&amp;VLOOKUP(C447,SOURCE!$V$3:$AC$2937,6,0)&amp;CHAR(34)</f>
        <v>"TICKS"</v>
      </c>
      <c r="F447" s="20" t="str">
        <f>VLOOKUP(C447,SOURCE!$V$3:$AD$2937,9,0)&amp;"           {"&amp;D447&amp;",   "&amp;E447&amp;"},"</f>
        <v xml:space="preserve">           {ITM_TICKS,   "TICKS"},</v>
      </c>
      <c r="H447" t="b">
        <f>ISNA(VLOOKUP(J447,J448:J$882,1,0))</f>
        <v>1</v>
      </c>
      <c r="I447" s="24">
        <f>VLOOKUP(C447,SOURCE!V$6:AB$10116,7,0)</f>
        <v>1620</v>
      </c>
      <c r="J447" s="25" t="str">
        <f>VLOOKUP(C447,SOURCE!V$6:AB$10116,6,0)</f>
        <v>TICKS</v>
      </c>
      <c r="K447" s="26" t="str">
        <f t="shared" si="7"/>
        <v>TICKS</v>
      </c>
      <c r="L447" s="35" t="str">
        <f>VLOOKUP(C447,SOURCE!V$6:AB$10116,2,0)</f>
        <v>INFO</v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"TICKS"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VLOOKUP(C448,SOURCE!$V$3:$AC$2937,8,0)</f>
        <v>ITM_TIME</v>
      </c>
      <c r="E448" s="23" t="str">
        <f>CHAR(34)&amp;VLOOKUP(C448,SOURCE!$V$3:$AC$2937,6,0)&amp;CHAR(34)</f>
        <v>"TIME"</v>
      </c>
      <c r="F448" s="20" t="str">
        <f>VLOOKUP(C448,SOURCE!$V$3:$AD$2937,9,0)&amp;"           {"&amp;D448&amp;",   "&amp;E448&amp;"},"</f>
        <v>//           {ITM_TIME,   "TIME"},</v>
      </c>
      <c r="H448" t="b">
        <f>ISNA(VLOOKUP(J448,J449:J$882,1,0))</f>
        <v>1</v>
      </c>
      <c r="I448" s="24">
        <f>VLOOKUP(C448,SOURCE!V$6:AB$10116,7,0)</f>
        <v>1621</v>
      </c>
      <c r="J448" s="25" t="str">
        <f>VLOOKUP(C448,SOURCE!V$6:AB$10116,6,0)</f>
        <v>TIME</v>
      </c>
      <c r="K448" s="26" t="str">
        <f t="shared" si="7"/>
        <v>TIME</v>
      </c>
      <c r="L448" s="35" t="str">
        <f>VLOOKUP(C448,SOURCE!V$6:AB$10116,2,0)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"TIME"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VLOOKUP(C449,SOURCE!$V$3:$AC$2937,8,0)</f>
        <v>ITM_TIMER</v>
      </c>
      <c r="E449" s="23" t="str">
        <f>CHAR(34)&amp;VLOOKUP(C449,SOURCE!$V$3:$AC$2937,6,0)&amp;CHAR(34)</f>
        <v>"STOPW"</v>
      </c>
      <c r="F449" s="20" t="str">
        <f>VLOOKUP(C449,SOURCE!$V$3:$AD$2937,9,0)&amp;"           {"&amp;D449&amp;",   "&amp;E449&amp;"},"</f>
        <v>//           {ITM_TIMER,   "STOPW"},</v>
      </c>
      <c r="H449" t="b">
        <f>ISNA(VLOOKUP(J449,J450:J$882,1,0))</f>
        <v>1</v>
      </c>
      <c r="I449" s="24">
        <f>VLOOKUP(C449,SOURCE!V$6:AB$10116,7,0)</f>
        <v>1622</v>
      </c>
      <c r="J449" s="25" t="str">
        <f>VLOOKUP(C449,SOURCE!V$6:AB$10116,6,0)</f>
        <v>STOPW</v>
      </c>
      <c r="K449" s="26" t="str">
        <f t="shared" si="7"/>
        <v>STOPW</v>
      </c>
      <c r="L449" s="35" t="str">
        <f>VLOOKUP(C449,SOURCE!V$6:AB$10116,2,0)</f>
        <v/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"STOPW"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VLOOKUP(C450,SOURCE!$V$3:$AC$2937,8,0)</f>
        <v>ITM_Tn</v>
      </c>
      <c r="E450" s="23" t="str">
        <f>CHAR(34)&amp;VLOOKUP(C450,SOURCE!$V$3:$AC$2937,6,0)&amp;CHAR(34)</f>
        <v>"TN"</v>
      </c>
      <c r="F450" s="20" t="str">
        <f>VLOOKUP(C450,SOURCE!$V$3:$AD$2937,9,0)&amp;"           {"&amp;D450&amp;",   "&amp;E450&amp;"},"</f>
        <v>//           {ITM_Tn,   "TN"},</v>
      </c>
      <c r="H450" t="b">
        <f>ISNA(VLOOKUP(J450,J451:J$882,1,0))</f>
        <v>1</v>
      </c>
      <c r="I450" s="24">
        <f>VLOOKUP(C450,SOURCE!V$6:AB$10116,7,0)</f>
        <v>1623</v>
      </c>
      <c r="J450" s="25" t="str">
        <f>VLOOKUP(C450,SOURCE!V$6:AB$10116,6,0)</f>
        <v>TN</v>
      </c>
      <c r="K450" s="26" t="str">
        <f t="shared" si="7"/>
        <v>Tn</v>
      </c>
      <c r="L450" s="35" t="str">
        <f>VLOOKUP(C450,SOURCE!V$6:AB$10116,2,0)</f>
        <v/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"T" STD_SUB_n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VLOOKUP(C451,SOURCE!$V$3:$AC$2937,8,0)</f>
        <v>ITM_Tex</v>
      </c>
      <c r="E451" s="23" t="str">
        <f>CHAR(34)&amp;VLOOKUP(C451,SOURCE!$V$3:$AC$2937,6,0)&amp;CHAR(34)</f>
        <v>"T&lt;&gt;"</v>
      </c>
      <c r="F451" s="20" t="str">
        <f>VLOOKUP(C451,SOURCE!$V$3:$AD$2937,9,0)&amp;"           {"&amp;D451&amp;",   "&amp;E451&amp;"},"</f>
        <v>//           {ITM_Tex,   "T&lt;&gt;"},</v>
      </c>
      <c r="H451" t="b">
        <f>ISNA(VLOOKUP(J451,J452:J$882,1,0))</f>
        <v>1</v>
      </c>
      <c r="I451" s="24">
        <f>VLOOKUP(C451,SOURCE!V$6:AB$10116,7,0)</f>
        <v>1625</v>
      </c>
      <c r="J451" s="25" t="str">
        <f>VLOOKUP(C451,SOURCE!V$6:AB$10116,6,0)</f>
        <v>T&lt;&gt;</v>
      </c>
      <c r="K451" s="26" t="str">
        <f t="shared" si="7"/>
        <v>t&lt;&gt;</v>
      </c>
      <c r="L451" s="35" t="str">
        <f>VLOOKUP(C451,SOURCE!V$6:AB$10116,2,0)</f>
        <v>STACK</v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"t" STD_LEFT_RIGHT_ARROWS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VLOOKUP(C452,SOURCE!$V$3:$AC$2937,8,0)</f>
        <v>ITM_ULP</v>
      </c>
      <c r="E452" s="23" t="str">
        <f>CHAR(34)&amp;VLOOKUP(C452,SOURCE!$V$3:$AC$2937,6,0)&amp;CHAR(34)</f>
        <v>"ULP?"</v>
      </c>
      <c r="F452" s="20" t="str">
        <f>VLOOKUP(C452,SOURCE!$V$3:$AD$2937,9,0)&amp;"           {"&amp;D452&amp;",   "&amp;E452&amp;"},"</f>
        <v>//           {ITM_ULP,   "ULP?"},</v>
      </c>
      <c r="H452" t="b">
        <f>ISNA(VLOOKUP(J452,J453:J$882,1,0))</f>
        <v>1</v>
      </c>
      <c r="I452" s="24">
        <f>VLOOKUP(C452,SOURCE!V$6:AB$10116,7,0)</f>
        <v>1626</v>
      </c>
      <c r="J452" s="25" t="str">
        <f>VLOOKUP(C452,SOURCE!V$6:AB$10116,6,0)</f>
        <v>ULP?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ULP?</v>
      </c>
      <c r="L452" s="35" t="str">
        <f>VLOOKUP(C452,SOURCE!V$6:AB$10116,2,0)</f>
        <v>CONF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"ULP?"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VLOOKUP(C453,SOURCE!$V$3:$AC$2937,8,0)</f>
        <v>ITM_Un</v>
      </c>
      <c r="E453" s="23" t="str">
        <f>CHAR(34)&amp;VLOOKUP(C453,SOURCE!$V$3:$AC$2937,6,0)&amp;CHAR(34)</f>
        <v>"UN"</v>
      </c>
      <c r="F453" s="20" t="str">
        <f>VLOOKUP(C453,SOURCE!$V$3:$AD$2937,9,0)&amp;"           {"&amp;D453&amp;",   "&amp;E453&amp;"},"</f>
        <v>//           {ITM_Un,   "UN"},</v>
      </c>
      <c r="H453" t="b">
        <f>ISNA(VLOOKUP(J453,J454:J$882,1,0))</f>
        <v>1</v>
      </c>
      <c r="I453" s="24">
        <f>VLOOKUP(C453,SOURCE!V$6:AB$10116,7,0)</f>
        <v>1627</v>
      </c>
      <c r="J453" s="25" t="str">
        <f>VLOOKUP(C453,SOURCE!V$6:AB$10116,6,0)</f>
        <v>UN</v>
      </c>
      <c r="K453" s="26" t="str">
        <f t="shared" si="8"/>
        <v>Un</v>
      </c>
      <c r="L453" s="35" t="str">
        <f>VLOOKUP(C453,SOURCE!V$6:AB$10116,2,0)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"U" STD_SUB_n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VLOOKUP(C454,SOURCE!$V$3:$AC$2937,8,0)</f>
        <v>ITM_UNITV</v>
      </c>
      <c r="E454" s="23" t="str">
        <f>CHAR(34)&amp;VLOOKUP(C454,SOURCE!$V$3:$AC$2937,6,0)&amp;CHAR(34)</f>
        <v>"UNITV"</v>
      </c>
      <c r="F454" s="20" t="str">
        <f>VLOOKUP(C454,SOURCE!$V$3:$AD$2937,9,0)&amp;"           {"&amp;D454&amp;",   "&amp;E454&amp;"},"</f>
        <v>//           {ITM_UNITV,   "UNITV"},</v>
      </c>
      <c r="H454" t="b">
        <f>ISNA(VLOOKUP(J454,J455:J$882,1,0))</f>
        <v>1</v>
      </c>
      <c r="I454" s="24">
        <f>VLOOKUP(C454,SOURCE!V$6:AB$10116,7,0)</f>
        <v>1628</v>
      </c>
      <c r="J454" s="25" t="str">
        <f>VLOOKUP(C454,SOURCE!V$6:AB$10116,6,0)</f>
        <v>UNITV</v>
      </c>
      <c r="K454" s="26" t="str">
        <f t="shared" si="8"/>
        <v>UNITV</v>
      </c>
      <c r="L454" s="35" t="str">
        <f>VLOOKUP(C454,SOURCE!V$6:AB$10116,2,0)</f>
        <v>Complex</v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"UNITV"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VLOOKUP(C455,SOURCE!$V$3:$AC$2937,8,0)</f>
        <v>ITM_UNSIGN</v>
      </c>
      <c r="E455" s="23" t="str">
        <f>CHAR(34)&amp;VLOOKUP(C455,SOURCE!$V$3:$AC$2937,6,0)&amp;CHAR(34)</f>
        <v>"UNSIGN"</v>
      </c>
      <c r="F455" s="20" t="str">
        <f>VLOOKUP(C455,SOURCE!$V$3:$AD$2937,9,0)&amp;"           {"&amp;D455&amp;",   "&amp;E455&amp;"},"</f>
        <v>//           {ITM_UNSIGN,   "UNSIGN"},</v>
      </c>
      <c r="H455" t="b">
        <f>ISNA(VLOOKUP(J455,J456:J$882,1,0))</f>
        <v>1</v>
      </c>
      <c r="I455" s="24">
        <f>VLOOKUP(C455,SOURCE!V$6:AB$10116,7,0)</f>
        <v>1629</v>
      </c>
      <c r="J455" s="25" t="str">
        <f>VLOOKUP(C455,SOURCE!V$6:AB$10116,6,0)</f>
        <v>UNSIGN</v>
      </c>
      <c r="K455" s="26" t="str">
        <f t="shared" si="8"/>
        <v>UNSIGN</v>
      </c>
      <c r="L455" s="35" t="str">
        <f>VLOOKUP(C455,SOURCE!V$6:AB$10116,2,0)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"UNSIGN"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VLOOKUP(C456,SOURCE!$V$3:$AC$2937,8,0)</f>
        <v>ITM_VERS</v>
      </c>
      <c r="E456" s="23" t="str">
        <f>CHAR(34)&amp;VLOOKUP(C456,SOURCE!$V$3:$AC$2937,6,0)&amp;CHAR(34)</f>
        <v>"VERS?"</v>
      </c>
      <c r="F456" s="20" t="str">
        <f>VLOOKUP(C456,SOURCE!$V$3:$AD$2937,9,0)&amp;"           {"&amp;D456&amp;",   "&amp;E456&amp;"},"</f>
        <v>//           {ITM_VERS,   "VERS?"},</v>
      </c>
      <c r="H456" t="b">
        <f>ISNA(VLOOKUP(J456,J457:J$882,1,0))</f>
        <v>1</v>
      </c>
      <c r="I456" s="24">
        <f>VLOOKUP(C456,SOURCE!V$6:AB$10116,7,0)</f>
        <v>1631</v>
      </c>
      <c r="J456" s="25" t="str">
        <f>VLOOKUP(C456,SOURCE!V$6:AB$10116,6,0)</f>
        <v>VERS?</v>
      </c>
      <c r="K456" s="26" t="str">
        <f t="shared" si="8"/>
        <v>VERS?</v>
      </c>
      <c r="L456" s="35" t="str">
        <f>VLOOKUP(C456,SOURCE!V$6:AB$10116,2,0)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"VERS?"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VLOOKUP(C457,SOURCE!$V$3:$AC$2937,8,0)</f>
        <v>ITM_IDIVR</v>
      </c>
      <c r="E457" s="23" t="str">
        <f>CHAR(34)&amp;VLOOKUP(C457,SOURCE!$V$3:$AC$2937,6,0)&amp;CHAR(34)</f>
        <v>"IDIVR"</v>
      </c>
      <c r="F457" s="20" t="str">
        <f>VLOOKUP(C457,SOURCE!$V$3:$AD$2937,9,0)&amp;"           {"&amp;D457&amp;",   "&amp;E457&amp;"},"</f>
        <v>//           {ITM_IDIVR,   "IDIVR"},</v>
      </c>
      <c r="H457" t="b">
        <f>ISNA(VLOOKUP(J457,J458:J$882,1,0))</f>
        <v>1</v>
      </c>
      <c r="I457" s="24">
        <f>VLOOKUP(C457,SOURCE!V$6:AB$10116,7,0)</f>
        <v>1632</v>
      </c>
      <c r="J457" s="25" t="str">
        <f>VLOOKUP(C457,SOURCE!V$6:AB$10116,6,0)</f>
        <v>IDIVR</v>
      </c>
      <c r="K457" s="26" t="str">
        <f t="shared" si="8"/>
        <v>IDIVR</v>
      </c>
      <c r="L457" s="35" t="str">
        <f>VLOOKUP(C457,SOURCE!V$6:AB$10116,2,0)</f>
        <v>Math</v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"IDIVR"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VLOOKUP(C458,SOURCE!$V$3:$AC$2937,8,0)</f>
        <v>ITM_WDAY</v>
      </c>
      <c r="E458" s="23" t="str">
        <f>CHAR(34)&amp;VLOOKUP(C458,SOURCE!$V$3:$AC$2937,6,0)&amp;CHAR(34)</f>
        <v>"WDAY"</v>
      </c>
      <c r="F458" s="20" t="str">
        <f>VLOOKUP(C458,SOURCE!$V$3:$AD$2937,9,0)&amp;"           {"&amp;D458&amp;",   "&amp;E458&amp;"},"</f>
        <v>//           {ITM_WDAY,   "WDAY"},</v>
      </c>
      <c r="H458" t="b">
        <f>ISNA(VLOOKUP(J458,J459:J$882,1,0))</f>
        <v>1</v>
      </c>
      <c r="I458" s="24">
        <f>VLOOKUP(C458,SOURCE!V$6:AB$10116,7,0)</f>
        <v>1633</v>
      </c>
      <c r="J458" s="25" t="str">
        <f>VLOOKUP(C458,SOURCE!V$6:AB$10116,6,0)</f>
        <v>WDAY</v>
      </c>
      <c r="K458" s="26" t="str">
        <f t="shared" si="8"/>
        <v>WDAY</v>
      </c>
      <c r="L458" s="35" t="str">
        <f>VLOOKUP(C458,SOURCE!V$6:AB$10116,2,0)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"WDAY"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VLOOKUP(C459,SOURCE!$V$3:$AC$2937,8,0)</f>
        <v>ITM_WHO</v>
      </c>
      <c r="E459" s="23" t="str">
        <f>CHAR(34)&amp;VLOOKUP(C459,SOURCE!$V$3:$AC$2937,6,0)&amp;CHAR(34)</f>
        <v>"WHO?"</v>
      </c>
      <c r="F459" s="20" t="str">
        <f>VLOOKUP(C459,SOURCE!$V$3:$AD$2937,9,0)&amp;"           {"&amp;D459&amp;",   "&amp;E459&amp;"},"</f>
        <v>//           {ITM_WHO,   "WHO?"},</v>
      </c>
      <c r="H459" t="b">
        <f>ISNA(VLOOKUP(J459,J460:J$882,1,0))</f>
        <v>1</v>
      </c>
      <c r="I459" s="24">
        <f>VLOOKUP(C459,SOURCE!V$6:AB$10116,7,0)</f>
        <v>1634</v>
      </c>
      <c r="J459" s="25" t="str">
        <f>VLOOKUP(C459,SOURCE!V$6:AB$10116,6,0)</f>
        <v>WHO?</v>
      </c>
      <c r="K459" s="26" t="str">
        <f t="shared" si="8"/>
        <v>WHO?</v>
      </c>
      <c r="L459" s="35" t="str">
        <f>VLOOKUP(C459,SOURCE!V$6:AB$10116,2,0)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"WHO?"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VLOOKUP(C460,SOURCE!$V$3:$AC$2937,8,0)</f>
        <v>ITM_WM</v>
      </c>
      <c r="E460" s="23" t="str">
        <f>CHAR(34)&amp;VLOOKUP(C460,SOURCE!$V$3:$AC$2937,6,0)&amp;CHAR(34)</f>
        <v>"WM"</v>
      </c>
      <c r="F460" s="20" t="str">
        <f>VLOOKUP(C460,SOURCE!$V$3:$AD$2937,9,0)&amp;"           {"&amp;D460&amp;",   "&amp;E460&amp;"},"</f>
        <v>//           {ITM_WM,   "WM"},</v>
      </c>
      <c r="H460" t="b">
        <f>ISNA(VLOOKUP(J460,J461:J$882,1,0))</f>
        <v>1</v>
      </c>
      <c r="I460" s="24">
        <f>VLOOKUP(C460,SOURCE!V$6:AB$10116,7,0)</f>
        <v>1635</v>
      </c>
      <c r="J460" s="25" t="str">
        <f>VLOOKUP(C460,SOURCE!V$6:AB$10116,6,0)</f>
        <v>WM</v>
      </c>
      <c r="K460" s="26" t="str">
        <f t="shared" si="8"/>
        <v>Wm</v>
      </c>
      <c r="L460" s="35" t="str">
        <f>VLOOKUP(C460,SOURCE!V$6:AB$10116,2,0)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"W" STD_SUB_m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VLOOKUP(C461,SOURCE!$V$3:$AC$2937,8,0)</f>
        <v>ITM_WP</v>
      </c>
      <c r="E461" s="23" t="str">
        <f>CHAR(34)&amp;VLOOKUP(C461,SOURCE!$V$3:$AC$2937,6,0)&amp;CHAR(34)</f>
        <v>"WP"</v>
      </c>
      <c r="F461" s="20" t="str">
        <f>VLOOKUP(C461,SOURCE!$V$3:$AD$2937,9,0)&amp;"           {"&amp;D461&amp;",   "&amp;E461&amp;"},"</f>
        <v>//           {ITM_WP,   "WP"},</v>
      </c>
      <c r="H461" t="b">
        <f>ISNA(VLOOKUP(J461,J462:J$882,1,0))</f>
        <v>1</v>
      </c>
      <c r="I461" s="24">
        <f>VLOOKUP(C461,SOURCE!V$6:AB$10116,7,0)</f>
        <v>1636</v>
      </c>
      <c r="J461" s="25" t="str">
        <f>VLOOKUP(C461,SOURCE!V$6:AB$10116,6,0)</f>
        <v>WP</v>
      </c>
      <c r="K461" s="26" t="str">
        <f t="shared" si="8"/>
        <v>Wp</v>
      </c>
      <c r="L461" s="35" t="str">
        <f>VLOOKUP(C461,SOURCE!V$6:AB$10116,2,0)</f>
        <v/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"W" STD_SUB_p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VLOOKUP(C462,SOURCE!$V$3:$AC$2937,8,0)</f>
        <v>ITM_WM1</v>
      </c>
      <c r="E462" s="23" t="str">
        <f>CHAR(34)&amp;VLOOKUP(C462,SOURCE!$V$3:$AC$2937,6,0)&amp;CHAR(34)</f>
        <v>"W^MINUS_1"</v>
      </c>
      <c r="F462" s="20" t="str">
        <f>VLOOKUP(C462,SOURCE!$V$3:$AD$2937,9,0)&amp;"           {"&amp;D462&amp;",   "&amp;E462&amp;"},"</f>
        <v>//           {ITM_WM1,   "W^MINUS_1"},</v>
      </c>
      <c r="H462" t="b">
        <f>ISNA(VLOOKUP(J462,J463:J$882,1,0))</f>
        <v>1</v>
      </c>
      <c r="I462" s="24">
        <f>VLOOKUP(C462,SOURCE!V$6:AB$10116,7,0)</f>
        <v>1637</v>
      </c>
      <c r="J462" s="25" t="str">
        <f>VLOOKUP(C462,SOURCE!V$6:AB$10116,6,0)</f>
        <v>W^MINUS_1</v>
      </c>
      <c r="K462" s="26" t="str">
        <f t="shared" si="8"/>
        <v>W^MINUS_1</v>
      </c>
      <c r="L462" s="35" t="str">
        <f>VLOOKUP(C462,SOURCE!V$6:AB$10116,2,0)</f>
        <v/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"W" STD_SUP_MINUS_1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VLOOKUP(C463,SOURCE!$V$3:$AC$2937,8,0)</f>
        <v>ITM_WSIZE</v>
      </c>
      <c r="E463" s="23" t="str">
        <f>CHAR(34)&amp;VLOOKUP(C463,SOURCE!$V$3:$AC$2937,6,0)&amp;CHAR(34)</f>
        <v>"WSIZE"</v>
      </c>
      <c r="F463" s="20" t="str">
        <f>VLOOKUP(C463,SOURCE!$V$3:$AD$2937,9,0)&amp;"           {"&amp;D463&amp;",   "&amp;E463&amp;"},"</f>
        <v>//           {ITM_WSIZE,   "WSIZE"},</v>
      </c>
      <c r="H463" t="b">
        <f>ISNA(VLOOKUP(J463,J464:J$882,1,0))</f>
        <v>1</v>
      </c>
      <c r="I463" s="24">
        <f>VLOOKUP(C463,SOURCE!V$6:AB$10116,7,0)</f>
        <v>1638</v>
      </c>
      <c r="J463" s="25" t="str">
        <f>VLOOKUP(C463,SOURCE!V$6:AB$10116,6,0)</f>
        <v>WSIZE</v>
      </c>
      <c r="K463" s="26" t="str">
        <f t="shared" si="8"/>
        <v>WSIZE</v>
      </c>
      <c r="L463" s="35" t="str">
        <f>VLOOKUP(C463,SOURCE!V$6:AB$10116,2,0)</f>
        <v>CONF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"WSIZE"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VLOOKUP(C464,SOURCE!$V$3:$AC$2937,8,0)</f>
        <v>ITM_WSIZEQ</v>
      </c>
      <c r="E464" s="23" t="str">
        <f>CHAR(34)&amp;VLOOKUP(C464,SOURCE!$V$3:$AC$2937,6,0)&amp;CHAR(34)</f>
        <v>"WSIZE?"</v>
      </c>
      <c r="F464" s="20" t="str">
        <f>VLOOKUP(C464,SOURCE!$V$3:$AD$2937,9,0)&amp;"           {"&amp;D464&amp;",   "&amp;E464&amp;"},"</f>
        <v>//           {ITM_WSIZEQ,   "WSIZE?"},</v>
      </c>
      <c r="H464" t="b">
        <f>ISNA(VLOOKUP(J464,J465:J$882,1,0))</f>
        <v>1</v>
      </c>
      <c r="I464" s="24">
        <f>VLOOKUP(C464,SOURCE!V$6:AB$10116,7,0)</f>
        <v>1639</v>
      </c>
      <c r="J464" s="25" t="str">
        <f>VLOOKUP(C464,SOURCE!V$6:AB$10116,6,0)</f>
        <v>WSIZE?</v>
      </c>
      <c r="K464" s="26" t="str">
        <f t="shared" si="8"/>
        <v>WSIZE?</v>
      </c>
      <c r="L464" s="35" t="str">
        <f>VLOOKUP(C464,SOURCE!V$6:AB$10116,2,0)</f>
        <v>CONF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"WSIZE?"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VLOOKUP(C465,SOURCE!$V$3:$AC$2937,8,0)</f>
        <v>ITM_XBAR</v>
      </c>
      <c r="E465" s="23" t="str">
        <f>CHAR(34)&amp;VLOOKUP(C465,SOURCE!$V$3:$AC$2937,6,0)&amp;CHAR(34)</f>
        <v>"X_MEAN"</v>
      </c>
      <c r="F465" s="20" t="str">
        <f>VLOOKUP(C465,SOURCE!$V$3:$AD$2937,9,0)&amp;"           {"&amp;D465&amp;",   "&amp;E465&amp;"},"</f>
        <v>//           {ITM_XBAR,   "X_MEAN"},</v>
      </c>
      <c r="H465" t="b">
        <f>ISNA(VLOOKUP(J465,J466:J$882,1,0))</f>
        <v>1</v>
      </c>
      <c r="I465" s="24">
        <f>VLOOKUP(C465,SOURCE!V$6:AB$10116,7,0)</f>
        <v>1640</v>
      </c>
      <c r="J465" s="25" t="str">
        <f>VLOOKUP(C465,SOURCE!V$6:AB$10116,6,0)</f>
        <v>X_MEAN</v>
      </c>
      <c r="K465" s="26" t="str">
        <f t="shared" si="8"/>
        <v>x_BAR</v>
      </c>
      <c r="L465" s="35" t="str">
        <f>VLOOKUP(C465,SOURCE!V$6:AB$10116,2,0)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STD_x_BAR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VLOOKUP(C466,SOURCE!$V$3:$AC$2937,8,0)</f>
        <v>ITM_XG</v>
      </c>
      <c r="E466" s="23" t="str">
        <f>CHAR(34)&amp;VLOOKUP(C466,SOURCE!$V$3:$AC$2937,6,0)&amp;CHAR(34)</f>
        <v>"X_GEO"</v>
      </c>
      <c r="F466" s="20" t="str">
        <f>VLOOKUP(C466,SOURCE!$V$3:$AD$2937,9,0)&amp;"           {"&amp;D466&amp;",   "&amp;E466&amp;"},"</f>
        <v>//           {ITM_XG,   "X_GEO"},</v>
      </c>
      <c r="H466" t="b">
        <f>ISNA(VLOOKUP(J466,J467:J$882,1,0))</f>
        <v>1</v>
      </c>
      <c r="I466" s="24">
        <f>VLOOKUP(C466,SOURCE!V$6:AB$10116,7,0)</f>
        <v>1641</v>
      </c>
      <c r="J466" s="25" t="str">
        <f>VLOOKUP(C466,SOURCE!V$6:AB$10116,6,0)</f>
        <v>X_GEO</v>
      </c>
      <c r="K466" s="26" t="str">
        <f t="shared" si="8"/>
        <v>x_BARG</v>
      </c>
      <c r="L466" s="35" t="str">
        <f>VLOOKUP(C466,SOURCE!V$6:AB$10116,2,0)</f>
        <v>Stat</v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STD_x_BAR STD_SUB_G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VLOOKUP(C467,SOURCE!$V$3:$AC$2937,8,0)</f>
        <v>ITM_XW</v>
      </c>
      <c r="E467" s="23" t="str">
        <f>CHAR(34)&amp;VLOOKUP(C467,SOURCE!$V$3:$AC$2937,6,0)&amp;CHAR(34)</f>
        <v>"X_WTD"</v>
      </c>
      <c r="F467" s="20" t="str">
        <f>VLOOKUP(C467,SOURCE!$V$3:$AD$2937,9,0)&amp;"           {"&amp;D467&amp;",   "&amp;E467&amp;"},"</f>
        <v>//           {ITM_XW,   "X_WTD"},</v>
      </c>
      <c r="H467" t="b">
        <f>ISNA(VLOOKUP(J467,J468:J$882,1,0))</f>
        <v>1</v>
      </c>
      <c r="I467" s="24">
        <f>VLOOKUP(C467,SOURCE!V$6:AB$10116,7,0)</f>
        <v>1642</v>
      </c>
      <c r="J467" s="25" t="str">
        <f>VLOOKUP(C467,SOURCE!V$6:AB$10116,6,0)</f>
        <v>X_WTD</v>
      </c>
      <c r="K467" s="26" t="str">
        <f t="shared" si="8"/>
        <v>x_BARw</v>
      </c>
      <c r="L467" s="35" t="str">
        <f>VLOOKUP(C467,SOURCE!V$6:AB$10116,2,0)</f>
        <v>Stat</v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STD_x_BAR STD_SUB_w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VLOOKUP(C468,SOURCE!$V$3:$AC$2937,8,0)</f>
        <v>ITM_XCIRC</v>
      </c>
      <c r="E468" s="23" t="str">
        <f>CHAR(34)&amp;VLOOKUP(C468,SOURCE!$V$3:$AC$2937,6,0)&amp;CHAR(34)</f>
        <v>"X_CIRC"</v>
      </c>
      <c r="F468" s="20" t="str">
        <f>VLOOKUP(C468,SOURCE!$V$3:$AD$2937,9,0)&amp;"           {"&amp;D468&amp;",   "&amp;E468&amp;"},"</f>
        <v>//           {ITM_XCIRC,   "X_CIRC"},</v>
      </c>
      <c r="H468" t="b">
        <f>ISNA(VLOOKUP(J468,J469:J$882,1,0))</f>
        <v>1</v>
      </c>
      <c r="I468" s="24">
        <f>VLOOKUP(C468,SOURCE!V$6:AB$10116,7,0)</f>
        <v>1643</v>
      </c>
      <c r="J468" s="25" t="str">
        <f>VLOOKUP(C468,SOURCE!V$6:AB$10116,6,0)</f>
        <v>X_CIRC</v>
      </c>
      <c r="K468" s="26" t="str">
        <f t="shared" si="8"/>
        <v>x_CIRC</v>
      </c>
      <c r="L468" s="35" t="str">
        <f>VLOOKUP(C468,SOURCE!V$6:AB$10116,2,0)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STD_x_CIRC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VLOOKUP(C469,SOURCE!$V$3:$AC$2937,8,0)</f>
        <v>ITM_XtoDATE</v>
      </c>
      <c r="E469" s="23" t="str">
        <f>CHAR(34)&amp;VLOOKUP(C469,SOURCE!$V$3:$AC$2937,6,0)&amp;CHAR(34)</f>
        <v>"X&gt;DATE"</v>
      </c>
      <c r="F469" s="20" t="str">
        <f>VLOOKUP(C469,SOURCE!$V$3:$AD$2937,9,0)&amp;"           {"&amp;D469&amp;",   "&amp;E469&amp;"},"</f>
        <v>//           {ITM_XtoDATE,   "X&gt;DATE"},</v>
      </c>
      <c r="H469" t="b">
        <f>ISNA(VLOOKUP(J469,J470:J$882,1,0))</f>
        <v>1</v>
      </c>
      <c r="I469" s="24">
        <f>VLOOKUP(C469,SOURCE!V$6:AB$10116,7,0)</f>
        <v>1644</v>
      </c>
      <c r="J469" s="25" t="str">
        <f>VLOOKUP(C469,SOURCE!V$6:AB$10116,6,0)</f>
        <v>X&gt;DATE</v>
      </c>
      <c r="K469" s="26" t="str">
        <f t="shared" si="8"/>
        <v>x&gt;DATE</v>
      </c>
      <c r="L469" s="35" t="str">
        <f>VLOOKUP(C469,SOURCE!V$6:AB$10116,2,0)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"x" STD_RIGHT_ARROW "DATE"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VLOOKUP(C470,SOURCE!$V$3:$AC$2937,8,0)</f>
        <v>ITM_XtoALPHA</v>
      </c>
      <c r="E470" s="23" t="str">
        <f>CHAR(34)&amp;VLOOKUP(C470,SOURCE!$V$3:$AC$2937,6,0)&amp;CHAR(34)</f>
        <v>"X&gt;ALPHA"</v>
      </c>
      <c r="F470" s="20" t="str">
        <f>VLOOKUP(C470,SOURCE!$V$3:$AD$2937,9,0)&amp;"           {"&amp;D470&amp;",   "&amp;E470&amp;"},"</f>
        <v>//           {ITM_XtoALPHA,   "X&gt;ALPHA"},</v>
      </c>
      <c r="H470" t="b">
        <f>ISNA(VLOOKUP(J470,J471:J$882,1,0))</f>
        <v>1</v>
      </c>
      <c r="I470" s="24">
        <f>VLOOKUP(C470,SOURCE!V$6:AB$10116,7,0)</f>
        <v>1645</v>
      </c>
      <c r="J470" s="25" t="str">
        <f>VLOOKUP(C470,SOURCE!V$6:AB$10116,6,0)</f>
        <v>X&gt;ALPHA</v>
      </c>
      <c r="K470" s="26" t="str">
        <f t="shared" si="8"/>
        <v>x&gt;alpha</v>
      </c>
      <c r="L470" s="35" t="str">
        <f>VLOOKUP(C470,SOURCE!V$6:AB$10116,2,0)</f>
        <v>STACK</v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"x" STD_RIGHT_ARROW STD_alpha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VLOOKUP(C471,SOURCE!$V$3:$AC$2937,8,0)</f>
        <v>ITM_M_QR</v>
      </c>
      <c r="E471" s="23" t="str">
        <f>CHAR(34)&amp;VLOOKUP(C471,SOURCE!$V$3:$AC$2937,6,0)&amp;CHAR(34)</f>
        <v>"M.QR"</v>
      </c>
      <c r="F471" s="20" t="str">
        <f>VLOOKUP(C471,SOURCE!$V$3:$AD$2937,9,0)&amp;"           {"&amp;D471&amp;",   "&amp;E471&amp;"},"</f>
        <v>//           {ITM_M_QR,   "M.QR"},</v>
      </c>
      <c r="H471" t="b">
        <f>ISNA(VLOOKUP(J471,J472:J$882,1,0))</f>
        <v>1</v>
      </c>
      <c r="I471" s="24">
        <f>VLOOKUP(C471,SOURCE!V$6:AB$10116,7,0)</f>
        <v>1646</v>
      </c>
      <c r="J471" s="25" t="str">
        <f>VLOOKUP(C471,SOURCE!V$6:AB$10116,6,0)</f>
        <v>M.QR</v>
      </c>
      <c r="K471" s="26" t="str">
        <f t="shared" si="8"/>
        <v>M.QR</v>
      </c>
      <c r="L471" s="35" t="str">
        <f>VLOOKUP(C471,SOURCE!V$6:AB$10116,2,0)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"M.QR"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VLOOKUP(C472,SOURCE!$V$3:$AC$2937,8,0)</f>
        <v>ITM_YEAR</v>
      </c>
      <c r="E472" s="23" t="str">
        <f>CHAR(34)&amp;VLOOKUP(C472,SOURCE!$V$3:$AC$2937,6,0)&amp;CHAR(34)</f>
        <v>"YEAR"</v>
      </c>
      <c r="F472" s="20" t="str">
        <f>VLOOKUP(C472,SOURCE!$V$3:$AD$2937,9,0)&amp;"           {"&amp;D472&amp;",   "&amp;E472&amp;"},"</f>
        <v>//           {ITM_YEAR,   "YEAR"},</v>
      </c>
      <c r="H472" t="b">
        <f>ISNA(VLOOKUP(J472,J473:J$882,1,0))</f>
        <v>1</v>
      </c>
      <c r="I472" s="24">
        <f>VLOOKUP(C472,SOURCE!V$6:AB$10116,7,0)</f>
        <v>1647</v>
      </c>
      <c r="J472" s="25" t="str">
        <f>VLOOKUP(C472,SOURCE!V$6:AB$10116,6,0)</f>
        <v>YEAR</v>
      </c>
      <c r="K472" s="26" t="str">
        <f t="shared" si="8"/>
        <v>YEAR</v>
      </c>
      <c r="L472" s="35" t="str">
        <f>VLOOKUP(C472,SOURCE!V$6:AB$10116,2,0)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"YEAR"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VLOOKUP(C473,SOURCE!$V$3:$AC$2937,8,0)</f>
        <v>ITM_YCIRC</v>
      </c>
      <c r="E473" s="23" t="str">
        <f>CHAR(34)&amp;VLOOKUP(C473,SOURCE!$V$3:$AC$2937,6,0)&amp;CHAR(34)</f>
        <v>"Y_CIRC"</v>
      </c>
      <c r="F473" s="20" t="str">
        <f>VLOOKUP(C473,SOURCE!$V$3:$AD$2937,9,0)&amp;"           {"&amp;D473&amp;",   "&amp;E473&amp;"},"</f>
        <v>//           {ITM_YCIRC,   "Y_CIRC"},</v>
      </c>
      <c r="H473" t="b">
        <f>ISNA(VLOOKUP(J473,J474:J$882,1,0))</f>
        <v>1</v>
      </c>
      <c r="I473" s="24">
        <f>VLOOKUP(C473,SOURCE!V$6:AB$10116,7,0)</f>
        <v>1648</v>
      </c>
      <c r="J473" s="25" t="str">
        <f>VLOOKUP(C473,SOURCE!V$6:AB$10116,6,0)</f>
        <v>Y_CIRC</v>
      </c>
      <c r="K473" s="26" t="str">
        <f t="shared" si="8"/>
        <v>y_CIRC</v>
      </c>
      <c r="L473" s="35" t="str">
        <f>VLOOKUP(C473,SOURCE!V$6:AB$10116,2,0)</f>
        <v/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STD_y_CIRC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VLOOKUP(C474,SOURCE!$V$3:$AC$2937,8,0)</f>
        <v>ITM_YMD</v>
      </c>
      <c r="E474" s="23" t="str">
        <f>CHAR(34)&amp;VLOOKUP(C474,SOURCE!$V$3:$AC$2937,6,0)&amp;CHAR(34)</f>
        <v>"YMD"</v>
      </c>
      <c r="F474" s="20" t="str">
        <f>VLOOKUP(C474,SOURCE!$V$3:$AD$2937,9,0)&amp;"           {"&amp;D474&amp;",   "&amp;E474&amp;"},"</f>
        <v>//           {ITM_YMD,   "YMD"},</v>
      </c>
      <c r="H474" t="b">
        <f>ISNA(VLOOKUP(J474,J475:J$882,1,0))</f>
        <v>1</v>
      </c>
      <c r="I474" s="24">
        <f>VLOOKUP(C474,SOURCE!V$6:AB$10116,7,0)</f>
        <v>1649</v>
      </c>
      <c r="J474" s="25" t="str">
        <f>VLOOKUP(C474,SOURCE!V$6:AB$10116,6,0)</f>
        <v>YMD</v>
      </c>
      <c r="K474" s="26" t="str">
        <f t="shared" si="8"/>
        <v>YMD</v>
      </c>
      <c r="L474" s="35" t="str">
        <f>VLOOKUP(C474,SOURCE!V$6:AB$10116,2,0)</f>
        <v/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"YMD"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VLOOKUP(C475,SOURCE!$V$3:$AC$2937,8,0)</f>
        <v>ITM_Yex</v>
      </c>
      <c r="E475" s="23" t="str">
        <f>CHAR(34)&amp;VLOOKUP(C475,SOURCE!$V$3:$AC$2937,6,0)&amp;CHAR(34)</f>
        <v>"Y&lt;&gt;"</v>
      </c>
      <c r="F475" s="20" t="str">
        <f>VLOOKUP(C475,SOURCE!$V$3:$AD$2937,9,0)&amp;"           {"&amp;D475&amp;",   "&amp;E475&amp;"},"</f>
        <v>//           {ITM_Yex,   "Y&lt;&gt;"},</v>
      </c>
      <c r="H475" t="b">
        <f>ISNA(VLOOKUP(J475,J476:J$882,1,0))</f>
        <v>1</v>
      </c>
      <c r="I475" s="24">
        <f>VLOOKUP(C475,SOURCE!V$6:AB$10116,7,0)</f>
        <v>1650</v>
      </c>
      <c r="J475" s="25" t="str">
        <f>VLOOKUP(C475,SOURCE!V$6:AB$10116,6,0)</f>
        <v>Y&lt;&gt;</v>
      </c>
      <c r="K475" s="26" t="str">
        <f t="shared" si="8"/>
        <v>y&lt;&gt;</v>
      </c>
      <c r="L475" s="35" t="str">
        <f>VLOOKUP(C475,SOURCE!V$6:AB$10116,2,0)</f>
        <v>STACK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"y" STD_LEFT_RIGHT_ARROWS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VLOOKUP(C476,SOURCE!$V$3:$AC$2937,8,0)</f>
        <v>ITM_Zex</v>
      </c>
      <c r="E476" s="23" t="str">
        <f>CHAR(34)&amp;VLOOKUP(C476,SOURCE!$V$3:$AC$2937,6,0)&amp;CHAR(34)</f>
        <v>"Z&lt;&gt;"</v>
      </c>
      <c r="F476" s="20" t="str">
        <f>VLOOKUP(C476,SOURCE!$V$3:$AD$2937,9,0)&amp;"           {"&amp;D476&amp;",   "&amp;E476&amp;"},"</f>
        <v>//           {ITM_Zex,   "Z&lt;&gt;"},</v>
      </c>
      <c r="H476" t="b">
        <f>ISNA(VLOOKUP(J476,J477:J$882,1,0))</f>
        <v>1</v>
      </c>
      <c r="I476" s="24">
        <f>VLOOKUP(C476,SOURCE!V$6:AB$10116,7,0)</f>
        <v>1651</v>
      </c>
      <c r="J476" s="25" t="str">
        <f>VLOOKUP(C476,SOURCE!V$6:AB$10116,6,0)</f>
        <v>Z&lt;&gt;</v>
      </c>
      <c r="K476" s="26" t="str">
        <f t="shared" si="8"/>
        <v>z&lt;&gt;</v>
      </c>
      <c r="L476" s="35" t="str">
        <f>VLOOKUP(C476,SOURCE!V$6:AB$10116,2,0)</f>
        <v>STACK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"z" STD_LEFT_RIGHT_ARROWS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VLOOKUP(C477,SOURCE!$V$3:$AC$2937,8,0)</f>
        <v>ITM_XMAX</v>
      </c>
      <c r="E477" s="23" t="str">
        <f>CHAR(34)&amp;VLOOKUP(C477,SOURCE!$V$3:$AC$2937,6,0)&amp;CHAR(34)</f>
        <v>"XMAX"</v>
      </c>
      <c r="F477" s="20" t="str">
        <f>VLOOKUP(C477,SOURCE!$V$3:$AD$2937,9,0)&amp;"           {"&amp;D477&amp;",   "&amp;E477&amp;"},"</f>
        <v>//           {ITM_XMAX,   "XMAX"},</v>
      </c>
      <c r="H477" t="b">
        <f>ISNA(VLOOKUP(J477,J478:J$882,1,0))</f>
        <v>1</v>
      </c>
      <c r="I477" s="24">
        <f>VLOOKUP(C477,SOURCE!V$6:AB$10116,7,0)</f>
        <v>1653</v>
      </c>
      <c r="J477" s="25" t="str">
        <f>VLOOKUP(C477,SOURCE!V$6:AB$10116,6,0)</f>
        <v>XMAX</v>
      </c>
      <c r="K477" s="26" t="str">
        <f t="shared" si="8"/>
        <v>xMAX</v>
      </c>
      <c r="L477" s="35" t="str">
        <f>VLOOKUP(C477,SOURCE!V$6:AB$10116,2,0)</f>
        <v>Stat</v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"x" STD_SUB_M STD_SUB_A STD_SUB_X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VLOOKUP(C478,SOURCE!$V$3:$AC$2937,8,0)</f>
        <v>ITM_XMIN</v>
      </c>
      <c r="E478" s="23" t="str">
        <f>CHAR(34)&amp;VLOOKUP(C478,SOURCE!$V$3:$AC$2937,6,0)&amp;CHAR(34)</f>
        <v>"XMIN"</v>
      </c>
      <c r="F478" s="20" t="str">
        <f>VLOOKUP(C478,SOURCE!$V$3:$AD$2937,9,0)&amp;"           {"&amp;D478&amp;",   "&amp;E478&amp;"},"</f>
        <v>//           {ITM_XMIN,   "XMIN"},</v>
      </c>
      <c r="H478" t="b">
        <f>ISNA(VLOOKUP(J478,J479:J$882,1,0))</f>
        <v>1</v>
      </c>
      <c r="I478" s="24">
        <f>VLOOKUP(C478,SOURCE!V$6:AB$10116,7,0)</f>
        <v>1654</v>
      </c>
      <c r="J478" s="25" t="str">
        <f>VLOOKUP(C478,SOURCE!V$6:AB$10116,6,0)</f>
        <v>XMIN</v>
      </c>
      <c r="K478" s="26" t="str">
        <f t="shared" si="8"/>
        <v>xMIN</v>
      </c>
      <c r="L478" s="35" t="str">
        <f>VLOOKUP(C478,SOURCE!V$6:AB$10116,2,0)</f>
        <v>Stat</v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3" t="str">
        <f>VLOOKUP(I478,SOURCE!B:P,5,0)</f>
        <v>"x" STD_SUB_M STD_SUB_I STD_SUB_N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VLOOKUP(C479,SOURCE!$V$3:$AC$2937,8,0)</f>
        <v>ITM_BETAXY</v>
      </c>
      <c r="E479" s="23" t="str">
        <f>CHAR(34)&amp;VLOOKUP(C479,SOURCE!$V$3:$AC$2937,6,0)&amp;CHAR(34)</f>
        <v>"BETA"</v>
      </c>
      <c r="F479" s="20" t="str">
        <f>VLOOKUP(C479,SOURCE!$V$3:$AD$2937,9,0)&amp;"           {"&amp;D479&amp;",   "&amp;E479&amp;"},"</f>
        <v>//           {ITM_BETAXY,   "BETA"},</v>
      </c>
      <c r="H479" t="b">
        <f>ISNA(VLOOKUP(J479,J480:J$882,1,0))</f>
        <v>1</v>
      </c>
      <c r="I479" s="24">
        <f>VLOOKUP(C479,SOURCE!V$6:AB$10116,7,0)</f>
        <v>1661</v>
      </c>
      <c r="J479" s="25" t="str">
        <f>VLOOKUP(C479,SOURCE!V$6:AB$10116,6,0)</f>
        <v>BETA</v>
      </c>
      <c r="K479" s="26" t="str">
        <f t="shared" si="8"/>
        <v>beta(x,y)</v>
      </c>
      <c r="L479" s="35" t="str">
        <f>VLOOKUP(C479,SOURCE!V$6:AB$10116,2,0)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3" t="str">
        <f>VLOOKUP(I479,SOURCE!B:P,5,0)</f>
        <v>STD_beta "(x,y)"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VLOOKUP(C480,SOURCE!$V$3:$AC$2937,8,0)</f>
        <v>ITM_gammaXY</v>
      </c>
      <c r="E480" s="23" t="str">
        <f>CHAR(34)&amp;VLOOKUP(C480,SOURCE!$V$3:$AC$2937,6,0)&amp;CHAR(34)</f>
        <v>"GAMMAXY"</v>
      </c>
      <c r="F480" s="20" t="str">
        <f>VLOOKUP(C480,SOURCE!$V$3:$AD$2937,9,0)&amp;"           {"&amp;D480&amp;",   "&amp;E480&amp;"},"</f>
        <v>//           {ITM_gammaXY,   "GAMMAXY"},</v>
      </c>
      <c r="H480" t="b">
        <f>ISNA(VLOOKUP(J480,J481:J$882,1,0))</f>
        <v>0</v>
      </c>
      <c r="I480" s="24">
        <f>VLOOKUP(C480,SOURCE!V$6:AB$10116,7,0)</f>
        <v>1662</v>
      </c>
      <c r="J480" s="25" t="str">
        <f>VLOOKUP(C480,SOURCE!V$6:AB$10116,6,0)</f>
        <v>GAMMAXY</v>
      </c>
      <c r="K480" s="26" t="str">
        <f t="shared" si="8"/>
        <v>gammaxy</v>
      </c>
      <c r="L480" s="35" t="str">
        <f>VLOOKUP(C480,SOURCE!V$6:AB$10116,2,0)</f>
        <v/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STD_gamma STD_SUB_x STD_SUB_y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VLOOKUP(C481,SOURCE!$V$3:$AC$2937,8,0)</f>
        <v>ITM_GAMMAXY</v>
      </c>
      <c r="E481" s="23" t="str">
        <f>CHAR(34)&amp;VLOOKUP(C481,SOURCE!$V$3:$AC$2937,6,0)&amp;CHAR(34)</f>
        <v>"GAMMAXY"</v>
      </c>
      <c r="F481" s="20" t="str">
        <f>VLOOKUP(C481,SOURCE!$V$3:$AD$2937,9,0)&amp;"           {"&amp;D481&amp;",   "&amp;E481&amp;"},"</f>
        <v>//           {ITM_GAMMAXY,   "GAMMAXY"},</v>
      </c>
      <c r="H481" t="b">
        <f>ISNA(VLOOKUP(J481,J482:J$882,1,0))</f>
        <v>1</v>
      </c>
      <c r="I481" s="24">
        <f>VLOOKUP(C481,SOURCE!V$6:AB$10116,7,0)</f>
        <v>1663</v>
      </c>
      <c r="J481" s="25" t="str">
        <f>VLOOKUP(C481,SOURCE!V$6:AB$10116,6,0)</f>
        <v>GAMMAXY</v>
      </c>
      <c r="K481" s="26" t="str">
        <f t="shared" si="8"/>
        <v>GAMMAxy</v>
      </c>
      <c r="L481" s="35" t="str">
        <f>VLOOKUP(C481,SOURCE!V$6:AB$10116,2,0)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0</v>
      </c>
      <c r="Q481" s="23" t="str">
        <f>VLOOKUP(I481,SOURCE!B:P,5,0)</f>
        <v>STD_GAMMA STD_SUB_x STD_SUB_y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VLOOKUP(C482,SOURCE!$V$3:$AC$2937,8,0)</f>
        <v>ITM_GAMMAX</v>
      </c>
      <c r="E482" s="23" t="str">
        <f>CHAR(34)&amp;VLOOKUP(C482,SOURCE!$V$3:$AC$2937,6,0)&amp;CHAR(34)</f>
        <v>"GAMMA"</v>
      </c>
      <c r="F482" s="20" t="str">
        <f>VLOOKUP(C482,SOURCE!$V$3:$AD$2937,9,0)&amp;"           {"&amp;D482&amp;",   "&amp;E482&amp;"},"</f>
        <v>//           {ITM_GAMMAX,   "GAMMA"},</v>
      </c>
      <c r="H482" t="b">
        <f>ISNA(VLOOKUP(J482,J483:J$882,1,0))</f>
        <v>1</v>
      </c>
      <c r="I482" s="24">
        <f>VLOOKUP(C482,SOURCE!V$6:AB$10116,7,0)</f>
        <v>1664</v>
      </c>
      <c r="J482" s="25" t="str">
        <f>VLOOKUP(C482,SOURCE!V$6:AB$10116,6,0)</f>
        <v>GAMMA</v>
      </c>
      <c r="K482" s="26" t="str">
        <f t="shared" si="8"/>
        <v>GAMMA(x)</v>
      </c>
      <c r="L482" s="35" t="str">
        <f>VLOOKUP(C482,SOURCE!V$6:AB$10116,2,0)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STD_GAMMA "(x)"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VLOOKUP(C483,SOURCE!$V$3:$AC$2937,8,0)</f>
        <v>ITM_YYX</v>
      </c>
      <c r="E483" s="23" t="str">
        <f>CHAR(34)&amp;VLOOKUP(C483,SOURCE!$V$3:$AC$2937,6,0)&amp;CHAR(34)</f>
        <v>"YY(X)"</v>
      </c>
      <c r="F483" s="20" t="str">
        <f>VLOOKUP(C483,SOURCE!$V$3:$AD$2937,9,0)&amp;"           {"&amp;D483&amp;",   "&amp;E483&amp;"},"</f>
        <v>//           {ITM_YYX,   "YY(X)"},</v>
      </c>
      <c r="H483" t="b">
        <f>ISNA(VLOOKUP(J483,J484:J$882,1,0))</f>
        <v>1</v>
      </c>
      <c r="I483" s="24">
        <f>VLOOKUP(C483,SOURCE!V$6:AB$10116,7,0)</f>
        <v>1665</v>
      </c>
      <c r="J483" s="25" t="str">
        <f>VLOOKUP(C483,SOURCE!V$6:AB$10116,6,0)</f>
        <v>YY(X)</v>
      </c>
      <c r="K483" s="26" t="str">
        <f t="shared" si="8"/>
        <v>Yy(x)</v>
      </c>
      <c r="L483" s="35" t="str">
        <f>VLOOKUP(C483,SOURCE!V$6:AB$10116,2,0)</f>
        <v/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"Y" STD_SUB_y "(x)"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VLOOKUP(C484,SOURCE!$V$3:$AC$2937,8,0)</f>
        <v>ITM_DELTAPC</v>
      </c>
      <c r="E484" s="23" t="str">
        <f>CHAR(34)&amp;VLOOKUP(C484,SOURCE!$V$3:$AC$2937,6,0)&amp;CHAR(34)</f>
        <v>"DELTA%"</v>
      </c>
      <c r="F484" s="20" t="str">
        <f>VLOOKUP(C484,SOURCE!$V$3:$AD$2937,9,0)&amp;"           {"&amp;D484&amp;",   "&amp;E484&amp;"},"</f>
        <v>//           {ITM_DELTAPC,   "DELTA%"},</v>
      </c>
      <c r="H484" t="b">
        <f>ISNA(VLOOKUP(J484,J485:J$882,1,0))</f>
        <v>1</v>
      </c>
      <c r="I484" s="24">
        <f>VLOOKUP(C484,SOURCE!V$6:AB$10116,7,0)</f>
        <v>1666</v>
      </c>
      <c r="J484" s="25" t="str">
        <f>VLOOKUP(C484,SOURCE!V$6:AB$10116,6,0)</f>
        <v>DELTA%</v>
      </c>
      <c r="K484" s="26" t="str">
        <f t="shared" si="8"/>
        <v>DELTA%</v>
      </c>
      <c r="L484" s="35" t="str">
        <f>VLOOKUP(C484,SOURCE!V$6:AB$10116,2,0)</f>
        <v>Math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STD_DELTA "%"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VLOOKUP(C485,SOURCE!$V$3:$AC$2937,8,0)</f>
        <v>ITM_SCATTFACT</v>
      </c>
      <c r="E485" s="23" t="str">
        <f>CHAR(34)&amp;VLOOKUP(C485,SOURCE!$V$3:$AC$2937,6,0)&amp;CHAR(34)</f>
        <v>"EPSILON"</v>
      </c>
      <c r="F485" s="20" t="str">
        <f>VLOOKUP(C485,SOURCE!$V$3:$AD$2937,9,0)&amp;"           {"&amp;D485&amp;",   "&amp;E485&amp;"},"</f>
        <v>//           {ITM_SCATTFACT,   "EPSILON"},</v>
      </c>
      <c r="H485" t="b">
        <f>ISNA(VLOOKUP(J485,J486:J$882,1,0))</f>
        <v>1</v>
      </c>
      <c r="I485" s="24">
        <f>VLOOKUP(C485,SOURCE!V$6:AB$10116,7,0)</f>
        <v>1667</v>
      </c>
      <c r="J485" s="25" t="str">
        <f>VLOOKUP(C485,SOURCE!V$6:AB$10116,6,0)</f>
        <v>EPSILON</v>
      </c>
      <c r="K485" s="26" t="str">
        <f t="shared" si="8"/>
        <v>epsilon</v>
      </c>
      <c r="L485" s="35">
        <f>VLOOKUP(C485,SOURCE!V$6:AB$10116,2,0)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STD_epsilon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VLOOKUP(C486,SOURCE!$V$3:$AC$2937,8,0)</f>
        <v>ITM_SCATTFACTm</v>
      </c>
      <c r="E486" s="23" t="str">
        <f>CHAR(34)&amp;VLOOKUP(C486,SOURCE!$V$3:$AC$2937,6,0)&amp;CHAR(34)</f>
        <v>"EPSILONM"</v>
      </c>
      <c r="F486" s="20" t="str">
        <f>VLOOKUP(C486,SOURCE!$V$3:$AD$2937,9,0)&amp;"           {"&amp;D486&amp;",   "&amp;E486&amp;"},"</f>
        <v>//           {ITM_SCATTFACTm,   "EPSILONM"},</v>
      </c>
      <c r="H486" t="b">
        <f>ISNA(VLOOKUP(J486,J487:J$882,1,0))</f>
        <v>1</v>
      </c>
      <c r="I486" s="24">
        <f>VLOOKUP(C486,SOURCE!V$6:AB$10116,7,0)</f>
        <v>1668</v>
      </c>
      <c r="J486" s="25" t="str">
        <f>VLOOKUP(C486,SOURCE!V$6:AB$10116,6,0)</f>
        <v>EPSILONM</v>
      </c>
      <c r="K486" s="26" t="str">
        <f t="shared" si="8"/>
        <v>epsilonm</v>
      </c>
      <c r="L486" s="35">
        <f>VLOOKUP(C486,SOURCE!V$6:AB$10116,2,0)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STD_epsilon STD_SUB_m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VLOOKUP(C487,SOURCE!$V$3:$AC$2937,8,0)</f>
        <v>ITM_SCATTFACTp</v>
      </c>
      <c r="E487" s="23" t="str">
        <f>CHAR(34)&amp;VLOOKUP(C487,SOURCE!$V$3:$AC$2937,6,0)&amp;CHAR(34)</f>
        <v>"EPSILONP"</v>
      </c>
      <c r="F487" s="20" t="str">
        <f>VLOOKUP(C487,SOURCE!$V$3:$AD$2937,9,0)&amp;"           {"&amp;D487&amp;",   "&amp;E487&amp;"},"</f>
        <v>//           {ITM_SCATTFACTp,   "EPSILONP"},</v>
      </c>
      <c r="H487" t="b">
        <f>ISNA(VLOOKUP(J487,J488:J$882,1,0))</f>
        <v>1</v>
      </c>
      <c r="I487" s="24">
        <f>VLOOKUP(C487,SOURCE!V$6:AB$10116,7,0)</f>
        <v>1669</v>
      </c>
      <c r="J487" s="25" t="str">
        <f>VLOOKUP(C487,SOURCE!V$6:AB$10116,6,0)</f>
        <v>EPSILONP</v>
      </c>
      <c r="K487" s="26" t="str">
        <f t="shared" si="8"/>
        <v>epsilonp</v>
      </c>
      <c r="L487" s="35">
        <f>VLOOKUP(C487,SOURCE!V$6:AB$10116,2,0)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STD_epsilon STD_SUB_p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VLOOKUP(C488,SOURCE!$V$3:$AC$2937,8,0)</f>
        <v>ITM_zetaX</v>
      </c>
      <c r="E488" s="23" t="str">
        <f>CHAR(34)&amp;VLOOKUP(C488,SOURCE!$V$3:$AC$2937,6,0)&amp;CHAR(34)</f>
        <v>"ZETA(X)"</v>
      </c>
      <c r="F488" s="20" t="str">
        <f>VLOOKUP(C488,SOURCE!$V$3:$AD$2937,9,0)&amp;"           {"&amp;D488&amp;",   "&amp;E488&amp;"},"</f>
        <v>//           {ITM_zetaX,   "ZETA(X)"},</v>
      </c>
      <c r="H488" t="b">
        <f>ISNA(VLOOKUP(J488,J489:J$882,1,0))</f>
        <v>1</v>
      </c>
      <c r="I488" s="24">
        <f>VLOOKUP(C488,SOURCE!V$6:AB$10116,7,0)</f>
        <v>1670</v>
      </c>
      <c r="J488" s="25" t="str">
        <f>VLOOKUP(C488,SOURCE!V$6:AB$10116,6,0)</f>
        <v>ZETA(X)</v>
      </c>
      <c r="K488" s="26" t="str">
        <f t="shared" si="8"/>
        <v>zeta(x)</v>
      </c>
      <c r="L488" s="35">
        <f>VLOOKUP(C488,SOURCE!V$6:AB$10116,2,0)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STD_zeta "(x)"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VLOOKUP(C489,SOURCE!$V$3:$AC$2937,8,0)</f>
        <v>ITM_PIn</v>
      </c>
      <c r="E489" s="23" t="str">
        <f>CHAR(34)&amp;VLOOKUP(C489,SOURCE!$V$3:$AC$2937,6,0)&amp;CHAR(34)</f>
        <v>"PIN"</v>
      </c>
      <c r="F489" s="20" t="str">
        <f>VLOOKUP(C489,SOURCE!$V$3:$AD$2937,9,0)&amp;"           {"&amp;D489&amp;",   "&amp;E489&amp;"},"</f>
        <v>//           {ITM_PIn,   "PIN"},</v>
      </c>
      <c r="H489" t="b">
        <f>ISNA(VLOOKUP(J489,J490:J$882,1,0))</f>
        <v>1</v>
      </c>
      <c r="I489" s="24">
        <f>VLOOKUP(C489,SOURCE!V$6:AB$10116,7,0)</f>
        <v>1671</v>
      </c>
      <c r="J489" s="25" t="str">
        <f>VLOOKUP(C489,SOURCE!V$6:AB$10116,6,0)</f>
        <v>PIN</v>
      </c>
      <c r="K489" s="26" t="str">
        <f t="shared" si="8"/>
        <v>PIn</v>
      </c>
      <c r="L489" s="35">
        <f>VLOOKUP(C489,SOURCE!V$6:AB$10116,2,0)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STD_PI STD_SUB_n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VLOOKUP(C490,SOURCE!$V$3:$AC$2937,8,0)</f>
        <v>ITM_SIGMAn</v>
      </c>
      <c r="E490" s="23" t="str">
        <f>CHAR(34)&amp;VLOOKUP(C490,SOURCE!$V$3:$AC$2937,6,0)&amp;CHAR(34)</f>
        <v>"SUMN"</v>
      </c>
      <c r="F490" s="20" t="str">
        <f>VLOOKUP(C490,SOURCE!$V$3:$AD$2937,9,0)&amp;"           {"&amp;D490&amp;",   "&amp;E490&amp;"},"</f>
        <v>//           {ITM_SIGMAn,   "SUMN"},</v>
      </c>
      <c r="H490" t="b">
        <f>ISNA(VLOOKUP(J490,J491:J$882,1,0))</f>
        <v>1</v>
      </c>
      <c r="I490" s="24">
        <f>VLOOKUP(C490,SOURCE!V$6:AB$10116,7,0)</f>
        <v>1672</v>
      </c>
      <c r="J490" s="25" t="str">
        <f>VLOOKUP(C490,SOURCE!V$6:AB$10116,6,0)</f>
        <v>SUMN</v>
      </c>
      <c r="K490" s="26" t="str">
        <f t="shared" si="8"/>
        <v>SUMn</v>
      </c>
      <c r="L490" s="35">
        <f>VLOOKUP(C490,SOURCE!V$6:AB$10116,2,0)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STD_SIGMA STD_SUB_n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VLOOKUP(C491,SOURCE!$V$3:$AC$2937,8,0)</f>
        <v>ITM_STDDEV</v>
      </c>
      <c r="E491" s="23" t="str">
        <f>CHAR(34)&amp;VLOOKUP(C491,SOURCE!$V$3:$AC$2937,6,0)&amp;CHAR(34)</f>
        <v>"SUM"</v>
      </c>
      <c r="F491" s="20" t="str">
        <f>VLOOKUP(C491,SOURCE!$V$3:$AD$2937,9,0)&amp;"           {"&amp;D491&amp;",   "&amp;E491&amp;"},"</f>
        <v>//           {ITM_STDDEV,   "SUM"},</v>
      </c>
      <c r="H491" t="b">
        <f>ISNA(VLOOKUP(J491,J492:J$882,1,0))</f>
        <v>1</v>
      </c>
      <c r="I491" s="24">
        <f>VLOOKUP(C491,SOURCE!V$6:AB$10116,7,0)</f>
        <v>1673</v>
      </c>
      <c r="J491" s="25" t="str">
        <f>VLOOKUP(C491,SOURCE!V$6:AB$10116,6,0)</f>
        <v>SUM</v>
      </c>
      <c r="K491" s="26" t="str">
        <f t="shared" si="8"/>
        <v>sigma</v>
      </c>
      <c r="L491" s="35">
        <f>VLOOKUP(C491,SOURCE!V$6:AB$10116,2,0)</f>
        <v>0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STD_sigma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VLOOKUP(C492,SOURCE!$V$3:$AC$2937,8,0)</f>
        <v>ITM_STDDEVPOP</v>
      </c>
      <c r="E492" s="23" t="str">
        <f>CHAR(34)&amp;VLOOKUP(C492,SOURCE!$V$3:$AC$2937,6,0)&amp;CHAR(34)</f>
        <v>"SUMW"</v>
      </c>
      <c r="F492" s="20" t="str">
        <f>VLOOKUP(C492,SOURCE!$V$3:$AD$2937,9,0)&amp;"           {"&amp;D492&amp;",   "&amp;E492&amp;"},"</f>
        <v>//           {ITM_STDDEVPOP,   "SUMW"},</v>
      </c>
      <c r="H492" t="b">
        <f>ISNA(VLOOKUP(J492,J493:J$882,1,0))</f>
        <v>1</v>
      </c>
      <c r="I492" s="24">
        <f>VLOOKUP(C492,SOURCE!V$6:AB$10116,7,0)</f>
        <v>1674</v>
      </c>
      <c r="J492" s="25" t="str">
        <f>VLOOKUP(C492,SOURCE!V$6:AB$10116,6,0)</f>
        <v>SUMW</v>
      </c>
      <c r="K492" s="26" t="str">
        <f t="shared" si="8"/>
        <v>sigmaw</v>
      </c>
      <c r="L492" s="35">
        <f>VLOOKUP(C492,SOURCE!V$6:AB$10116,2,0)</f>
        <v>0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STD_sigma STD_SUB_w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VLOOKUP(C493,SOURCE!$V$3:$AC$2937,8,0)</f>
        <v>ITM_RANI</v>
      </c>
      <c r="E493" s="23" t="str">
        <f>CHAR(34)&amp;VLOOKUP(C493,SOURCE!$V$3:$AC$2937,6,0)&amp;CHAR(34)</f>
        <v>"RANI#"</v>
      </c>
      <c r="F493" s="20" t="str">
        <f>VLOOKUP(C493,SOURCE!$V$3:$AD$2937,9,0)&amp;"           {"&amp;D493&amp;",   "&amp;E493&amp;"},"</f>
        <v>//           {ITM_RANI,   "RANI#"},</v>
      </c>
      <c r="H493" t="b">
        <f>ISNA(VLOOKUP(J493,J494:J$882,1,0))</f>
        <v>1</v>
      </c>
      <c r="I493" s="24">
        <f>VLOOKUP(C493,SOURCE!V$6:AB$10116,7,0)</f>
        <v>1675</v>
      </c>
      <c r="J493" s="25" t="str">
        <f>VLOOKUP(C493,SOURCE!V$6:AB$10116,6,0)</f>
        <v>RANI#</v>
      </c>
      <c r="K493" s="26" t="str">
        <f t="shared" si="8"/>
        <v>RANI#</v>
      </c>
      <c r="L493" s="35" t="str">
        <f>VLOOKUP(C493,SOURCE!V$6:AB$10116,2,0)</f>
        <v>Math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"RANI#"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VLOOKUP(C494,SOURCE!$V$3:$AC$2937,8,0)</f>
        <v>ITM_PRINTERX</v>
      </c>
      <c r="E494" s="23" t="str">
        <f>CHAR(34)&amp;VLOOKUP(C494,SOURCE!$V$3:$AC$2937,6,0)&amp;CHAR(34)</f>
        <v>"PRINTERX"</v>
      </c>
      <c r="F494" s="20" t="str">
        <f>VLOOKUP(C494,SOURCE!$V$3:$AD$2937,9,0)&amp;"           {"&amp;D494&amp;",   "&amp;E494&amp;"},"</f>
        <v>//           {ITM_PRINTERX,   "PRINTERX"},</v>
      </c>
      <c r="H494" t="b">
        <f>ISNA(VLOOKUP(J494,J495:J$882,1,0))</f>
        <v>1</v>
      </c>
      <c r="I494" s="24">
        <f>VLOOKUP(C494,SOURCE!V$6:AB$10116,7,0)</f>
        <v>1676</v>
      </c>
      <c r="J494" s="25" t="str">
        <f>VLOOKUP(C494,SOURCE!V$6:AB$10116,6,0)</f>
        <v>PRINTERX</v>
      </c>
      <c r="K494" s="26" t="str">
        <f t="shared" si="8"/>
        <v>PRINTERx</v>
      </c>
      <c r="L494" s="35" t="str">
        <f>VLOOKUP(C494,SOURCE!V$6:AB$10116,2,0)</f>
        <v/>
      </c>
      <c r="M494" t="str">
        <f>IF(VLOOKUP(I494,SOURCE!B:P,2,0)="/  { itemToBeCoded","To be coded","")</f>
        <v>To be coded</v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STD_PRINTER "x"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VLOOKUP(C495,SOURCE!$V$3:$AC$2937,8,0)</f>
        <v>ITM_GETRANGE</v>
      </c>
      <c r="E495" s="23" t="str">
        <f>CHAR(34)&amp;VLOOKUP(C495,SOURCE!$V$3:$AC$2937,6,0)&amp;CHAR(34)</f>
        <v>"RANGE?"</v>
      </c>
      <c r="F495" s="20" t="str">
        <f>VLOOKUP(C495,SOURCE!$V$3:$AD$2937,9,0)&amp;"           {"&amp;D495&amp;",   "&amp;E495&amp;"},"</f>
        <v>//           {ITM_GETRANGE,   "RANGE?"},</v>
      </c>
      <c r="H495" t="b">
        <f>ISNA(VLOOKUP(J495,J496:J$882,1,0))</f>
        <v>1</v>
      </c>
      <c r="I495" s="24">
        <f>VLOOKUP(C495,SOURCE!V$6:AB$10116,7,0)</f>
        <v>1678</v>
      </c>
      <c r="J495" s="25" t="str">
        <f>VLOOKUP(C495,SOURCE!V$6:AB$10116,6,0)</f>
        <v>RANGE?</v>
      </c>
      <c r="K495" s="26" t="str">
        <f t="shared" si="8"/>
        <v>RANGE?</v>
      </c>
      <c r="L495" s="35" t="str">
        <f>VLOOKUP(C495,SOURCE!V$6:AB$10116,2,0)</f>
        <v>CONF</v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"RANGE?"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VLOOKUP(C496,SOURCE!$V$3:$AC$2937,8,0)</f>
        <v>ITM_M1X</v>
      </c>
      <c r="E496" s="23" t="str">
        <f>CHAR(34)&amp;VLOOKUP(C496,SOURCE!$V$3:$AC$2937,6,0)&amp;CHAR(34)</f>
        <v>"(-1)^X"</v>
      </c>
      <c r="F496" s="20" t="str">
        <f>VLOOKUP(C496,SOURCE!$V$3:$AD$2937,9,0)&amp;"           {"&amp;D496&amp;",   "&amp;E496&amp;"},"</f>
        <v xml:space="preserve">           {ITM_M1X,   "(-1)^X"},</v>
      </c>
      <c r="H496" t="b">
        <f>ISNA(VLOOKUP(J496,J497:J$882,1,0))</f>
        <v>1</v>
      </c>
      <c r="I496" s="24">
        <f>VLOOKUP(C496,SOURCE!V$6:AB$10116,7,0)</f>
        <v>1679</v>
      </c>
      <c r="J496" s="25" t="str">
        <f>VLOOKUP(C496,SOURCE!V$6:AB$10116,6,0)</f>
        <v>(-1)^X</v>
      </c>
      <c r="K496" s="26" t="str">
        <f t="shared" si="8"/>
        <v>(-1)^x</v>
      </c>
      <c r="L496" s="35" t="str">
        <f>VLOOKUP(C496,SOURCE!V$6:AB$10116,2,0)</f>
        <v>Math</v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"(-1)" STD_SUP_x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VLOOKUP(C497,SOURCE!$V$3:$AC$2937,8,0)</f>
        <v>ITM_XMOD</v>
      </c>
      <c r="E497" s="23" t="str">
        <f>CHAR(34)&amp;VLOOKUP(C497,SOURCE!$V$3:$AC$2937,6,0)&amp;CHAR(34)</f>
        <v>"CROSSMOD"</v>
      </c>
      <c r="F497" s="20" t="str">
        <f>VLOOKUP(C497,SOURCE!$V$3:$AD$2937,9,0)&amp;"           {"&amp;D497&amp;",   "&amp;E497&amp;"},"</f>
        <v>//           {ITM_XMOD,   "CROSSMOD"},</v>
      </c>
      <c r="H497" t="b">
        <f>ISNA(VLOOKUP(J497,J498:J$882,1,0))</f>
        <v>1</v>
      </c>
      <c r="I497" s="24">
        <f>VLOOKUP(C497,SOURCE!V$6:AB$10116,7,0)</f>
        <v>1680</v>
      </c>
      <c r="J497" s="25" t="str">
        <f>VLOOKUP(C497,SOURCE!V$6:AB$10116,6,0)</f>
        <v>CROSSMOD</v>
      </c>
      <c r="K497" s="26" t="str">
        <f t="shared" si="8"/>
        <v>CROSSMOD</v>
      </c>
      <c r="L497" s="35" t="str">
        <f>VLOOKUP(C497,SOURCE!V$6:AB$10116,2,0)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STD_CROSS "MOD"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VLOOKUP(C498,SOURCE!$V$3:$AC$2937,8,0)</f>
        <v>ITM_toDATE</v>
      </c>
      <c r="E498" s="23" t="str">
        <f>CHAR(34)&amp;VLOOKUP(C498,SOURCE!$V$3:$AC$2937,6,0)&amp;CHAR(34)</f>
        <v>"&gt;DATE"</v>
      </c>
      <c r="F498" s="20" t="str">
        <f>VLOOKUP(C498,SOURCE!$V$3:$AD$2937,9,0)&amp;"           {"&amp;D498&amp;",   "&amp;E498&amp;"},"</f>
        <v>//           {ITM_toDATE,   "&gt;DATE"},</v>
      </c>
      <c r="H498" t="b">
        <f>ISNA(VLOOKUP(J498,J499:J$882,1,0))</f>
        <v>1</v>
      </c>
      <c r="I498" s="24">
        <f>VLOOKUP(C498,SOURCE!V$6:AB$10116,7,0)</f>
        <v>1681</v>
      </c>
      <c r="J498" s="25" t="str">
        <f>VLOOKUP(C498,SOURCE!V$6:AB$10116,6,0)</f>
        <v>&gt;DATE</v>
      </c>
      <c r="K498" s="26" t="str">
        <f t="shared" si="8"/>
        <v>&gt;DATE</v>
      </c>
      <c r="L498" s="35" t="str">
        <f>VLOOKUP(C498,SOURCE!V$6:AB$10116,2,0)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STD_RIGHT_ARROW "DATE"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VLOOKUP(C499,SOURCE!$V$3:$AC$2937,8,0)</f>
        <v>ITM_sn</v>
      </c>
      <c r="E499" s="23" t="str">
        <f>CHAR(34)&amp;VLOOKUP(C499,SOURCE!$V$3:$AC$2937,6,0)&amp;CHAR(34)</f>
        <v>"SN(U,M)"</v>
      </c>
      <c r="F499" s="20" t="str">
        <f>VLOOKUP(C499,SOURCE!$V$3:$AD$2937,9,0)&amp;"           {"&amp;D499&amp;",   "&amp;E499&amp;"},"</f>
        <v>//           {ITM_sn,   "SN(U,M)"},</v>
      </c>
      <c r="H499" t="b">
        <f>ISNA(VLOOKUP(J499,J500:J$882,1,0))</f>
        <v>1</v>
      </c>
      <c r="I499" s="24">
        <f>VLOOKUP(C499,SOURCE!V$6:AB$10116,7,0)</f>
        <v>1682</v>
      </c>
      <c r="J499" s="25" t="str">
        <f>VLOOKUP(C499,SOURCE!V$6:AB$10116,6,0)</f>
        <v>SN(U,M)</v>
      </c>
      <c r="K499" s="26" t="str">
        <f t="shared" si="8"/>
        <v>sn(u,m)</v>
      </c>
      <c r="L499" s="35" t="str">
        <f>VLOOKUP(C499,SOURCE!V$6:AB$10116,2,0)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"sn(u,m)"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VLOOKUP(C500,SOURCE!$V$3:$AC$2937,8,0)</f>
        <v>ITM_cn</v>
      </c>
      <c r="E500" s="23" t="str">
        <f>CHAR(34)&amp;VLOOKUP(C500,SOURCE!$V$3:$AC$2937,6,0)&amp;CHAR(34)</f>
        <v>"CN(U,M)"</v>
      </c>
      <c r="F500" s="20" t="str">
        <f>VLOOKUP(C500,SOURCE!$V$3:$AD$2937,9,0)&amp;"           {"&amp;D500&amp;",   "&amp;E500&amp;"},"</f>
        <v>//           {ITM_cn,   "CN(U,M)"},</v>
      </c>
      <c r="H500" t="b">
        <f>ISNA(VLOOKUP(J500,J501:J$882,1,0))</f>
        <v>1</v>
      </c>
      <c r="I500" s="24">
        <f>VLOOKUP(C500,SOURCE!V$6:AB$10116,7,0)</f>
        <v>1683</v>
      </c>
      <c r="J500" s="25" t="str">
        <f>VLOOKUP(C500,SOURCE!V$6:AB$10116,6,0)</f>
        <v>CN(U,M)</v>
      </c>
      <c r="K500" s="26" t="str">
        <f t="shared" si="8"/>
        <v>cn(u,m)</v>
      </c>
      <c r="L500" s="35" t="str">
        <f>VLOOKUP(C500,SOURCE!V$6:AB$10116,2,0)</f>
        <v/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"cn(u,m)"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VLOOKUP(C501,SOURCE!$V$3:$AC$2937,8,0)</f>
        <v>ITM_dn</v>
      </c>
      <c r="E501" s="23" t="str">
        <f>CHAR(34)&amp;VLOOKUP(C501,SOURCE!$V$3:$AC$2937,6,0)&amp;CHAR(34)</f>
        <v>"DN(U,M)"</v>
      </c>
      <c r="F501" s="20" t="str">
        <f>VLOOKUP(C501,SOURCE!$V$3:$AD$2937,9,0)&amp;"           {"&amp;D501&amp;",   "&amp;E501&amp;"},"</f>
        <v>//           {ITM_dn,   "DN(U,M)"},</v>
      </c>
      <c r="H501" t="b">
        <f>ISNA(VLOOKUP(J501,J502:J$882,1,0))</f>
        <v>1</v>
      </c>
      <c r="I501" s="24">
        <f>VLOOKUP(C501,SOURCE!V$6:AB$10116,7,0)</f>
        <v>1684</v>
      </c>
      <c r="J501" s="25" t="str">
        <f>VLOOKUP(C501,SOURCE!V$6:AB$10116,6,0)</f>
        <v>DN(U,M)</v>
      </c>
      <c r="K501" s="26" t="str">
        <f t="shared" si="8"/>
        <v>dn(u,m)</v>
      </c>
      <c r="L501" s="35" t="str">
        <f>VLOOKUP(C501,SOURCE!V$6:AB$10116,2,0)</f>
        <v/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"dn(u,m)"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VLOOKUP(C502,SOURCE!$V$3:$AC$2937,8,0)</f>
        <v>ITM_toHR</v>
      </c>
      <c r="E502" s="23" t="str">
        <f>CHAR(34)&amp;VLOOKUP(C502,SOURCE!$V$3:$AC$2937,6,0)&amp;CHAR(34)</f>
        <v>"&gt;HR"</v>
      </c>
      <c r="F502" s="20" t="str">
        <f>VLOOKUP(C502,SOURCE!$V$3:$AD$2937,9,0)&amp;"           {"&amp;D502&amp;",   "&amp;E502&amp;"},"</f>
        <v>//           {ITM_toHR,   "&gt;HR"},</v>
      </c>
      <c r="H502" t="b">
        <f>ISNA(VLOOKUP(J502,J503:J$882,1,0))</f>
        <v>1</v>
      </c>
      <c r="I502" s="24">
        <f>VLOOKUP(C502,SOURCE!V$6:AB$10116,7,0)</f>
        <v>1685</v>
      </c>
      <c r="J502" s="25" t="str">
        <f>VLOOKUP(C502,SOURCE!V$6:AB$10116,6,0)</f>
        <v>&gt;HR</v>
      </c>
      <c r="K502" s="26" t="str">
        <f t="shared" si="8"/>
        <v>.d</v>
      </c>
      <c r="L502" s="35" t="str">
        <f>VLOOKUP(C502,SOURCE!V$6:AB$10116,2,0)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".d"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VLOOKUP(C503,SOURCE!$V$3:$AC$2937,8,0)</f>
        <v>ITM_toHMS</v>
      </c>
      <c r="E503" s="23" t="str">
        <f>CHAR(34)&amp;VLOOKUP(C503,SOURCE!$V$3:$AC$2937,6,0)&amp;CHAR(34)</f>
        <v>"&gt;H.MS"</v>
      </c>
      <c r="F503" s="20" t="str">
        <f>VLOOKUP(C503,SOURCE!$V$3:$AD$2937,9,0)&amp;"           {"&amp;D503&amp;",   "&amp;E503&amp;"},"</f>
        <v>//           {ITM_toHMS,   "&gt;H.MS"},</v>
      </c>
      <c r="H503" t="b">
        <f>ISNA(VLOOKUP(J503,J504:J$882,1,0))</f>
        <v>1</v>
      </c>
      <c r="I503" s="24">
        <f>VLOOKUP(C503,SOURCE!V$6:AB$10116,7,0)</f>
        <v>1686</v>
      </c>
      <c r="J503" s="25" t="str">
        <f>VLOOKUP(C503,SOURCE!V$6:AB$10116,6,0)</f>
        <v>&gt;H.MS</v>
      </c>
      <c r="K503" s="26" t="str">
        <f t="shared" si="8"/>
        <v>&gt;h.ms</v>
      </c>
      <c r="L503" s="35" t="str">
        <f>VLOOKUP(C503,SOURCE!V$6:AB$10116,2,0)</f>
        <v>Trig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STD_RIGHT_ARROW "h.ms"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VLOOKUP(C504,SOURCE!$V$3:$AC$2937,8,0)</f>
        <v>ITM_toINT</v>
      </c>
      <c r="E504" s="23" t="str">
        <f>CHAR(34)&amp;VLOOKUP(C504,SOURCE!$V$3:$AC$2937,6,0)&amp;CHAR(34)</f>
        <v>"&gt;INT"</v>
      </c>
      <c r="F504" s="20" t="str">
        <f>VLOOKUP(C504,SOURCE!$V$3:$AD$2937,9,0)&amp;"           {"&amp;D504&amp;",   "&amp;E504&amp;"},"</f>
        <v>//           {ITM_toINT,   "&gt;INT"},</v>
      </c>
      <c r="H504" t="b">
        <f>ISNA(VLOOKUP(J504,J505:J$882,1,0))</f>
        <v>0</v>
      </c>
      <c r="I504" s="24">
        <f>VLOOKUP(C504,SOURCE!V$6:AB$10116,7,0)</f>
        <v>1687</v>
      </c>
      <c r="J504" s="25" t="str">
        <f>VLOOKUP(C504,SOURCE!V$6:AB$10116,6,0)</f>
        <v>&gt;INT</v>
      </c>
      <c r="K504" s="26" t="str">
        <f t="shared" si="8"/>
        <v>#</v>
      </c>
      <c r="L504" s="35" t="str">
        <f>VLOOKUP(C504,SOURCE!V$6:AB$10116,2,0)</f>
        <v>Trig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"#"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VLOOKUP(C505,SOURCE!$V$3:$AC$2937,8,0)</f>
        <v>ITM_toREAL</v>
      </c>
      <c r="E505" s="23" t="str">
        <f>CHAR(34)&amp;VLOOKUP(C505,SOURCE!$V$3:$AC$2937,6,0)&amp;CHAR(34)</f>
        <v>"&gt;REAL"</v>
      </c>
      <c r="F505" s="20" t="str">
        <f>VLOOKUP(C505,SOURCE!$V$3:$AD$2937,9,0)&amp;"           {"&amp;D505&amp;",   "&amp;E505&amp;"},"</f>
        <v xml:space="preserve">           {ITM_toREAL,   "&gt;REAL"},</v>
      </c>
      <c r="H505" t="b">
        <f>ISNA(VLOOKUP(J505,J506:J$882,1,0))</f>
        <v>1</v>
      </c>
      <c r="I505" s="24">
        <f>VLOOKUP(C505,SOURCE!V$6:AB$10116,7,0)</f>
        <v>1691</v>
      </c>
      <c r="J505" s="25" t="str">
        <f>VLOOKUP(C505,SOURCE!V$6:AB$10116,6,0)</f>
        <v>&gt;REAL</v>
      </c>
      <c r="K505" s="26" t="str">
        <f t="shared" si="8"/>
        <v>.d</v>
      </c>
      <c r="L505" s="35" t="str">
        <f>VLOOKUP(C505,SOURCE!V$6:AB$10116,2,0)</f>
        <v>STACK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".d"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VLOOKUP(C506,SOURCE!$V$3:$AC$2937,8,0)</f>
        <v>ITM_PCSGM_DPCMN</v>
      </c>
      <c r="E506" s="23" t="str">
        <f>CHAR(34)&amp;VLOOKUP(C506,SOURCE!$V$3:$AC$2937,6,0)&amp;CHAR(34)</f>
        <v>"%SUM,DELTA%X_BAR"</v>
      </c>
      <c r="F506" s="20" t="str">
        <f>VLOOKUP(C506,SOURCE!$V$3:$AD$2937,9,0)&amp;"           {"&amp;D506&amp;",   "&amp;E506&amp;"},"</f>
        <v>//           {ITM_PCSGM_DPCMN,   "%SUM,DELTA%X_BAR"},</v>
      </c>
      <c r="H506" t="b">
        <f>ISNA(VLOOKUP(J506,J507:J$882,1,0))</f>
        <v>1</v>
      </c>
      <c r="I506" s="24">
        <f>VLOOKUP(C506,SOURCE!V$6:AB$10116,7,0)</f>
        <v>1692</v>
      </c>
      <c r="J506" s="25" t="str">
        <f>VLOOKUP(C506,SOURCE!V$6:AB$10116,6,0)</f>
        <v>%SUM,DELTA%X_BAR</v>
      </c>
      <c r="K506" s="26" t="str">
        <f t="shared" si="8"/>
        <v>%SUM,DELTA%x_BAR</v>
      </c>
      <c r="L506" s="35" t="str">
        <f>VLOOKUP(C506,SOURCE!V$6:AB$10116,2,0)</f>
        <v>STAT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"%" STD_SIGMA "," STD_DELTA "%" STD_x_BAR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VLOOKUP(C507,SOURCE!$V$3:$AC$2937,8,0)</f>
        <v>ITM_DPCMEAN</v>
      </c>
      <c r="E507" s="23" t="str">
        <f>CHAR(34)&amp;VLOOKUP(C507,SOURCE!$V$3:$AC$2937,6,0)&amp;CHAR(34)</f>
        <v>"DELTA%X_BAR"</v>
      </c>
      <c r="F507" s="20" t="str">
        <f>VLOOKUP(C507,SOURCE!$V$3:$AD$2937,9,0)&amp;"           {"&amp;D507&amp;",   "&amp;E507&amp;"},"</f>
        <v>//           {ITM_DPCMEAN,   "DELTA%X_BAR"},</v>
      </c>
      <c r="H507" t="b">
        <f>ISNA(VLOOKUP(J507,J508:J$882,1,0))</f>
        <v>1</v>
      </c>
      <c r="I507" s="24">
        <f>VLOOKUP(C507,SOURCE!V$6:AB$10116,7,0)</f>
        <v>1693</v>
      </c>
      <c r="J507" s="25" t="str">
        <f>VLOOKUP(C507,SOURCE!V$6:AB$10116,6,0)</f>
        <v>DELTA%X_BAR</v>
      </c>
      <c r="K507" s="26" t="str">
        <f t="shared" si="8"/>
        <v>DELTA%x_BAR</v>
      </c>
      <c r="L507" s="35" t="str">
        <f>VLOOKUP(C507,SOURCE!V$6:AB$10116,2,0)</f>
        <v>STAT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STD_DELTA "%" STD_x_BAR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VLOOKUP(C508,SOURCE!$V$3:$AC$2937,8,0)</f>
        <v>ITM_SHUFFLE</v>
      </c>
      <c r="E508" s="23" t="str">
        <f>CHAR(34)&amp;VLOOKUP(C508,SOURCE!$V$3:$AC$2937,6,0)&amp;CHAR(34)</f>
        <v>"&lt;&gt;"</v>
      </c>
      <c r="F508" s="20" t="str">
        <f>VLOOKUP(C508,SOURCE!$V$3:$AD$2937,9,0)&amp;"           {"&amp;D508&amp;",   "&amp;E508&amp;"},"</f>
        <v>//           {ITM_SHUFFLE,   "&lt;&gt;"},</v>
      </c>
      <c r="H508" t="b">
        <f>ISNA(VLOOKUP(J508,J509:J$882,1,0))</f>
        <v>1</v>
      </c>
      <c r="I508" s="24">
        <f>VLOOKUP(C508,SOURCE!V$6:AB$10116,7,0)</f>
        <v>1694</v>
      </c>
      <c r="J508" s="25" t="str">
        <f>VLOOKUP(C508,SOURCE!V$6:AB$10116,6,0)</f>
        <v>&lt;&gt;</v>
      </c>
      <c r="K508" s="26" t="str">
        <f t="shared" si="8"/>
        <v>&lt;&gt;</v>
      </c>
      <c r="L508" s="35">
        <f>VLOOKUP(C508,SOURCE!V$6:AB$10116,2,0)</f>
        <v>0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STD_LEFT_RIGHT_ARROWS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VLOOKUP(C509,SOURCE!$V$3:$AC$2937,8,0)</f>
        <v>ITM_PC</v>
      </c>
      <c r="E509" s="23" t="str">
        <f>CHAR(34)&amp;VLOOKUP(C509,SOURCE!$V$3:$AC$2937,6,0)&amp;CHAR(34)</f>
        <v>"%"</v>
      </c>
      <c r="F509" s="20" t="str">
        <f>VLOOKUP(C509,SOURCE!$V$3:$AD$2937,9,0)&amp;"           {"&amp;D509&amp;",   "&amp;E509&amp;"},"</f>
        <v>//           {ITM_PC,   "%"},</v>
      </c>
      <c r="H509" t="b">
        <f>ISNA(VLOOKUP(J509,J510:J$882,1,0))</f>
        <v>1</v>
      </c>
      <c r="I509" s="24">
        <f>VLOOKUP(C509,SOURCE!V$6:AB$10116,7,0)</f>
        <v>1695</v>
      </c>
      <c r="J509" s="25" t="str">
        <f>VLOOKUP(C509,SOURCE!V$6:AB$10116,6,0)</f>
        <v>%</v>
      </c>
      <c r="K509" s="26" t="str">
        <f t="shared" si="8"/>
        <v>%</v>
      </c>
      <c r="L509" s="35" t="str">
        <f>VLOOKUP(C509,SOURCE!V$6:AB$10116,2,0)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VLOOKUP(C510,SOURCE!$V$3:$AC$2937,8,0)</f>
        <v>ITM_PCMRR</v>
      </c>
      <c r="E510" s="23" t="str">
        <f>CHAR(34)&amp;VLOOKUP(C510,SOURCE!$V$3:$AC$2937,6,0)&amp;CHAR(34)</f>
        <v>"%MRR"</v>
      </c>
      <c r="F510" s="20" t="str">
        <f>VLOOKUP(C510,SOURCE!$V$3:$AD$2937,9,0)&amp;"           {"&amp;D510&amp;",   "&amp;E510&amp;"},"</f>
        <v>//           {ITM_PCMRR,   "%MRR"},</v>
      </c>
      <c r="H510" t="b">
        <f>ISNA(VLOOKUP(J510,J511:J$882,1,0))</f>
        <v>1</v>
      </c>
      <c r="I510" s="24">
        <f>VLOOKUP(C510,SOURCE!V$6:AB$10116,7,0)</f>
        <v>1696</v>
      </c>
      <c r="J510" s="25" t="str">
        <f>VLOOKUP(C510,SOURCE!V$6:AB$10116,6,0)</f>
        <v>%MRR</v>
      </c>
      <c r="K510" s="26" t="str">
        <f t="shared" si="8"/>
        <v>%MRR</v>
      </c>
      <c r="L510" s="35" t="str">
        <f>VLOOKUP(C510,SOURCE!V$6:AB$10116,2,0)</f>
        <v>FIN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"%MRR"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VLOOKUP(C511,SOURCE!$V$3:$AC$2937,8,0)</f>
        <v>ITM_PCT</v>
      </c>
      <c r="E511" s="23" t="str">
        <f>CHAR(34)&amp;VLOOKUP(C511,SOURCE!$V$3:$AC$2937,6,0)&amp;CHAR(34)</f>
        <v>"%T"</v>
      </c>
      <c r="F511" s="20" t="str">
        <f>VLOOKUP(C511,SOURCE!$V$3:$AD$2937,9,0)&amp;"           {"&amp;D511&amp;",   "&amp;E511&amp;"},"</f>
        <v>//           {ITM_PCT,   "%T"},</v>
      </c>
      <c r="H511" t="b">
        <f>ISNA(VLOOKUP(J511,J512:J$882,1,0))</f>
        <v>1</v>
      </c>
      <c r="I511" s="24">
        <f>VLOOKUP(C511,SOURCE!V$6:AB$10116,7,0)</f>
        <v>1697</v>
      </c>
      <c r="J511" s="25" t="str">
        <f>VLOOKUP(C511,SOURCE!V$6:AB$10116,6,0)</f>
        <v>%T</v>
      </c>
      <c r="K511" s="26" t="str">
        <f t="shared" si="8"/>
        <v>%T</v>
      </c>
      <c r="L511" s="35" t="str">
        <f>VLOOKUP(C511,SOURCE!V$6:AB$10116,2,0)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"%T"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VLOOKUP(C512,SOURCE!$V$3:$AC$2937,8,0)</f>
        <v>ITM_PCSIGMA</v>
      </c>
      <c r="E512" s="23" t="str">
        <f>CHAR(34)&amp;VLOOKUP(C512,SOURCE!$V$3:$AC$2937,6,0)&amp;CHAR(34)</f>
        <v>"%SUM"</v>
      </c>
      <c r="F512" s="20" t="str">
        <f>VLOOKUP(C512,SOURCE!$V$3:$AD$2937,9,0)&amp;"           {"&amp;D512&amp;",   "&amp;E512&amp;"},"</f>
        <v>//           {ITM_PCSIGMA,   "%SUM"},</v>
      </c>
      <c r="H512" t="b">
        <f>ISNA(VLOOKUP(J512,J513:J$882,1,0))</f>
        <v>1</v>
      </c>
      <c r="I512" s="24">
        <f>VLOOKUP(C512,SOURCE!V$6:AB$10116,7,0)</f>
        <v>1698</v>
      </c>
      <c r="J512" s="25" t="str">
        <f>VLOOKUP(C512,SOURCE!V$6:AB$10116,6,0)</f>
        <v>%SUM</v>
      </c>
      <c r="K512" s="26" t="str">
        <f t="shared" si="8"/>
        <v>%SUM</v>
      </c>
      <c r="L512" s="35" t="str">
        <f>VLOOKUP(C512,SOURCE!V$6:AB$10116,2,0)</f>
        <v>STAT</v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"%" STD_SIGMA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VLOOKUP(C513,SOURCE!$V$3:$AC$2937,8,0)</f>
        <v>ITM_PCPMG</v>
      </c>
      <c r="E513" s="23" t="str">
        <f>CHAR(34)&amp;VLOOKUP(C513,SOURCE!$V$3:$AC$2937,6,0)&amp;CHAR(34)</f>
        <v>"%+MG"</v>
      </c>
      <c r="F513" s="20" t="str">
        <f>VLOOKUP(C513,SOURCE!$V$3:$AD$2937,9,0)&amp;"           {"&amp;D513&amp;",   "&amp;E513&amp;"},"</f>
        <v>//           {ITM_PCPMG,   "%+MG"},</v>
      </c>
      <c r="H513" t="b">
        <f>ISNA(VLOOKUP(J513,J514:J$882,1,0))</f>
        <v>1</v>
      </c>
      <c r="I513" s="24">
        <f>VLOOKUP(C513,SOURCE!V$6:AB$10116,7,0)</f>
        <v>1699</v>
      </c>
      <c r="J513" s="25" t="str">
        <f>VLOOKUP(C513,SOURCE!V$6:AB$10116,6,0)</f>
        <v>%+MG</v>
      </c>
      <c r="K513" s="26" t="str">
        <f t="shared" si="8"/>
        <v>%+MG</v>
      </c>
      <c r="L513" s="35" t="str">
        <f>VLOOKUP(C513,SOURCE!V$6:AB$10116,2,0)</f>
        <v>FIN</v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"%+MG"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VLOOKUP(C514,SOURCE!$V$3:$AC$2937,8,0)</f>
        <v>ITM_INTEGRAL</v>
      </c>
      <c r="E514" s="23" t="str">
        <f>CHAR(34)&amp;VLOOKUP(C514,SOURCE!$V$3:$AC$2937,6,0)&amp;CHAR(34)</f>
        <v>"INTEGRAL"</v>
      </c>
      <c r="F514" s="20" t="str">
        <f>VLOOKUP(C514,SOURCE!$V$3:$AD$2937,9,0)&amp;"           {"&amp;D514&amp;",   "&amp;E514&amp;"},"</f>
        <v>//           {ITM_INTEGRAL,   "INTEGRAL"},</v>
      </c>
      <c r="H514" t="b">
        <f>ISNA(VLOOKUP(J514,J515:J$882,1,0))</f>
        <v>1</v>
      </c>
      <c r="I514" s="24">
        <f>VLOOKUP(C514,SOURCE!V$6:AB$10116,7,0)</f>
        <v>1700</v>
      </c>
      <c r="J514" s="25" t="str">
        <f>VLOOKUP(C514,SOURCE!V$6:AB$10116,6,0)</f>
        <v>INTEGRAL</v>
      </c>
      <c r="K514" s="26" t="str">
        <f t="shared" si="8"/>
        <v>INTEGRAL</v>
      </c>
      <c r="L514" s="35" t="str">
        <f>VLOOKUP(C514,SOURCE!V$6:AB$10116,2,0)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STD_INTEGRAL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VLOOKUP(C515,SOURCE!$V$3:$AC$2937,8,0)</f>
        <v>ITM_PMOD</v>
      </c>
      <c r="E515" s="23" t="str">
        <f>CHAR(34)&amp;VLOOKUP(C515,SOURCE!$V$3:$AC$2937,6,0)&amp;CHAR(34)</f>
        <v>"^MOD"</v>
      </c>
      <c r="F515" s="20" t="str">
        <f>VLOOKUP(C515,SOURCE!$V$3:$AD$2937,9,0)&amp;"           {"&amp;D515&amp;",   "&amp;E515&amp;"},"</f>
        <v>//           {ITM_PMOD,   "^MOD"},</v>
      </c>
      <c r="H515" t="b">
        <f>ISNA(VLOOKUP(J515,J516:J$882,1,0))</f>
        <v>1</v>
      </c>
      <c r="I515" s="24">
        <f>VLOOKUP(C515,SOURCE!V$6:AB$10116,7,0)</f>
        <v>1701</v>
      </c>
      <c r="J515" s="25" t="str">
        <f>VLOOKUP(C515,SOURCE!V$6:AB$10116,6,0)</f>
        <v>^MOD</v>
      </c>
      <c r="K515" s="26" t="str">
        <f t="shared" si="8"/>
        <v>^MOD</v>
      </c>
      <c r="L515" s="35" t="str">
        <f>VLOOKUP(C515,SOURCE!V$6:AB$10116,2,0)</f>
        <v/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"^MOD"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VLOOKUP(C516,SOURCE!$V$3:$AC$2937,8,0)</f>
        <v>ITM_M_DET</v>
      </c>
      <c r="E516" s="23" t="str">
        <f>CHAR(34)&amp;VLOOKUP(C516,SOURCE!$V$3:$AC$2937,6,0)&amp;CHAR(34)</f>
        <v>"|M|"</v>
      </c>
      <c r="F516" s="20" t="str">
        <f>VLOOKUP(C516,SOURCE!$V$3:$AD$2937,9,0)&amp;"           {"&amp;D516&amp;",   "&amp;E516&amp;"},"</f>
        <v>//           {ITM_M_DET,   "|M|"},</v>
      </c>
      <c r="H516" t="b">
        <f>ISNA(VLOOKUP(J516,J517:J$882,1,0))</f>
        <v>1</v>
      </c>
      <c r="I516" s="24">
        <f>VLOOKUP(C516,SOURCE!V$6:AB$10116,7,0)</f>
        <v>1702</v>
      </c>
      <c r="J516" s="25" t="str">
        <f>VLOOKUP(C516,SOURCE!V$6:AB$10116,6,0)</f>
        <v>|M|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|M|</v>
      </c>
      <c r="L516" s="35" t="str">
        <f>VLOOKUP(C516,SOURCE!V$6:AB$10116,2,0)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"|M|"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VLOOKUP(C517,SOURCE!$V$3:$AC$2937,8,0)</f>
        <v>ITM_PARALLEL</v>
      </c>
      <c r="E517" s="23" t="str">
        <f>CHAR(34)&amp;VLOOKUP(C517,SOURCE!$V$3:$AC$2937,6,0)&amp;CHAR(34)</f>
        <v>"PARL"</v>
      </c>
      <c r="F517" s="20" t="str">
        <f>VLOOKUP(C517,SOURCE!$V$3:$AD$2937,9,0)&amp;"           {"&amp;D517&amp;",   "&amp;E517&amp;"},"</f>
        <v>//           {ITM_PARALLEL,   "PARL"},</v>
      </c>
      <c r="H517" t="b">
        <f>ISNA(VLOOKUP(J517,J518:J$882,1,0))</f>
        <v>1</v>
      </c>
      <c r="I517" s="24">
        <f>VLOOKUP(C517,SOURCE!V$6:AB$10116,7,0)</f>
        <v>1703</v>
      </c>
      <c r="J517" s="25" t="str">
        <f>VLOOKUP(C517,SOURCE!V$6:AB$10116,6,0)</f>
        <v>PARL</v>
      </c>
      <c r="K517" s="26" t="str">
        <f t="shared" si="9"/>
        <v>||</v>
      </c>
      <c r="L517" s="35" t="str">
        <f>VLOOKUP(C517,SOURCE!V$6:AB$10116,2,0)</f>
        <v>ELEC</v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"|" STD_SPACE_3_PER_EM "|"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VLOOKUP(C518,SOURCE!$V$3:$AC$2937,8,0)</f>
        <v>ITM_M_TRANSP</v>
      </c>
      <c r="E518" s="23" t="str">
        <f>CHAR(34)&amp;VLOOKUP(C518,SOURCE!$V$3:$AC$2937,6,0)&amp;CHAR(34)</f>
        <v>"[M]^T"</v>
      </c>
      <c r="F518" s="20" t="str">
        <f>VLOOKUP(C518,SOURCE!$V$3:$AD$2937,9,0)&amp;"           {"&amp;D518&amp;",   "&amp;E518&amp;"},"</f>
        <v>//           {ITM_M_TRANSP,   "[M]^T"},</v>
      </c>
      <c r="H518" t="b">
        <f>ISNA(VLOOKUP(J518,J519:J$882,1,0))</f>
        <v>1</v>
      </c>
      <c r="I518" s="24">
        <f>VLOOKUP(C518,SOURCE!V$6:AB$10116,7,0)</f>
        <v>1704</v>
      </c>
      <c r="J518" s="25" t="str">
        <f>VLOOKUP(C518,SOURCE!V$6:AB$10116,6,0)</f>
        <v>[M]^T</v>
      </c>
      <c r="K518" s="26" t="str">
        <f t="shared" si="9"/>
        <v>[M]^T</v>
      </c>
      <c r="L518" s="35" t="str">
        <f>VLOOKUP(C518,SOURCE!V$6:AB$10116,2,0)</f>
        <v/>
      </c>
      <c r="M518" t="str">
        <f>IF(VLOOKUP(I518,SOURCE!B:P,2,0)="/  { itemToBeCoded","To be coded","")</f>
        <v/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"[M]" STD_SUP_T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VLOOKUP(C519,SOURCE!$V$3:$AC$2937,8,0)</f>
        <v>ITM_M_INV</v>
      </c>
      <c r="E519" s="23" t="str">
        <f>CHAR(34)&amp;VLOOKUP(C519,SOURCE!$V$3:$AC$2937,6,0)&amp;CHAR(34)</f>
        <v>"[M]^MINUS_1"</v>
      </c>
      <c r="F519" s="20" t="str">
        <f>VLOOKUP(C519,SOURCE!$V$3:$AD$2937,9,0)&amp;"           {"&amp;D519&amp;",   "&amp;E519&amp;"},"</f>
        <v>//           {ITM_M_INV,   "[M]^MINUS_1"},</v>
      </c>
      <c r="H519" t="b">
        <f>ISNA(VLOOKUP(J519,J520:J$882,1,0))</f>
        <v>1</v>
      </c>
      <c r="I519" s="24">
        <f>VLOOKUP(C519,SOURCE!V$6:AB$10116,7,0)</f>
        <v>1705</v>
      </c>
      <c r="J519" s="25" t="str">
        <f>VLOOKUP(C519,SOURCE!V$6:AB$10116,6,0)</f>
        <v>[M]^MINUS_1</v>
      </c>
      <c r="K519" s="26" t="str">
        <f t="shared" si="9"/>
        <v>[M]^MINUS_1</v>
      </c>
      <c r="L519" s="35" t="str">
        <f>VLOOKUP(C519,SOURCE!V$6:AB$10116,2,0)</f>
        <v/>
      </c>
      <c r="M519" t="str">
        <f>IF(VLOOKUP(I519,SOURCE!B:P,2,0)="/  { itemToBeCoded","To be coded","")</f>
        <v/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"[M]" STD_SUP_MINUS_1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VLOOKUP(C520,SOURCE!$V$3:$AC$2937,8,0)</f>
        <v>ITM_PRINTERADV</v>
      </c>
      <c r="E520" s="23" t="str">
        <f>CHAR(34)&amp;VLOOKUP(C520,SOURCE!$V$3:$AC$2937,6,0)&amp;CHAR(34)</f>
        <v>"PRINTERADV"</v>
      </c>
      <c r="F520" s="20" t="str">
        <f>VLOOKUP(C520,SOURCE!$V$3:$AD$2937,9,0)&amp;"           {"&amp;D520&amp;",   "&amp;E520&amp;"},"</f>
        <v>//           {ITM_PRINTERADV,   "PRINTERADV"},</v>
      </c>
      <c r="H520" t="b">
        <f>ISNA(VLOOKUP(J520,J521:J$882,1,0))</f>
        <v>1</v>
      </c>
      <c r="I520" s="24">
        <f>VLOOKUP(C520,SOURCE!V$6:AB$10116,7,0)</f>
        <v>1708</v>
      </c>
      <c r="J520" s="25" t="str">
        <f>VLOOKUP(C520,SOURCE!V$6:AB$10116,6,0)</f>
        <v>PRINTERADV</v>
      </c>
      <c r="K520" s="26" t="str">
        <f t="shared" si="9"/>
        <v>PRINTERADV</v>
      </c>
      <c r="L520" s="35" t="str">
        <f>VLOOKUP(C520,SOURCE!V$6:AB$10116,2,0)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"ADV"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VLOOKUP(C521,SOURCE!$V$3:$AC$2937,8,0)</f>
        <v>ITM_PRINTERCHAR</v>
      </c>
      <c r="E521" s="23" t="str">
        <f>CHAR(34)&amp;VLOOKUP(C521,SOURCE!$V$3:$AC$2937,6,0)&amp;CHAR(34)</f>
        <v>"PRINTERCHAR"</v>
      </c>
      <c r="F521" s="20" t="str">
        <f>VLOOKUP(C521,SOURCE!$V$3:$AD$2937,9,0)&amp;"           {"&amp;D521&amp;",   "&amp;E521&amp;"},"</f>
        <v>//           {ITM_PRINTERCHAR,   "PRINTERCHAR"},</v>
      </c>
      <c r="H521" t="b">
        <f>ISNA(VLOOKUP(J521,J522:J$882,1,0))</f>
        <v>1</v>
      </c>
      <c r="I521" s="24">
        <f>VLOOKUP(C521,SOURCE!V$6:AB$10116,7,0)</f>
        <v>1709</v>
      </c>
      <c r="J521" s="25" t="str">
        <f>VLOOKUP(C521,SOURCE!V$6:AB$10116,6,0)</f>
        <v>PRINTERCHAR</v>
      </c>
      <c r="K521" s="26" t="str">
        <f t="shared" si="9"/>
        <v>PRINTERCHAR</v>
      </c>
      <c r="L521" s="35" t="str">
        <f>VLOOKUP(C521,SOURCE!V$6:AB$10116,2,0)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"CHAR"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VLOOKUP(C522,SOURCE!$V$3:$AC$2937,8,0)</f>
        <v>ITM_PRINTERDLAY</v>
      </c>
      <c r="E522" s="23" t="str">
        <f>CHAR(34)&amp;VLOOKUP(C522,SOURCE!$V$3:$AC$2937,6,0)&amp;CHAR(34)</f>
        <v>"PRINTERDLAY"</v>
      </c>
      <c r="F522" s="20" t="str">
        <f>VLOOKUP(C522,SOURCE!$V$3:$AD$2937,9,0)&amp;"           {"&amp;D522&amp;",   "&amp;E522&amp;"},"</f>
        <v>//           {ITM_PRINTERDLAY,   "PRINTERDLAY"},</v>
      </c>
      <c r="H522" t="b">
        <f>ISNA(VLOOKUP(J522,J523:J$882,1,0))</f>
        <v>1</v>
      </c>
      <c r="I522" s="24">
        <f>VLOOKUP(C522,SOURCE!V$6:AB$10116,7,0)</f>
        <v>1710</v>
      </c>
      <c r="J522" s="25" t="str">
        <f>VLOOKUP(C522,SOURCE!V$6:AB$10116,6,0)</f>
        <v>PRINTERDLAY</v>
      </c>
      <c r="K522" s="26" t="str">
        <f t="shared" si="9"/>
        <v>PRINTERDLAY</v>
      </c>
      <c r="L522" s="35" t="str">
        <f>VLOOKUP(C522,SOURCE!V$6:AB$10116,2,0)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"DLAY"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VLOOKUP(C523,SOURCE!$V$3:$AC$2937,8,0)</f>
        <v>ITM_PRINTERLCD</v>
      </c>
      <c r="E523" s="23" t="str">
        <f>CHAR(34)&amp;VLOOKUP(C523,SOURCE!$V$3:$AC$2937,6,0)&amp;CHAR(34)</f>
        <v>"PRINTERLCD"</v>
      </c>
      <c r="F523" s="20" t="str">
        <f>VLOOKUP(C523,SOURCE!$V$3:$AD$2937,9,0)&amp;"           {"&amp;D523&amp;",   "&amp;E523&amp;"},"</f>
        <v>//           {ITM_PRINTERLCD,   "PRINTERLCD"},</v>
      </c>
      <c r="H523" t="b">
        <f>ISNA(VLOOKUP(J523,J524:J$882,1,0))</f>
        <v>1</v>
      </c>
      <c r="I523" s="24">
        <f>VLOOKUP(C523,SOURCE!V$6:AB$10116,7,0)</f>
        <v>1711</v>
      </c>
      <c r="J523" s="25" t="str">
        <f>VLOOKUP(C523,SOURCE!V$6:AB$10116,6,0)</f>
        <v>PRINTERLCD</v>
      </c>
      <c r="K523" s="26" t="str">
        <f t="shared" si="9"/>
        <v>PRINTERLCD</v>
      </c>
      <c r="L523" s="35" t="str">
        <f>VLOOKUP(C523,SOURCE!V$6:AB$10116,2,0)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"LCD"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VLOOKUP(C524,SOURCE!$V$3:$AC$2937,8,0)</f>
        <v>ITM_PRINTERMODE</v>
      </c>
      <c r="E524" s="23" t="str">
        <f>CHAR(34)&amp;VLOOKUP(C524,SOURCE!$V$3:$AC$2937,6,0)&amp;CHAR(34)</f>
        <v>"PRINTERMODE"</v>
      </c>
      <c r="F524" s="20" t="str">
        <f>VLOOKUP(C524,SOURCE!$V$3:$AD$2937,9,0)&amp;"           {"&amp;D524&amp;",   "&amp;E524&amp;"},"</f>
        <v>//           {ITM_PRINTERMODE,   "PRINTERMODE"},</v>
      </c>
      <c r="H524" t="b">
        <f>ISNA(VLOOKUP(J524,J525:J$882,1,0))</f>
        <v>1</v>
      </c>
      <c r="I524" s="24">
        <f>VLOOKUP(C524,SOURCE!V$6:AB$10116,7,0)</f>
        <v>1712</v>
      </c>
      <c r="J524" s="25" t="str">
        <f>VLOOKUP(C524,SOURCE!V$6:AB$10116,6,0)</f>
        <v>PRINTERMODE</v>
      </c>
      <c r="K524" s="26" t="str">
        <f t="shared" si="9"/>
        <v>PRINTERMODE</v>
      </c>
      <c r="L524" s="35" t="str">
        <f>VLOOKUP(C524,SOURCE!V$6:AB$10116,2,0)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"MODE"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VLOOKUP(C525,SOURCE!$V$3:$AC$2937,8,0)</f>
        <v>ITM_PRINTERPROG</v>
      </c>
      <c r="E525" s="23" t="str">
        <f>CHAR(34)&amp;VLOOKUP(C525,SOURCE!$V$3:$AC$2937,6,0)&amp;CHAR(34)</f>
        <v>"PRINTERPROG"</v>
      </c>
      <c r="F525" s="20" t="str">
        <f>VLOOKUP(C525,SOURCE!$V$3:$AD$2937,9,0)&amp;"           {"&amp;D525&amp;",   "&amp;E525&amp;"},"</f>
        <v>//           {ITM_PRINTERPROG,   "PRINTERPROG"},</v>
      </c>
      <c r="H525" t="b">
        <f>ISNA(VLOOKUP(J525,J526:J$882,1,0))</f>
        <v>1</v>
      </c>
      <c r="I525" s="24">
        <f>VLOOKUP(C525,SOURCE!V$6:AB$10116,7,0)</f>
        <v>1713</v>
      </c>
      <c r="J525" s="25" t="str">
        <f>VLOOKUP(C525,SOURCE!V$6:AB$10116,6,0)</f>
        <v>PRINTERPROG</v>
      </c>
      <c r="K525" s="26" t="str">
        <f t="shared" si="9"/>
        <v>PRINTERPROG</v>
      </c>
      <c r="L525" s="35" t="str">
        <f>VLOOKUP(C525,SOURCE!V$6:AB$10116,2,0)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"PROG"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VLOOKUP(C526,SOURCE!$V$3:$AC$2937,8,0)</f>
        <v>ITM_PRINTERR</v>
      </c>
      <c r="E526" s="23" t="str">
        <f>CHAR(34)&amp;VLOOKUP(C526,SOURCE!$V$3:$AC$2937,6,0)&amp;CHAR(34)</f>
        <v>"PRINTERR"</v>
      </c>
      <c r="F526" s="20" t="str">
        <f>VLOOKUP(C526,SOURCE!$V$3:$AD$2937,9,0)&amp;"           {"&amp;D526&amp;",   "&amp;E526&amp;"},"</f>
        <v>//           {ITM_PRINTERR,   "PRINTERR"},</v>
      </c>
      <c r="H526" t="b">
        <f>ISNA(VLOOKUP(J526,J527:J$882,1,0))</f>
        <v>1</v>
      </c>
      <c r="I526" s="24">
        <f>VLOOKUP(C526,SOURCE!V$6:AB$10116,7,0)</f>
        <v>1714</v>
      </c>
      <c r="J526" s="25" t="str">
        <f>VLOOKUP(C526,SOURCE!V$6:AB$10116,6,0)</f>
        <v>PRINTERR</v>
      </c>
      <c r="K526" s="26" t="str">
        <f t="shared" si="9"/>
        <v>PRINTERr</v>
      </c>
      <c r="L526" s="35" t="str">
        <f>VLOOKUP(C526,SOURCE!V$6:AB$10116,2,0)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"r"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VLOOKUP(C527,SOURCE!$V$3:$AC$2937,8,0)</f>
        <v>ITM_PRINTERREGS</v>
      </c>
      <c r="E527" s="23" t="str">
        <f>CHAR(34)&amp;VLOOKUP(C527,SOURCE!$V$3:$AC$2937,6,0)&amp;CHAR(34)</f>
        <v>"PRINTERREGS"</v>
      </c>
      <c r="F527" s="20" t="str">
        <f>VLOOKUP(C527,SOURCE!$V$3:$AD$2937,9,0)&amp;"           {"&amp;D527&amp;",   "&amp;E527&amp;"},"</f>
        <v>//           {ITM_PRINTERREGS,   "PRINTERREGS"},</v>
      </c>
      <c r="H527" t="b">
        <f>ISNA(VLOOKUP(J527,J528:J$882,1,0))</f>
        <v>1</v>
      </c>
      <c r="I527" s="24">
        <f>VLOOKUP(C527,SOURCE!V$6:AB$10116,7,0)</f>
        <v>1715</v>
      </c>
      <c r="J527" s="25" t="str">
        <f>VLOOKUP(C527,SOURCE!V$6:AB$10116,6,0)</f>
        <v>PRINTERREGS</v>
      </c>
      <c r="K527" s="26" t="str">
        <f t="shared" si="9"/>
        <v>PRINTERREGS</v>
      </c>
      <c r="L527" s="35" t="str">
        <f>VLOOKUP(C527,SOURCE!V$6:AB$10116,2,0)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"REGS"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VLOOKUP(C528,SOURCE!$V$3:$AC$2937,8,0)</f>
        <v>ITM_PRINTERSTK</v>
      </c>
      <c r="E528" s="23" t="str">
        <f>CHAR(34)&amp;VLOOKUP(C528,SOURCE!$V$3:$AC$2937,6,0)&amp;CHAR(34)</f>
        <v>"PRINTERSTK"</v>
      </c>
      <c r="F528" s="20" t="str">
        <f>VLOOKUP(C528,SOURCE!$V$3:$AD$2937,9,0)&amp;"           {"&amp;D528&amp;",   "&amp;E528&amp;"},"</f>
        <v>//           {ITM_PRINTERSTK,   "PRINTERSTK"},</v>
      </c>
      <c r="H528" t="b">
        <f>ISNA(VLOOKUP(J528,J529:J$882,1,0))</f>
        <v>1</v>
      </c>
      <c r="I528" s="24">
        <f>VLOOKUP(C528,SOURCE!V$6:AB$10116,7,0)</f>
        <v>1716</v>
      </c>
      <c r="J528" s="25" t="str">
        <f>VLOOKUP(C528,SOURCE!V$6:AB$10116,6,0)</f>
        <v>PRINTERSTK</v>
      </c>
      <c r="K528" s="26" t="str">
        <f t="shared" si="9"/>
        <v>PRINTERSTK</v>
      </c>
      <c r="L528" s="35" t="str">
        <f>VLOOKUP(C528,SOURCE!V$6:AB$10116,2,0)</f>
        <v/>
      </c>
      <c r="M528" t="str">
        <f>IF(VLOOKUP(I528,SOURCE!B:P,2,0)="/  { itemToBeCoded","To be coded","")</f>
        <v/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"STK"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VLOOKUP(C529,SOURCE!$V$3:$AC$2937,8,0)</f>
        <v>ITM_PRINTERTAB</v>
      </c>
      <c r="E529" s="23" t="str">
        <f>CHAR(34)&amp;VLOOKUP(C529,SOURCE!$V$3:$AC$2937,6,0)&amp;CHAR(34)</f>
        <v>"PRINTERTAB"</v>
      </c>
      <c r="F529" s="20" t="str">
        <f>VLOOKUP(C529,SOURCE!$V$3:$AD$2937,9,0)&amp;"           {"&amp;D529&amp;",   "&amp;E529&amp;"},"</f>
        <v>//           {ITM_PRINTERTAB,   "PRINTERTAB"},</v>
      </c>
      <c r="H529" t="b">
        <f>ISNA(VLOOKUP(J529,J530:J$882,1,0))</f>
        <v>1</v>
      </c>
      <c r="I529" s="24">
        <f>VLOOKUP(C529,SOURCE!V$6:AB$10116,7,0)</f>
        <v>1717</v>
      </c>
      <c r="J529" s="25" t="str">
        <f>VLOOKUP(C529,SOURCE!V$6:AB$10116,6,0)</f>
        <v>PRINTERTAB</v>
      </c>
      <c r="K529" s="26" t="str">
        <f t="shared" si="9"/>
        <v>PRINTERTAB</v>
      </c>
      <c r="L529" s="35" t="str">
        <f>VLOOKUP(C529,SOURCE!V$6:AB$10116,2,0)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"TAB"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VLOOKUP(C530,SOURCE!$V$3:$AC$2937,8,0)</f>
        <v>ITM_PRINTERUSER</v>
      </c>
      <c r="E530" s="23" t="str">
        <f>CHAR(34)&amp;VLOOKUP(C530,SOURCE!$V$3:$AC$2937,6,0)&amp;CHAR(34)</f>
        <v>"PRINTERUSER"</v>
      </c>
      <c r="F530" s="20" t="str">
        <f>VLOOKUP(C530,SOURCE!$V$3:$AD$2937,9,0)&amp;"           {"&amp;D530&amp;",   "&amp;E530&amp;"},"</f>
        <v>//           {ITM_PRINTERUSER,   "PRINTERUSER"},</v>
      </c>
      <c r="H530" t="b">
        <f>ISNA(VLOOKUP(J530,J531:J$882,1,0))</f>
        <v>1</v>
      </c>
      <c r="I530" s="24">
        <f>VLOOKUP(C530,SOURCE!V$6:AB$10116,7,0)</f>
        <v>1718</v>
      </c>
      <c r="J530" s="25" t="str">
        <f>VLOOKUP(C530,SOURCE!V$6:AB$10116,6,0)</f>
        <v>PRINTERUSER</v>
      </c>
      <c r="K530" s="26" t="str">
        <f t="shared" si="9"/>
        <v>PRINTERUSER</v>
      </c>
      <c r="L530" s="35" t="str">
        <f>VLOOKUP(C530,SOURCE!V$6:AB$10116,2,0)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"USER"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VLOOKUP(C531,SOURCE!$V$3:$AC$2937,8,0)</f>
        <v>ITM_PRINTERWIDTH</v>
      </c>
      <c r="E531" s="23" t="str">
        <f>CHAR(34)&amp;VLOOKUP(C531,SOURCE!$V$3:$AC$2937,6,0)&amp;CHAR(34)</f>
        <v>"PRINTERWIDTH"</v>
      </c>
      <c r="F531" s="20" t="str">
        <f>VLOOKUP(C531,SOURCE!$V$3:$AD$2937,9,0)&amp;"           {"&amp;D531&amp;",   "&amp;E531&amp;"},"</f>
        <v>//           {ITM_PRINTERWIDTH,   "PRINTERWIDTH"},</v>
      </c>
      <c r="H531" t="b">
        <f>ISNA(VLOOKUP(J531,J532:J$882,1,0))</f>
        <v>1</v>
      </c>
      <c r="I531" s="24">
        <f>VLOOKUP(C531,SOURCE!V$6:AB$10116,7,0)</f>
        <v>1719</v>
      </c>
      <c r="J531" s="25" t="str">
        <f>VLOOKUP(C531,SOURCE!V$6:AB$10116,6,0)</f>
        <v>PRINTERWIDTH</v>
      </c>
      <c r="K531" s="26" t="str">
        <f t="shared" si="9"/>
        <v>PRINTERWIDTH</v>
      </c>
      <c r="L531" s="35" t="str">
        <f>VLOOKUP(C531,SOURCE!V$6:AB$10116,2,0)</f>
        <v/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STD_PRINTER "WIDTH"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VLOOKUP(C532,SOURCE!$V$3:$AC$2937,8,0)</f>
        <v>ITM_PRINTERSIGMA</v>
      </c>
      <c r="E532" s="23" t="str">
        <f>CHAR(34)&amp;VLOOKUP(C532,SOURCE!$V$3:$AC$2937,6,0)&amp;CHAR(34)</f>
        <v>"PRINTERSUM"</v>
      </c>
      <c r="F532" s="20" t="str">
        <f>VLOOKUP(C532,SOURCE!$V$3:$AD$2937,9,0)&amp;"           {"&amp;D532&amp;",   "&amp;E532&amp;"},"</f>
        <v>//           {ITM_PRINTERSIGMA,   "PRINTERSUM"},</v>
      </c>
      <c r="H532" t="b">
        <f>ISNA(VLOOKUP(J532,J533:J$882,1,0))</f>
        <v>1</v>
      </c>
      <c r="I532" s="24">
        <f>VLOOKUP(C532,SOURCE!V$6:AB$10116,7,0)</f>
        <v>1720</v>
      </c>
      <c r="J532" s="25" t="str">
        <f>VLOOKUP(C532,SOURCE!V$6:AB$10116,6,0)</f>
        <v>PRINTERSUM</v>
      </c>
      <c r="K532" s="26" t="str">
        <f t="shared" si="9"/>
        <v>PRINTERSUM</v>
      </c>
      <c r="L532" s="35" t="str">
        <f>VLOOKUP(C532,SOURCE!V$6:AB$10116,2,0)</f>
        <v/>
      </c>
      <c r="M532" t="str">
        <f>IF(VLOOKUP(I532,SOURCE!B:P,2,0)="/  { itemToBeCoded","To be coded","")</f>
        <v>To be coded</v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STD_PRINTER STD_SIGMA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VLOOKUP(C533,SOURCE!$V$3:$AC$2937,8,0)</f>
        <v>ITM_PRINTERHASH</v>
      </c>
      <c r="E533" s="23" t="str">
        <f>CHAR(34)&amp;VLOOKUP(C533,SOURCE!$V$3:$AC$2937,6,0)&amp;CHAR(34)</f>
        <v>"PRINTER#"</v>
      </c>
      <c r="F533" s="20" t="str">
        <f>VLOOKUP(C533,SOURCE!$V$3:$AD$2937,9,0)&amp;"           {"&amp;D533&amp;",   "&amp;E533&amp;"},"</f>
        <v>//           {ITM_PRINTERHASH,   "PRINTER#"},</v>
      </c>
      <c r="H533" t="b">
        <f>ISNA(VLOOKUP(J533,J534:J$882,1,0))</f>
        <v>1</v>
      </c>
      <c r="I533" s="24">
        <f>VLOOKUP(C533,SOURCE!V$6:AB$10116,7,0)</f>
        <v>1721</v>
      </c>
      <c r="J533" s="25" t="str">
        <f>VLOOKUP(C533,SOURCE!V$6:AB$10116,6,0)</f>
        <v>PRINTER#</v>
      </c>
      <c r="K533" s="26" t="str">
        <f t="shared" si="9"/>
        <v>PRINTER#</v>
      </c>
      <c r="L533" s="35">
        <f>VLOOKUP(C533,SOURCE!V$6:AB$10116,2,0)</f>
        <v>0</v>
      </c>
      <c r="M533" t="str">
        <f>IF(VLOOKUP(I533,SOURCE!B:P,2,0)="/  { itemToBeCoded","To be coded","")</f>
        <v>To be coded</v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STD_PRINTER "#"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VLOOKUP(C534,SOURCE!$V$3:$AC$2937,8,0)</f>
        <v>ITM_FBR</v>
      </c>
      <c r="E534" s="23" t="str">
        <f>CHAR(34)&amp;VLOOKUP(C534,SOURCE!$V$3:$AC$2937,6,0)&amp;CHAR(34)</f>
        <v>"FBR"</v>
      </c>
      <c r="F534" s="20" t="str">
        <f>VLOOKUP(C534,SOURCE!$V$3:$AD$2937,9,0)&amp;"           {"&amp;D534&amp;",   "&amp;E534&amp;"},"</f>
        <v>//           {ITM_FBR,   "FBR"},</v>
      </c>
      <c r="H534" t="b">
        <f>ISNA(VLOOKUP(J534,J535:J$882,1,0))</f>
        <v>1</v>
      </c>
      <c r="I534" s="24">
        <f>VLOOKUP(C534,SOURCE!V$6:AB$10116,7,0)</f>
        <v>1722</v>
      </c>
      <c r="J534" s="25" t="str">
        <f>VLOOKUP(C534,SOURCE!V$6:AB$10116,6,0)</f>
        <v>FBR</v>
      </c>
      <c r="K534" s="26" t="str">
        <f t="shared" si="9"/>
        <v>FBR</v>
      </c>
      <c r="L534" s="35">
        <f>VLOOKUP(C534,SOURCE!V$6:AB$10116,2,0)</f>
        <v>0</v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"FBR"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VLOOKUP(C535,SOURCE!$V$3:$AC$2937,8,0)</f>
        <v>ITM_Kk</v>
      </c>
      <c r="E535" s="23" t="str">
        <f>CHAR(34)&amp;VLOOKUP(C535,SOURCE!$V$3:$AC$2937,6,0)&amp;CHAR(34)</f>
        <v>"K(M)"</v>
      </c>
      <c r="F535" s="20" t="str">
        <f>VLOOKUP(C535,SOURCE!$V$3:$AD$2937,9,0)&amp;"           {"&amp;D535&amp;",   "&amp;E535&amp;"},"</f>
        <v>//           {ITM_Kk,   "K(M)"},</v>
      </c>
      <c r="H535" t="b">
        <f>ISNA(VLOOKUP(J535,J536:J$882,1,0))</f>
        <v>1</v>
      </c>
      <c r="I535" s="24">
        <f>VLOOKUP(C535,SOURCE!V$6:AB$10116,7,0)</f>
        <v>1726</v>
      </c>
      <c r="J535" s="25" t="str">
        <f>VLOOKUP(C535,SOURCE!V$6:AB$10116,6,0)</f>
        <v>K(M)</v>
      </c>
      <c r="K535" s="26" t="str">
        <f t="shared" si="9"/>
        <v>K(m)</v>
      </c>
      <c r="L535" s="35" t="str">
        <f>VLOOKUP(C535,SOURCE!V$6:AB$10116,2,0)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"K(m)"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VLOOKUP(C536,SOURCE!$V$3:$AC$2937,8,0)</f>
        <v>ITM_Ek</v>
      </c>
      <c r="E536" s="23" t="str">
        <f>CHAR(34)&amp;VLOOKUP(C536,SOURCE!$V$3:$AC$2937,6,0)&amp;CHAR(34)</f>
        <v>"E(M)"</v>
      </c>
      <c r="F536" s="20" t="str">
        <f>VLOOKUP(C536,SOURCE!$V$3:$AD$2937,9,0)&amp;"           {"&amp;D536&amp;",   "&amp;E536&amp;"},"</f>
        <v>//           {ITM_Ek,   "E(M)"},</v>
      </c>
      <c r="H536" t="b">
        <f>ISNA(VLOOKUP(J536,J537:J$882,1,0))</f>
        <v>1</v>
      </c>
      <c r="I536" s="24">
        <f>VLOOKUP(C536,SOURCE!V$6:AB$10116,7,0)</f>
        <v>1727</v>
      </c>
      <c r="J536" s="25" t="str">
        <f>VLOOKUP(C536,SOURCE!V$6:AB$10116,6,0)</f>
        <v>E(M)</v>
      </c>
      <c r="K536" s="26" t="str">
        <f t="shared" si="9"/>
        <v>E(m)</v>
      </c>
      <c r="L536" s="35" t="str">
        <f>VLOOKUP(C536,SOURCE!V$6:AB$10116,2,0)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"E(m)"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VLOOKUP(C537,SOURCE!$V$3:$AC$2937,8,0)</f>
        <v>ITM_PInk</v>
      </c>
      <c r="E537" s="23" t="str">
        <f>CHAR(34)&amp;VLOOKUP(C537,SOURCE!$V$3:$AC$2937,6,0)&amp;CHAR(34)</f>
        <v>"PI(N,M)"</v>
      </c>
      <c r="F537" s="20" t="str">
        <f>VLOOKUP(C537,SOURCE!$V$3:$AD$2937,9,0)&amp;"           {"&amp;D537&amp;",   "&amp;E537&amp;"},"</f>
        <v>//           {ITM_PInk,   "PI(N,M)"},</v>
      </c>
      <c r="H537" t="b">
        <f>ISNA(VLOOKUP(J537,J538:J$882,1,0))</f>
        <v>1</v>
      </c>
      <c r="I537" s="24">
        <f>VLOOKUP(C537,SOURCE!V$6:AB$10116,7,0)</f>
        <v>1728</v>
      </c>
      <c r="J537" s="25" t="str">
        <f>VLOOKUP(C537,SOURCE!V$6:AB$10116,6,0)</f>
        <v>PI(N,M)</v>
      </c>
      <c r="K537" s="26" t="str">
        <f t="shared" si="9"/>
        <v>PI(n,m)</v>
      </c>
      <c r="L537" s="35" t="str">
        <f>VLOOKUP(C537,SOURCE!V$6:AB$10116,2,0)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STD_PI "(n,m)"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VLOOKUP(C538,SOURCE!$V$3:$AC$2937,8,0)</f>
        <v>ITM_EXIT1</v>
      </c>
      <c r="E538" s="23" t="str">
        <f>CHAR(34)&amp;VLOOKUP(C538,SOURCE!$V$3:$AC$2937,6,0)&amp;CHAR(34)</f>
        <v>"EXIT"</v>
      </c>
      <c r="F538" s="20" t="str">
        <f>VLOOKUP(C538,SOURCE!$V$3:$AD$2937,9,0)&amp;"           {"&amp;D538&amp;",   "&amp;E538&amp;"},"</f>
        <v xml:space="preserve">           {ITM_EXIT1,   "EXIT"},</v>
      </c>
      <c r="H538" t="b">
        <f>ISNA(VLOOKUP(J538,J539:J$882,1,0))</f>
        <v>1</v>
      </c>
      <c r="I538" s="24">
        <f>VLOOKUP(C538,SOURCE!V$6:AB$10116,7,0)</f>
        <v>1737</v>
      </c>
      <c r="J538" s="25" t="str">
        <f>VLOOKUP(C538,SOURCE!V$6:AB$10116,6,0)</f>
        <v>EXIT</v>
      </c>
      <c r="K538" s="26" t="str">
        <f t="shared" si="9"/>
        <v>EXIT</v>
      </c>
      <c r="L538" s="35">
        <f>VLOOKUP(C538,SOURCE!V$6:AB$10116,2,0)</f>
        <v>0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"EXIT"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VLOOKUP(C539,SOURCE!$V$3:$AC$2937,8,0)</f>
        <v>ITM_AIM</v>
      </c>
      <c r="E539" s="23" t="str">
        <f>CHAR(34)&amp;VLOOKUP(C539,SOURCE!$V$3:$AC$2937,6,0)&amp;CHAR(34)</f>
        <v>"ALPHA"</v>
      </c>
      <c r="F539" s="20" t="str">
        <f>VLOOKUP(C539,SOURCE!$V$3:$AD$2937,9,0)&amp;"           {"&amp;D539&amp;",   "&amp;E539&amp;"},"</f>
        <v xml:space="preserve">           {ITM_AIM,   "ALPHA"},</v>
      </c>
      <c r="H539" t="b">
        <f>ISNA(VLOOKUP(J539,J540:J$882,1,0))</f>
        <v>1</v>
      </c>
      <c r="I539" s="24">
        <f>VLOOKUP(C539,SOURCE!V$6:AB$10116,7,0)</f>
        <v>1740</v>
      </c>
      <c r="J539" s="25" t="str">
        <f>VLOOKUP(C539,SOURCE!V$6:AB$10116,6,0)</f>
        <v>ALPHA</v>
      </c>
      <c r="K539" s="26" t="str">
        <f t="shared" si="9"/>
        <v>alpha</v>
      </c>
      <c r="L539" s="35" t="str">
        <f>VLOOKUP(C539,SOURCE!V$6:AB$10116,2,0)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STD_alpha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VLOOKUP(C540,SOURCE!$V$3:$AC$2937,8,0)</f>
        <v>ITM_dotD</v>
      </c>
      <c r="E540" s="23" t="str">
        <f>CHAR(34)&amp;VLOOKUP(C540,SOURCE!$V$3:$AC$2937,6,0)&amp;CHAR(34)</f>
        <v>"DOTD"</v>
      </c>
      <c r="F540" s="20" t="str">
        <f>VLOOKUP(C540,SOURCE!$V$3:$AD$2937,9,0)&amp;"           {"&amp;D540&amp;",   "&amp;E540&amp;"},"</f>
        <v xml:space="preserve">           {ITM_dotD,   "DOTD"},</v>
      </c>
      <c r="H540" t="b">
        <f>ISNA(VLOOKUP(J540,J541:J$882,1,0))</f>
        <v>1</v>
      </c>
      <c r="I540" s="24">
        <f>VLOOKUP(C540,SOURCE!V$6:AB$10116,7,0)</f>
        <v>1741</v>
      </c>
      <c r="J540" s="25" t="str">
        <f>VLOOKUP(C540,SOURCE!V$6:AB$10116,6,0)</f>
        <v>DOTD</v>
      </c>
      <c r="K540" s="26" t="str">
        <f t="shared" si="9"/>
        <v>.d</v>
      </c>
      <c r="L540" s="35">
        <f>VLOOKUP(C540,SOURCE!V$6:AB$10116,2,0)</f>
        <v>0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".d"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VLOOKUP(C541,SOURCE!$V$3:$AC$2937,8,0)</f>
        <v>ITM_SHOW</v>
      </c>
      <c r="E541" s="23" t="str">
        <f>CHAR(34)&amp;VLOOKUP(C541,SOURCE!$V$3:$AC$2937,6,0)&amp;CHAR(34)</f>
        <v>"SHOW"</v>
      </c>
      <c r="F541" s="20" t="str">
        <f>VLOOKUP(C541,SOURCE!$V$3:$AD$2937,9,0)&amp;"           {"&amp;D541&amp;",   "&amp;E541&amp;"},"</f>
        <v>//           {ITM_SHOW,   "SHOW"},</v>
      </c>
      <c r="H541" t="b">
        <f>ISNA(VLOOKUP(J541,J542:J$882,1,0))</f>
        <v>1</v>
      </c>
      <c r="I541" s="24">
        <f>VLOOKUP(C541,SOURCE!V$6:AB$10116,7,0)</f>
        <v>1742</v>
      </c>
      <c r="J541" s="25" t="str">
        <f>VLOOKUP(C541,SOURCE!V$6:AB$10116,6,0)</f>
        <v>SHOW</v>
      </c>
      <c r="K541" s="26" t="str">
        <f t="shared" si="9"/>
        <v>SHOW</v>
      </c>
      <c r="L541" s="35" t="str">
        <f>VLOOKUP(C541,SOURCE!V$6:AB$10116,2,0)</f>
        <v/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"SHOW"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VLOOKUP(C542,SOURCE!$V$3:$AC$2937,8,0)</f>
        <v>ITM_SYSTEM</v>
      </c>
      <c r="E542" s="23" t="str">
        <f>CHAR(34)&amp;VLOOKUP(C542,SOURCE!$V$3:$AC$2937,6,0)&amp;CHAR(34)</f>
        <v>"SYSTEM"</v>
      </c>
      <c r="F542" s="20" t="str">
        <f>VLOOKUP(C542,SOURCE!$V$3:$AD$2937,9,0)&amp;"           {"&amp;D542&amp;",   "&amp;E542&amp;"},"</f>
        <v>//           {ITM_SYSTEM,   "SYSTEM"},</v>
      </c>
      <c r="H542" t="b">
        <f>ISNA(VLOOKUP(J542,J543:J$882,1,0))</f>
        <v>1</v>
      </c>
      <c r="I542" s="24">
        <f>VLOOKUP(C542,SOURCE!V$6:AB$10116,7,0)</f>
        <v>1743</v>
      </c>
      <c r="J542" s="25" t="str">
        <f>VLOOKUP(C542,SOURCE!V$6:AB$10116,6,0)</f>
        <v>SYSTEM</v>
      </c>
      <c r="K542" s="26" t="str">
        <f t="shared" si="9"/>
        <v>SYSTEM</v>
      </c>
      <c r="L542" s="35" t="str">
        <f>VLOOKUP(C542,SOURCE!V$6:AB$10116,2,0)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"SYSTEM"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VLOOKUP(C543,SOURCE!$V$3:$AC$2937,8,0)</f>
        <v>ITM_XH</v>
      </c>
      <c r="E543" s="23" t="str">
        <f>CHAR(34)&amp;VLOOKUP(C543,SOURCE!$V$3:$AC$2937,6,0)&amp;CHAR(34)</f>
        <v>"X_HARM"</v>
      </c>
      <c r="F543" s="20" t="str">
        <f>VLOOKUP(C543,SOURCE!$V$3:$AD$2937,9,0)&amp;"           {"&amp;D543&amp;",   "&amp;E543&amp;"},"</f>
        <v>//           {ITM_XH,   "X_HARM"},</v>
      </c>
      <c r="H543" t="b">
        <f>ISNA(VLOOKUP(J543,J544:J$882,1,0))</f>
        <v>1</v>
      </c>
      <c r="I543" s="24">
        <f>VLOOKUP(C543,SOURCE!V$6:AB$10116,7,0)</f>
        <v>1746</v>
      </c>
      <c r="J543" s="25" t="str">
        <f>VLOOKUP(C543,SOURCE!V$6:AB$10116,6,0)</f>
        <v>X_HARM</v>
      </c>
      <c r="K543" s="26" t="str">
        <f t="shared" si="9"/>
        <v>x_BARH</v>
      </c>
      <c r="L543" s="35" t="str">
        <f>VLOOKUP(C543,SOURCE!V$6:AB$10116,2,0)</f>
        <v>Stat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STD_x_BAR STD_SUB_H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VLOOKUP(C544,SOURCE!$V$3:$AC$2937,8,0)</f>
        <v>ITM_XRMS</v>
      </c>
      <c r="E544" s="23" t="str">
        <f>CHAR(34)&amp;VLOOKUP(C544,SOURCE!$V$3:$AC$2937,6,0)&amp;CHAR(34)</f>
        <v>"X_RMS"</v>
      </c>
      <c r="F544" s="20" t="str">
        <f>VLOOKUP(C544,SOURCE!$V$3:$AD$2937,9,0)&amp;"           {"&amp;D544&amp;",   "&amp;E544&amp;"},"</f>
        <v>//           {ITM_XRMS,   "X_RMS"},</v>
      </c>
      <c r="H544" t="b">
        <f>ISNA(VLOOKUP(J544,J545:J$882,1,0))</f>
        <v>1</v>
      </c>
      <c r="I544" s="24">
        <f>VLOOKUP(C544,SOURCE!V$6:AB$10116,7,0)</f>
        <v>1747</v>
      </c>
      <c r="J544" s="25" t="str">
        <f>VLOOKUP(C544,SOURCE!V$6:AB$10116,6,0)</f>
        <v>X_RMS</v>
      </c>
      <c r="K544" s="26" t="str">
        <f t="shared" si="9"/>
        <v>x_BARRMS</v>
      </c>
      <c r="L544" s="35" t="str">
        <f>VLOOKUP(C544,SOURCE!V$6:AB$10116,2,0)</f>
        <v>Stat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STD_x_BAR STD_SUB_R STD_SUB_M STD_SUB_S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VLOOKUP(C545,SOURCE!$V$3:$AC$2937,8,0)</f>
        <v>ITM_DET</v>
      </c>
      <c r="E545" s="23" t="str">
        <f>CHAR(34)&amp;VLOOKUP(C545,SOURCE!$V$3:$AC$2937,6,0)&amp;CHAR(34)</f>
        <v>"DET"</v>
      </c>
      <c r="F545" s="20" t="str">
        <f>VLOOKUP(C545,SOURCE!$V$3:$AD$2937,9,0)&amp;"           {"&amp;D545&amp;",   "&amp;E545&amp;"},"</f>
        <v>//           {ITM_DET,   "DET"},</v>
      </c>
      <c r="H545" t="b">
        <f>ISNA(VLOOKUP(J545,J546:J$882,1,0))</f>
        <v>1</v>
      </c>
      <c r="I545" s="24">
        <f>VLOOKUP(C545,SOURCE!V$6:AB$10116,7,0)</f>
        <v>1751</v>
      </c>
      <c r="J545" s="25" t="str">
        <f>VLOOKUP(C545,SOURCE!V$6:AB$10116,6,0)</f>
        <v>DET</v>
      </c>
      <c r="K545" s="26" t="str">
        <f t="shared" si="9"/>
        <v>DET</v>
      </c>
      <c r="L545" s="35" t="str">
        <f>VLOOKUP(C545,SOURCE!V$6:AB$10116,2,0)</f>
        <v>Math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"DET"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VLOOKUP(C546,SOURCE!$V$3:$AC$2937,8,0)</f>
        <v>ITM_INVRT</v>
      </c>
      <c r="E546" s="23" t="str">
        <f>CHAR(34)&amp;VLOOKUP(C546,SOURCE!$V$3:$AC$2937,6,0)&amp;CHAR(34)</f>
        <v>"INVRT"</v>
      </c>
      <c r="F546" s="20" t="str">
        <f>VLOOKUP(C546,SOURCE!$V$3:$AD$2937,9,0)&amp;"           {"&amp;D546&amp;",   "&amp;E546&amp;"},"</f>
        <v>//           {ITM_INVRT,   "INVRT"},</v>
      </c>
      <c r="H546" t="b">
        <f>ISNA(VLOOKUP(J546,J547:J$882,1,0))</f>
        <v>1</v>
      </c>
      <c r="I546" s="24">
        <f>VLOOKUP(C546,SOURCE!V$6:AB$10116,7,0)</f>
        <v>1752</v>
      </c>
      <c r="J546" s="25" t="str">
        <f>VLOOKUP(C546,SOURCE!V$6:AB$10116,6,0)</f>
        <v>INVRT</v>
      </c>
      <c r="K546" s="26" t="str">
        <f t="shared" si="9"/>
        <v>INVRT</v>
      </c>
      <c r="L546" s="35" t="str">
        <f>VLOOKUP(C546,SOURCE!V$6:AB$10116,2,0)</f>
        <v>Math</v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"INVRT"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VLOOKUP(C547,SOURCE!$V$3:$AC$2937,8,0)</f>
        <v>ITM_TRANS</v>
      </c>
      <c r="E547" s="23" t="str">
        <f>CHAR(34)&amp;VLOOKUP(C547,SOURCE!$V$3:$AC$2937,6,0)&amp;CHAR(34)</f>
        <v>"TRANS"</v>
      </c>
      <c r="F547" s="20" t="str">
        <f>VLOOKUP(C547,SOURCE!$V$3:$AD$2937,9,0)&amp;"           {"&amp;D547&amp;",   "&amp;E547&amp;"},"</f>
        <v>//           {ITM_TRANS,   "TRANS"},</v>
      </c>
      <c r="H547" t="b">
        <f>ISNA(VLOOKUP(J547,J548:J$882,1,0))</f>
        <v>1</v>
      </c>
      <c r="I547" s="24">
        <f>VLOOKUP(C547,SOURCE!V$6:AB$10116,7,0)</f>
        <v>1753</v>
      </c>
      <c r="J547" s="25" t="str">
        <f>VLOOKUP(C547,SOURCE!V$6:AB$10116,6,0)</f>
        <v>TRANS</v>
      </c>
      <c r="K547" s="26" t="str">
        <f t="shared" si="9"/>
        <v>TRANS</v>
      </c>
      <c r="L547" s="35" t="str">
        <f>VLOOKUP(C547,SOURCE!V$6:AB$10116,2,0)</f>
        <v>Math</v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"TRANS"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VLOOKUP(C548,SOURCE!$V$3:$AC$2937,8,0)</f>
        <v>ITM_iPIn</v>
      </c>
      <c r="E548" s="23" t="str">
        <f>CHAR(34)&amp;VLOOKUP(C548,SOURCE!$V$3:$AC$2937,6,0)&amp;CHAR(34)</f>
        <v>"IPIN"</v>
      </c>
      <c r="F548" s="20" t="str">
        <f>VLOOKUP(C548,SOURCE!$V$3:$AD$2937,9,0)&amp;"           {"&amp;D548&amp;",   "&amp;E548&amp;"},"</f>
        <v>//           {ITM_iPIn,   "IPIN"},</v>
      </c>
      <c r="H548" t="b">
        <f>ISNA(VLOOKUP(J548,J549:J$882,1,0))</f>
        <v>1</v>
      </c>
      <c r="I548" s="24">
        <f>VLOOKUP(C548,SOURCE!V$6:AB$10116,7,0)</f>
        <v>1754</v>
      </c>
      <c r="J548" s="25" t="str">
        <f>VLOOKUP(C548,SOURCE!V$6:AB$10116,6,0)</f>
        <v>IPIN</v>
      </c>
      <c r="K548" s="26" t="str">
        <f t="shared" si="9"/>
        <v>iPIn</v>
      </c>
      <c r="L548" s="35" t="str">
        <f>VLOOKUP(C548,SOURCE!V$6:AB$10116,2,0)</f>
        <v/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"i" STD_PI STD_SUB_n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VLOOKUP(C549,SOURCE!$V$3:$AC$2937,8,0)</f>
        <v>ITM_iSIGMAn</v>
      </c>
      <c r="E549" s="23" t="str">
        <f>CHAR(34)&amp;VLOOKUP(C549,SOURCE!$V$3:$AC$2937,6,0)&amp;CHAR(34)</f>
        <v>"ISUMN"</v>
      </c>
      <c r="F549" s="20" t="str">
        <f>VLOOKUP(C549,SOURCE!$V$3:$AD$2937,9,0)&amp;"           {"&amp;D549&amp;",   "&amp;E549&amp;"},"</f>
        <v>//           {ITM_iSIGMAn,   "ISUMN"},</v>
      </c>
      <c r="H549" t="b">
        <f>ISNA(VLOOKUP(J549,J550:J$882,1,0))</f>
        <v>1</v>
      </c>
      <c r="I549" s="24">
        <f>VLOOKUP(C549,SOURCE!V$6:AB$10116,7,0)</f>
        <v>1755</v>
      </c>
      <c r="J549" s="25" t="str">
        <f>VLOOKUP(C549,SOURCE!V$6:AB$10116,6,0)</f>
        <v>ISUMN</v>
      </c>
      <c r="K549" s="26" t="str">
        <f t="shared" si="9"/>
        <v>iSUMn</v>
      </c>
      <c r="L549" s="35" t="str">
        <f>VLOOKUP(C549,SOURCE!V$6:AB$10116,2,0)</f>
        <v/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"i" STD_SIGMA STD_SUB_n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VLOOKUP(C550,SOURCE!$V$3:$AC$2937,8,0)</f>
        <v>ITM_PLOT_CENTRL</v>
      </c>
      <c r="E550" s="23" t="str">
        <f>CHAR(34)&amp;VLOOKUP(C550,SOURCE!$V$3:$AC$2937,6,0)&amp;CHAR(34)</f>
        <v>"CENTRL"</v>
      </c>
      <c r="F550" s="20" t="str">
        <f>VLOOKUP(C550,SOURCE!$V$3:$AD$2937,9,0)&amp;"           {"&amp;D550&amp;",   "&amp;E550&amp;"},"</f>
        <v>//           {ITM_PLOT_CENTRL,   "CENTRL"},</v>
      </c>
      <c r="H550" t="b">
        <f>ISNA(VLOOKUP(J550,J551:J$882,1,0))</f>
        <v>1</v>
      </c>
      <c r="I550" s="24">
        <f>VLOOKUP(C550,SOURCE!V$6:AB$10116,7,0)</f>
        <v>1756</v>
      </c>
      <c r="J550" s="25" t="str">
        <f>VLOOKUP(C550,SOURCE!V$6:AB$10116,6,0)</f>
        <v>CENTRL</v>
      </c>
      <c r="K550" s="26" t="str">
        <f t="shared" si="9"/>
        <v>CENTRL</v>
      </c>
      <c r="L550" s="35" t="str">
        <f>VLOOKUP(C550,SOURCE!V$6:AB$10116,2,0)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"CENTRL"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VLOOKUP(C551,SOURCE!$V$3:$AC$2937,8,0)</f>
        <v>ITM_HIDE</v>
      </c>
      <c r="E551" s="23" t="str">
        <f>CHAR(34)&amp;VLOOKUP(C551,SOURCE!$V$3:$AC$2937,6,0)&amp;CHAR(34)</f>
        <v>"HIDE"</v>
      </c>
      <c r="F551" s="20" t="str">
        <f>VLOOKUP(C551,SOURCE!$V$3:$AD$2937,9,0)&amp;"           {"&amp;D551&amp;",   "&amp;E551&amp;"},"</f>
        <v>//           {ITM_HIDE,   "HIDE"},</v>
      </c>
      <c r="H551" t="b">
        <f>ISNA(VLOOKUP(J551,J552:J$882,1,0))</f>
        <v>1</v>
      </c>
      <c r="I551" s="24">
        <f>VLOOKUP(C551,SOURCE!V$6:AB$10116,7,0)</f>
        <v>1757</v>
      </c>
      <c r="J551" s="25" t="str">
        <f>VLOOKUP(C551,SOURCE!V$6:AB$10116,6,0)</f>
        <v>HIDE</v>
      </c>
      <c r="K551" s="26" t="str">
        <f t="shared" si="9"/>
        <v>HIDE</v>
      </c>
      <c r="L551" s="35" t="str">
        <f>VLOOKUP(C551,SOURCE!V$6:AB$10116,2,0)</f>
        <v>SYS</v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"HIDE"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VLOOKUP(C552,SOURCE!$V$3:$AC$2937,8,0)</f>
        <v>ITM_Fphik</v>
      </c>
      <c r="E552" s="23" t="str">
        <f>CHAR(34)&amp;VLOOKUP(C552,SOURCE!$V$3:$AC$2937,6,0)&amp;CHAR(34)</f>
        <v>"F(PHI,M)"</v>
      </c>
      <c r="F552" s="20" t="str">
        <f>VLOOKUP(C552,SOURCE!$V$3:$AD$2937,9,0)&amp;"           {"&amp;D552&amp;",   "&amp;E552&amp;"},"</f>
        <v>//           {ITM_Fphik,   "F(PHI,M)"},</v>
      </c>
      <c r="H552" t="b">
        <f>ISNA(VLOOKUP(J552,J553:J$882,1,0))</f>
        <v>1</v>
      </c>
      <c r="I552" s="24">
        <f>VLOOKUP(C552,SOURCE!V$6:AB$10116,7,0)</f>
        <v>1763</v>
      </c>
      <c r="J552" s="25" t="str">
        <f>VLOOKUP(C552,SOURCE!V$6:AB$10116,6,0)</f>
        <v>F(PHI,M)</v>
      </c>
      <c r="K552" s="26" t="str">
        <f t="shared" si="9"/>
        <v>F(phi,m)</v>
      </c>
      <c r="L552" s="35" t="str">
        <f>VLOOKUP(C552,SOURCE!V$6:AB$10116,2,0)</f>
        <v/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"F(" STD_phi ",m)"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VLOOKUP(C553,SOURCE!$V$3:$AC$2937,8,0)</f>
        <v>ITM_Ephik</v>
      </c>
      <c r="E553" s="23" t="str">
        <f>CHAR(34)&amp;VLOOKUP(C553,SOURCE!$V$3:$AC$2937,6,0)&amp;CHAR(34)</f>
        <v>"E(PHI,M)"</v>
      </c>
      <c r="F553" s="20" t="str">
        <f>VLOOKUP(C553,SOURCE!$V$3:$AD$2937,9,0)&amp;"           {"&amp;D553&amp;",   "&amp;E553&amp;"},"</f>
        <v>//           {ITM_Ephik,   "E(PHI,M)"},</v>
      </c>
      <c r="H553" t="b">
        <f>ISNA(VLOOKUP(J553,J554:J$882,1,0))</f>
        <v>1</v>
      </c>
      <c r="I553" s="24">
        <f>VLOOKUP(C553,SOURCE!V$6:AB$10116,7,0)</f>
        <v>1764</v>
      </c>
      <c r="J553" s="25" t="str">
        <f>VLOOKUP(C553,SOURCE!V$6:AB$10116,6,0)</f>
        <v>E(PHI,M)</v>
      </c>
      <c r="K553" s="26" t="str">
        <f t="shared" si="9"/>
        <v>E(phi,m)</v>
      </c>
      <c r="L553" s="35" t="str">
        <f>VLOOKUP(C553,SOURCE!V$6:AB$10116,2,0)</f>
        <v/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3" t="str">
        <f>VLOOKUP(I553,SOURCE!B:P,5,0)</f>
        <v>"E(" STD_phi ",m)"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VLOOKUP(C554,SOURCE!$V$3:$AC$2937,8,0)</f>
        <v>ITM_ZETAphik</v>
      </c>
      <c r="E554" s="23" t="str">
        <f>CHAR(34)&amp;VLOOKUP(C554,SOURCE!$V$3:$AC$2937,6,0)&amp;CHAR(34)</f>
        <v>"ZETA(PHI,M)"</v>
      </c>
      <c r="F554" s="20" t="str">
        <f>VLOOKUP(C554,SOURCE!$V$3:$AD$2937,9,0)&amp;"           {"&amp;D554&amp;",   "&amp;E554&amp;"},"</f>
        <v>//           {ITM_ZETAphik,   "ZETA(PHI,M)"},</v>
      </c>
      <c r="H554" t="b">
        <f>ISNA(VLOOKUP(J554,J555:J$882,1,0))</f>
        <v>1</v>
      </c>
      <c r="I554" s="24">
        <f>VLOOKUP(C554,SOURCE!V$6:AB$10116,7,0)</f>
        <v>1765</v>
      </c>
      <c r="J554" s="25" t="str">
        <f>VLOOKUP(C554,SOURCE!V$6:AB$10116,6,0)</f>
        <v>ZETA(PHI,M)</v>
      </c>
      <c r="K554" s="26" t="str">
        <f t="shared" si="9"/>
        <v>ZETA(phi,m)</v>
      </c>
      <c r="L554" s="35" t="str">
        <f>VLOOKUP(C554,SOURCE!V$6:AB$10116,2,0)</f>
        <v/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3" t="str">
        <f>VLOOKUP(I554,SOURCE!B:P,5,0)</f>
        <v>STD_ZETA "(" STD_phi ",m)"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VLOOKUP(C555,SOURCE!$V$3:$AC$2937,8,0)</f>
        <v>ITM_GETHIDE</v>
      </c>
      <c r="E555" s="23" t="str">
        <f>CHAR(34)&amp;VLOOKUP(C555,SOURCE!$V$3:$AC$2937,6,0)&amp;CHAR(34)</f>
        <v>"HIDE?"</v>
      </c>
      <c r="F555" s="20" t="str">
        <f>VLOOKUP(C555,SOURCE!$V$3:$AD$2937,9,0)&amp;"           {"&amp;D555&amp;",   "&amp;E555&amp;"},"</f>
        <v>//           {ITM_GETHIDE,   "HIDE?"},</v>
      </c>
      <c r="H555" t="b">
        <f>ISNA(VLOOKUP(J555,J556:J$882,1,0))</f>
        <v>1</v>
      </c>
      <c r="I555" s="24">
        <f>VLOOKUP(C555,SOURCE!V$6:AB$10116,7,0)</f>
        <v>1766</v>
      </c>
      <c r="J555" s="25" t="str">
        <f>VLOOKUP(C555,SOURCE!V$6:AB$10116,6,0)</f>
        <v>HIDE?</v>
      </c>
      <c r="K555" s="26" t="str">
        <f t="shared" si="9"/>
        <v>HIDE?</v>
      </c>
      <c r="L555" s="35" t="str">
        <f>VLOOKUP(C555,SOURCE!V$6:AB$10116,2,0)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"HIDE?"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VLOOKUP(C556,SOURCE!$V$3:$AC$2937,8,0)</f>
        <v>ITM_SQRT</v>
      </c>
      <c r="E556" s="23" t="str">
        <f>CHAR(34)&amp;VLOOKUP(C556,SOURCE!$V$3:$AC$2937,6,0)&amp;CHAR(34)</f>
        <v>"SQRT"</v>
      </c>
      <c r="F556" s="20" t="str">
        <f>VLOOKUP(C556,SOURCE!$V$3:$AD$2937,9,0)&amp;"           {"&amp;D556&amp;",   "&amp;E556&amp;"},"</f>
        <v xml:space="preserve">           {ITM_SQRT,   "SQRT"},</v>
      </c>
      <c r="H556" t="b">
        <f>ISNA(VLOOKUP(J556,J557:J$882,1,0))</f>
        <v>1</v>
      </c>
      <c r="I556" s="24">
        <f>VLOOKUP(C556,SOURCE!V$6:AB$10116,7,0)</f>
        <v>1768</v>
      </c>
      <c r="J556" s="25" t="str">
        <f>VLOOKUP(C556,SOURCE!V$6:AB$10116,6,0)</f>
        <v>SQRT</v>
      </c>
      <c r="K556" s="26" t="str">
        <f t="shared" si="9"/>
        <v>SQRT</v>
      </c>
      <c r="L556" s="35" t="str">
        <f>VLOOKUP(C556,SOURCE!V$6:AB$10116,2,0)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0</v>
      </c>
      <c r="Q556" s="23" t="str">
        <f>VLOOKUP(I556,SOURCE!B:P,5,0)</f>
        <v>"SQRT"</v>
      </c>
      <c r="W556">
        <f>IF(VLOOKUP(I556,SOURCE!B:P,2,0)&lt;&gt;"/  { itemToBeCoded",IF(ISERROR(VLOOKUP(J556,TEST!A:F,5,0)),"",VLOOKUP(J556,TEST!A:F,5,0)),"")</f>
        <v>1</v>
      </c>
      <c r="X556">
        <f>IF(VLOOKUP(I556,SOURCE!B:P,2,0)&lt;&gt;"/  { itemToBeCoded",IF(ISERROR(VLOOKUP(J556,TEST!A:F,6,0)),"",VLOOKUP(J556,TEST!A:F,6,0)),"")</f>
        <v>0</v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VLOOKUP(C557,SOURCE!$V$3:$AC$2937,8,0)</f>
        <v>ITM_atan2</v>
      </c>
      <c r="E557" s="23" t="str">
        <f>CHAR(34)&amp;VLOOKUP(C557,SOURCE!$V$3:$AC$2937,6,0)&amp;CHAR(34)</f>
        <v>"ATAN2"</v>
      </c>
      <c r="F557" s="20" t="str">
        <f>VLOOKUP(C557,SOURCE!$V$3:$AD$2937,9,0)&amp;"           {"&amp;D557&amp;",   "&amp;E557&amp;"},"</f>
        <v>//           {ITM_atan2,   "ATAN2"},</v>
      </c>
      <c r="H557" t="b">
        <f>ISNA(VLOOKUP(J557,J558:J$882,1,0))</f>
        <v>1</v>
      </c>
      <c r="I557" s="24">
        <f>VLOOKUP(C557,SOURCE!V$6:AB$10116,7,0)</f>
        <v>1775</v>
      </c>
      <c r="J557" s="25" t="str">
        <f>VLOOKUP(C557,SOURCE!V$6:AB$10116,6,0)</f>
        <v>ATAN2</v>
      </c>
      <c r="K557" s="26" t="str">
        <f t="shared" si="9"/>
        <v>ATAN2</v>
      </c>
      <c r="L557" s="35" t="str">
        <f>VLOOKUP(C557,SOURCE!V$6:AB$10116,2,0)</f>
        <v>CONF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"ATAN2"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VLOOKUP(C558,SOURCE!$V$3:$AC$2937,8,0)</f>
        <v>ITM_SQRT1PX2</v>
      </c>
      <c r="E558" s="23" t="str">
        <f>CHAR(34)&amp;VLOOKUP(C558,SOURCE!$V$3:$AC$2937,6,0)&amp;CHAR(34)</f>
        <v>"SQUARE_ROOT(1+X^2)"</v>
      </c>
      <c r="F558" s="20" t="str">
        <f>VLOOKUP(C558,SOURCE!$V$3:$AD$2937,9,0)&amp;"           {"&amp;D558&amp;",   "&amp;E558&amp;"},"</f>
        <v>//           {ITM_SQRT1PX2,   "SQUARE_ROOT(1+X^2)"},</v>
      </c>
      <c r="H558" t="b">
        <f>ISNA(VLOOKUP(J558,J559:J$882,1,0))</f>
        <v>1</v>
      </c>
      <c r="I558" s="24">
        <f>VLOOKUP(C558,SOURCE!V$6:AB$10116,7,0)</f>
        <v>1794</v>
      </c>
      <c r="J558" s="25" t="str">
        <f>VLOOKUP(C558,SOURCE!V$6:AB$10116,6,0)</f>
        <v>SQUARE_ROOT(1+X^2)</v>
      </c>
      <c r="K558" s="26" t="str">
        <f t="shared" si="9"/>
        <v>SQUARE_ROOT(1+x^2)</v>
      </c>
      <c r="L558" s="35" t="str">
        <f>VLOOKUP(C558,SOURCE!V$6:AB$10116,2,0)</f>
        <v>CONF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STD_SQUARE_ROOT "(1+x" STD_SUP_2 ")"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VLOOKUP(C559,SOURCE!$V$3:$AC$2937,8,0)</f>
        <v>ITM_EE_Y2D</v>
      </c>
      <c r="E559" s="23" t="str">
        <f>CHAR(34)&amp;VLOOKUP(C559,SOURCE!$V$3:$AC$2937,6,0)&amp;CHAR(34)</f>
        <v>"Y&gt;D"</v>
      </c>
      <c r="F559" s="20" t="str">
        <f>VLOOKUP(C559,SOURCE!$V$3:$AD$2937,9,0)&amp;"           {"&amp;D559&amp;",   "&amp;E559&amp;"},"</f>
        <v>//           {ITM_EE_Y2D,   "Y&gt;D"},</v>
      </c>
      <c r="H559" t="b">
        <f>ISNA(VLOOKUP(J559,J560:J$882,1,0))</f>
        <v>1</v>
      </c>
      <c r="I559" s="24">
        <f>VLOOKUP(C559,SOURCE!V$6:AB$10116,7,0)</f>
        <v>1813</v>
      </c>
      <c r="J559" s="25" t="str">
        <f>VLOOKUP(C559,SOURCE!V$6:AB$10116,6,0)</f>
        <v>Y&gt;D</v>
      </c>
      <c r="K559" s="26" t="str">
        <f t="shared" si="9"/>
        <v>DELTA&gt;Y</v>
      </c>
      <c r="L559" s="35" t="str">
        <f>VLOOKUP(C559,SOURCE!V$6:AB$10116,2,0)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STD_DELTA STD_SPACE_3_PER_EM STD_RIGHT_ARROW STD_SPACE_3_PER_EM "Y"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VLOOKUP(C560,SOURCE!$V$3:$AC$2937,8,0)</f>
        <v>ITM_EE_A2S</v>
      </c>
      <c r="E560" s="23" t="str">
        <f>CHAR(34)&amp;VLOOKUP(C560,SOURCE!$V$3:$AC$2937,6,0)&amp;CHAR(34)</f>
        <v>"ATOSYM"</v>
      </c>
      <c r="F560" s="20" t="str">
        <f>VLOOKUP(C560,SOURCE!$V$3:$AD$2937,9,0)&amp;"           {"&amp;D560&amp;",   "&amp;E560&amp;"},"</f>
        <v>//           {ITM_EE_A2S,   "ATOSYM"},</v>
      </c>
      <c r="H560" t="b">
        <f>ISNA(VLOOKUP(J560,J561:J$882,1,0))</f>
        <v>1</v>
      </c>
      <c r="I560" s="24">
        <f>VLOOKUP(C560,SOURCE!V$6:AB$10116,7,0)</f>
        <v>1814</v>
      </c>
      <c r="J560" s="25" t="str">
        <f>VLOOKUP(C560,SOURCE!V$6:AB$10116,6,0)</f>
        <v>ATOSYM</v>
      </c>
      <c r="K560" s="26" t="str">
        <f t="shared" si="9"/>
        <v>&gt;012</v>
      </c>
      <c r="L560" s="35" t="str">
        <f>VLOOKUP(C560,SOURCE!V$6:AB$10116,2,0)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STD_RIGHT_ARROW STD_SPACE_3_PER_EM "012"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VLOOKUP(C561,SOURCE!$V$3:$AC$2937,8,0)</f>
        <v>ITM_EE_S2A</v>
      </c>
      <c r="E561" s="23" t="str">
        <f>CHAR(34)&amp;VLOOKUP(C561,SOURCE!$V$3:$AC$2937,6,0)&amp;CHAR(34)</f>
        <v>"SYMTOA"</v>
      </c>
      <c r="F561" s="20" t="str">
        <f>VLOOKUP(C561,SOURCE!$V$3:$AD$2937,9,0)&amp;"           {"&amp;D561&amp;",   "&amp;E561&amp;"},"</f>
        <v>//           {ITM_EE_S2A,   "SYMTOA"},</v>
      </c>
      <c r="H561" t="b">
        <f>ISNA(VLOOKUP(J561,J562:J$882,1,0))</f>
        <v>1</v>
      </c>
      <c r="I561" s="24">
        <f>VLOOKUP(C561,SOURCE!V$6:AB$10116,7,0)</f>
        <v>1815</v>
      </c>
      <c r="J561" s="25" t="str">
        <f>VLOOKUP(C561,SOURCE!V$6:AB$10116,6,0)</f>
        <v>SYMTOA</v>
      </c>
      <c r="K561" s="26" t="str">
        <f t="shared" si="9"/>
        <v>&gt;abc</v>
      </c>
      <c r="L561" s="35" t="str">
        <f>VLOOKUP(C561,SOURCE!V$6:AB$10116,2,0)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STD_RIGHT_ARROW STD_SPACE_3_PER_EM "abc"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VLOOKUP(C562,SOURCE!$V$3:$AC$2937,8,0)</f>
        <v>ITM_EE_EXP_TH</v>
      </c>
      <c r="E562" s="23" t="str">
        <f>CHAR(34)&amp;VLOOKUP(C562,SOURCE!$V$3:$AC$2937,6,0)&amp;CHAR(34)</f>
        <v>"E^I^X"</v>
      </c>
      <c r="F562" s="20" t="str">
        <f>VLOOKUP(C562,SOURCE!$V$3:$AD$2937,9,0)&amp;"           {"&amp;D562&amp;",   "&amp;E562&amp;"},"</f>
        <v>//           {ITM_EE_EXP_TH,   "E^I^X"},</v>
      </c>
      <c r="H562" t="b">
        <f>ISNA(VLOOKUP(J562,J563:J$882,1,0))</f>
        <v>1</v>
      </c>
      <c r="I562" s="24">
        <f>VLOOKUP(C562,SOURCE!V$6:AB$10116,7,0)</f>
        <v>1816</v>
      </c>
      <c r="J562" s="25" t="str">
        <f>VLOOKUP(C562,SOURCE!V$6:AB$10116,6,0)</f>
        <v>E^I^X</v>
      </c>
      <c r="K562" s="26" t="str">
        <f t="shared" si="9"/>
        <v>e^i^x</v>
      </c>
      <c r="L562" s="35" t="str">
        <f>VLOOKUP(C562,SOURCE!V$6:AB$10116,2,0)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"e" STD_SUP_i STD_SUP_x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VLOOKUP(C563,SOURCE!$V$3:$AC$2937,8,0)</f>
        <v>ITM_EE_STO_Z</v>
      </c>
      <c r="E563" s="23" t="str">
        <f>CHAR(34)&amp;VLOOKUP(C563,SOURCE!$V$3:$AC$2937,6,0)&amp;CHAR(34)</f>
        <v>"STO3Z"</v>
      </c>
      <c r="F563" s="20" t="str">
        <f>VLOOKUP(C563,SOURCE!$V$3:$AD$2937,9,0)&amp;"           {"&amp;D563&amp;",   "&amp;E563&amp;"},"</f>
        <v>//           {ITM_EE_STO_Z,   "STO3Z"},</v>
      </c>
      <c r="H563" t="b">
        <f>ISNA(VLOOKUP(J563,J564:J$882,1,0))</f>
        <v>1</v>
      </c>
      <c r="I563" s="24">
        <f>VLOOKUP(C563,SOURCE!V$6:AB$10116,7,0)</f>
        <v>1817</v>
      </c>
      <c r="J563" s="25" t="str">
        <f>VLOOKUP(C563,SOURCE!V$6:AB$10116,6,0)</f>
        <v>STO3Z</v>
      </c>
      <c r="K563" s="26" t="str">
        <f t="shared" si="9"/>
        <v>STO3Z</v>
      </c>
      <c r="L563" s="35" t="str">
        <f>VLOOKUP(C563,SOURCE!V$6:AB$10116,2,0)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"STO" STD_SPACE_3_PER_EM "3Z"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VLOOKUP(C564,SOURCE!$V$3:$AC$2937,8,0)</f>
        <v>ITM_EE_RCL_Z</v>
      </c>
      <c r="E564" s="23" t="str">
        <f>CHAR(34)&amp;VLOOKUP(C564,SOURCE!$V$3:$AC$2937,6,0)&amp;CHAR(34)</f>
        <v>"RCL3Z"</v>
      </c>
      <c r="F564" s="20" t="str">
        <f>VLOOKUP(C564,SOURCE!$V$3:$AD$2937,9,0)&amp;"           {"&amp;D564&amp;",   "&amp;E564&amp;"},"</f>
        <v>//           {ITM_EE_RCL_Z,   "RCL3Z"},</v>
      </c>
      <c r="H564" t="b">
        <f>ISNA(VLOOKUP(J564,J565:J$882,1,0))</f>
        <v>1</v>
      </c>
      <c r="I564" s="24">
        <f>VLOOKUP(C564,SOURCE!V$6:AB$10116,7,0)</f>
        <v>1818</v>
      </c>
      <c r="J564" s="25" t="str">
        <f>VLOOKUP(C564,SOURCE!V$6:AB$10116,6,0)</f>
        <v>RCL3Z</v>
      </c>
      <c r="K564" s="26" t="str">
        <f t="shared" si="9"/>
        <v>RCL3Z</v>
      </c>
      <c r="L564" s="35" t="str">
        <f>VLOOKUP(C564,SOURCE!V$6:AB$10116,2,0)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"RCL" STD_SPACE_3_PER_EM "3Z"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VLOOKUP(C565,SOURCE!$V$3:$AC$2937,8,0)</f>
        <v>ITM_EE_STO_V</v>
      </c>
      <c r="E565" s="23" t="str">
        <f>CHAR(34)&amp;VLOOKUP(C565,SOURCE!$V$3:$AC$2937,6,0)&amp;CHAR(34)</f>
        <v>"STO3V"</v>
      </c>
      <c r="F565" s="20" t="str">
        <f>VLOOKUP(C565,SOURCE!$V$3:$AD$2937,9,0)&amp;"           {"&amp;D565&amp;",   "&amp;E565&amp;"},"</f>
        <v>//           {ITM_EE_STO_V,   "STO3V"},</v>
      </c>
      <c r="H565" t="b">
        <f>ISNA(VLOOKUP(J565,J566:J$882,1,0))</f>
        <v>1</v>
      </c>
      <c r="I565" s="24">
        <f>VLOOKUP(C565,SOURCE!V$6:AB$10116,7,0)</f>
        <v>1819</v>
      </c>
      <c r="J565" s="25" t="str">
        <f>VLOOKUP(C565,SOURCE!V$6:AB$10116,6,0)</f>
        <v>STO3V</v>
      </c>
      <c r="K565" s="26" t="str">
        <f t="shared" si="9"/>
        <v>STO3V</v>
      </c>
      <c r="L565" s="35" t="str">
        <f>VLOOKUP(C565,SOURCE!V$6:AB$10116,2,0)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"STO" STD_SPACE_3_PER_EM "3V"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VLOOKUP(C566,SOURCE!$V$3:$AC$2937,8,0)</f>
        <v>ITM_EE_RCL_V</v>
      </c>
      <c r="E566" s="23" t="str">
        <f>CHAR(34)&amp;VLOOKUP(C566,SOURCE!$V$3:$AC$2937,6,0)&amp;CHAR(34)</f>
        <v>"RCL3V"</v>
      </c>
      <c r="F566" s="20" t="str">
        <f>VLOOKUP(C566,SOURCE!$V$3:$AD$2937,9,0)&amp;"           {"&amp;D566&amp;",   "&amp;E566&amp;"},"</f>
        <v>//           {ITM_EE_RCL_V,   "RCL3V"},</v>
      </c>
      <c r="H566" t="b">
        <f>ISNA(VLOOKUP(J566,J567:J$882,1,0))</f>
        <v>1</v>
      </c>
      <c r="I566" s="24">
        <f>VLOOKUP(C566,SOURCE!V$6:AB$10116,7,0)</f>
        <v>1820</v>
      </c>
      <c r="J566" s="25" t="str">
        <f>VLOOKUP(C566,SOURCE!V$6:AB$10116,6,0)</f>
        <v>RCL3V</v>
      </c>
      <c r="K566" s="26" t="str">
        <f t="shared" si="9"/>
        <v>RCL3V</v>
      </c>
      <c r="L566" s="35" t="str">
        <f>VLOOKUP(C566,SOURCE!V$6:AB$10116,2,0)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"RCL" STD_SPACE_3_PER_EM "3V"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VLOOKUP(C567,SOURCE!$V$3:$AC$2937,8,0)</f>
        <v>ITM_EE_STO_I</v>
      </c>
      <c r="E567" s="23" t="str">
        <f>CHAR(34)&amp;VLOOKUP(C567,SOURCE!$V$3:$AC$2937,6,0)&amp;CHAR(34)</f>
        <v>"STO3I"</v>
      </c>
      <c r="F567" s="20" t="str">
        <f>VLOOKUP(C567,SOURCE!$V$3:$AD$2937,9,0)&amp;"           {"&amp;D567&amp;",   "&amp;E567&amp;"},"</f>
        <v>//           {ITM_EE_STO_I,   "STO3I"},</v>
      </c>
      <c r="H567" t="b">
        <f>ISNA(VLOOKUP(J567,J568:J$882,1,0))</f>
        <v>1</v>
      </c>
      <c r="I567" s="24">
        <f>VLOOKUP(C567,SOURCE!V$6:AB$10116,7,0)</f>
        <v>1821</v>
      </c>
      <c r="J567" s="25" t="str">
        <f>VLOOKUP(C567,SOURCE!V$6:AB$10116,6,0)</f>
        <v>STO3I</v>
      </c>
      <c r="K567" s="26" t="str">
        <f t="shared" si="9"/>
        <v>STO3I</v>
      </c>
      <c r="L567" s="35" t="str">
        <f>VLOOKUP(C567,SOURCE!V$6:AB$10116,2,0)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"STO" STD_SPACE_3_PER_EM "3I"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VLOOKUP(C568,SOURCE!$V$3:$AC$2937,8,0)</f>
        <v>ITM_EE_RCL_I</v>
      </c>
      <c r="E568" s="23" t="str">
        <f>CHAR(34)&amp;VLOOKUP(C568,SOURCE!$V$3:$AC$2937,6,0)&amp;CHAR(34)</f>
        <v>"RCL3I"</v>
      </c>
      <c r="F568" s="20" t="str">
        <f>VLOOKUP(C568,SOURCE!$V$3:$AD$2937,9,0)&amp;"           {"&amp;D568&amp;",   "&amp;E568&amp;"},"</f>
        <v>//           {ITM_EE_RCL_I,   "RCL3I"},</v>
      </c>
      <c r="H568" t="b">
        <f>ISNA(VLOOKUP(J568,J569:J$882,1,0))</f>
        <v>1</v>
      </c>
      <c r="I568" s="24">
        <f>VLOOKUP(C568,SOURCE!V$6:AB$10116,7,0)</f>
        <v>1822</v>
      </c>
      <c r="J568" s="25" t="str">
        <f>VLOOKUP(C568,SOURCE!V$6:AB$10116,6,0)</f>
        <v>RCL3I</v>
      </c>
      <c r="K568" s="26" t="str">
        <f t="shared" si="9"/>
        <v>RCL3I</v>
      </c>
      <c r="L568" s="35" t="str">
        <f>VLOOKUP(C568,SOURCE!V$6:AB$10116,2,0)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"RCL" STD_SPACE_3_PER_EM "3I"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VLOOKUP(C569,SOURCE!$V$3:$AC$2937,8,0)</f>
        <v>ITM_EE_STO_V_I</v>
      </c>
      <c r="E569" s="23" t="str">
        <f>CHAR(34)&amp;VLOOKUP(C569,SOURCE!$V$3:$AC$2937,6,0)&amp;CHAR(34)</f>
        <v>"3V/3I"</v>
      </c>
      <c r="F569" s="20" t="str">
        <f>VLOOKUP(C569,SOURCE!$V$3:$AD$2937,9,0)&amp;"           {"&amp;D569&amp;",   "&amp;E569&amp;"},"</f>
        <v>//           {ITM_EE_STO_V_I,   "3V/3I"},</v>
      </c>
      <c r="H569" t="b">
        <f>ISNA(VLOOKUP(J569,J570:J$882,1,0))</f>
        <v>1</v>
      </c>
      <c r="I569" s="24">
        <f>VLOOKUP(C569,SOURCE!V$6:AB$10116,7,0)</f>
        <v>1823</v>
      </c>
      <c r="J569" s="25" t="str">
        <f>VLOOKUP(C569,SOURCE!V$6:AB$10116,6,0)</f>
        <v>3V/3I</v>
      </c>
      <c r="K569" s="26" t="str">
        <f t="shared" si="9"/>
        <v>V/I</v>
      </c>
      <c r="L569" s="35" t="str">
        <f>VLOOKUP(C569,SOURCE!V$6:AB$10116,2,0)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"V" STD_DIVIDE "I"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VLOOKUP(C570,SOURCE!$V$3:$AC$2937,8,0)</f>
        <v>ITM_EE_STO_IR</v>
      </c>
      <c r="E570" s="23" t="str">
        <f>CHAR(34)&amp;VLOOKUP(C570,SOURCE!$V$3:$AC$2937,6,0)&amp;CHAR(34)</f>
        <v>"3Ix3Z"</v>
      </c>
      <c r="F570" s="20" t="str">
        <f>VLOOKUP(C570,SOURCE!$V$3:$AD$2937,9,0)&amp;"           {"&amp;D570&amp;",   "&amp;E570&amp;"},"</f>
        <v>//           {ITM_EE_STO_IR,   "3Ix3Z"},</v>
      </c>
      <c r="H570" t="b">
        <f>ISNA(VLOOKUP(J570,J571:J$882,1,0))</f>
        <v>1</v>
      </c>
      <c r="I570" s="24">
        <f>VLOOKUP(C570,SOURCE!V$6:AB$10116,7,0)</f>
        <v>1824</v>
      </c>
      <c r="J570" s="25" t="str">
        <f>VLOOKUP(C570,SOURCE!V$6:AB$10116,6,0)</f>
        <v>3Ix3Z</v>
      </c>
      <c r="K570" s="26" t="str">
        <f t="shared" si="9"/>
        <v>ICROSSZ</v>
      </c>
      <c r="L570" s="35" t="str">
        <f>VLOOKUP(C570,SOURCE!V$6:AB$10116,2,0)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"I" STD_CROSS "Z"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VLOOKUP(C571,SOURCE!$V$3:$AC$2937,8,0)</f>
        <v>ITM_EE_STO_V_Z</v>
      </c>
      <c r="E571" s="23" t="str">
        <f>CHAR(34)&amp;VLOOKUP(C571,SOURCE!$V$3:$AC$2937,6,0)&amp;CHAR(34)</f>
        <v>"3V/3Z"</v>
      </c>
      <c r="F571" s="20" t="str">
        <f>VLOOKUP(C571,SOURCE!$V$3:$AD$2937,9,0)&amp;"           {"&amp;D571&amp;",   "&amp;E571&amp;"},"</f>
        <v>//           {ITM_EE_STO_V_Z,   "3V/3Z"},</v>
      </c>
      <c r="H571" t="b">
        <f>ISNA(VLOOKUP(J571,J572:J$882,1,0))</f>
        <v>1</v>
      </c>
      <c r="I571" s="24">
        <f>VLOOKUP(C571,SOURCE!V$6:AB$10116,7,0)</f>
        <v>1825</v>
      </c>
      <c r="J571" s="25" t="str">
        <f>VLOOKUP(C571,SOURCE!V$6:AB$10116,6,0)</f>
        <v>3V/3Z</v>
      </c>
      <c r="K571" s="26" t="str">
        <f t="shared" si="9"/>
        <v>V/Z</v>
      </c>
      <c r="L571" s="35" t="str">
        <f>VLOOKUP(C571,SOURCE!V$6:AB$10116,2,0)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"V" STD_DIVIDE "Z"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VLOOKUP(C572,SOURCE!$V$3:$AC$2937,8,0)</f>
        <v>ITM_EE_X2BAL</v>
      </c>
      <c r="E572" s="23" t="str">
        <f>CHAR(34)&amp;VLOOKUP(C572,SOURCE!$V$3:$AC$2937,6,0)&amp;CHAR(34)</f>
        <v>"X&gt;BAL"</v>
      </c>
      <c r="F572" s="20" t="str">
        <f>VLOOKUP(C572,SOURCE!$V$3:$AD$2937,9,0)&amp;"           {"&amp;D572&amp;",   "&amp;E572&amp;"},"</f>
        <v>//           {ITM_EE_X2BAL,   "X&gt;BAL"},</v>
      </c>
      <c r="H572" t="b">
        <f>ISNA(VLOOKUP(J572,J573:J$882,1,0))</f>
        <v>1</v>
      </c>
      <c r="I572" s="24">
        <f>VLOOKUP(C572,SOURCE!V$6:AB$10116,7,0)</f>
        <v>1826</v>
      </c>
      <c r="J572" s="25" t="str">
        <f>VLOOKUP(C572,SOURCE!V$6:AB$10116,6,0)</f>
        <v>X&gt;BAL</v>
      </c>
      <c r="K572" s="26" t="str">
        <f t="shared" si="9"/>
        <v>X&gt;BAL</v>
      </c>
      <c r="L572" s="35" t="str">
        <f>VLOOKUP(C572,SOURCE!V$6:AB$10116,2,0)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"X" STD_SPACE_3_PER_EM STD_RIGHT_ARROW STD_SPACE_3_PER_EM "BAL"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VLOOKUP(C573,SOURCE!$V$3:$AC$2937,8,0)</f>
        <v>ITM_MATX_A</v>
      </c>
      <c r="E573" s="23" t="str">
        <f>CHAR(34)&amp;VLOOKUP(C573,SOURCE!$V$3:$AC$2937,6,0)&amp;CHAR(34)</f>
        <v>"M.A"</v>
      </c>
      <c r="F573" s="20" t="str">
        <f>VLOOKUP(C573,SOURCE!$V$3:$AD$2937,9,0)&amp;"           {"&amp;D573&amp;",   "&amp;E573&amp;"},"</f>
        <v>//           {ITM_MATX_A,   "M.A"},</v>
      </c>
      <c r="H573" t="b">
        <f>ISNA(VLOOKUP(J573,J574:J$882,1,0))</f>
        <v>1</v>
      </c>
      <c r="I573" s="24">
        <f>VLOOKUP(C573,SOURCE!V$6:AB$10116,7,0)</f>
        <v>1827</v>
      </c>
      <c r="J573" s="25" t="str">
        <f>VLOOKUP(C573,SOURCE!V$6:AB$10116,6,0)</f>
        <v>M.A</v>
      </c>
      <c r="K573" s="26" t="str">
        <f t="shared" si="9"/>
        <v>[A]</v>
      </c>
      <c r="L573" s="35" t="str">
        <f>VLOOKUP(C573,SOURCE!V$6:AB$10116,2,0)</f>
        <v>CUSTOM TEMP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"[A]"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VLOOKUP(C574,SOURCE!$V$3:$AC$2937,8,0)</f>
        <v>ITM_op_a</v>
      </c>
      <c r="E574" s="23" t="str">
        <f>CHAR(34)&amp;VLOOKUP(C574,SOURCE!$V$3:$AC$2937,6,0)&amp;CHAR(34)</f>
        <v>"OP_A"</v>
      </c>
      <c r="F574" s="20" t="str">
        <f>VLOOKUP(C574,SOURCE!$V$3:$AD$2937,9,0)&amp;"           {"&amp;D574&amp;",   "&amp;E574&amp;"},"</f>
        <v>//           {ITM_op_a,   "OP_A"},</v>
      </c>
      <c r="H574" t="b">
        <f>ISNA(VLOOKUP(J574,J575:J$882,1,0))</f>
        <v>1</v>
      </c>
      <c r="I574" s="24">
        <f>VLOOKUP(C574,SOURCE!V$6:AB$10116,7,0)</f>
        <v>1828</v>
      </c>
      <c r="J574" s="25" t="str">
        <f>VLOOKUP(C574,SOURCE!V$6:AB$10116,6,0)</f>
        <v>OP_A</v>
      </c>
      <c r="K574" s="26" t="str">
        <f t="shared" si="9"/>
        <v>a</v>
      </c>
      <c r="L574" s="35" t="str">
        <f>VLOOKUP(C574,SOURCE!V$6:AB$10116,2,0)</f>
        <v>Elec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"a"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VLOOKUP(C575,SOURCE!$V$3:$AC$2937,8,0)</f>
        <v>ITM_op_a2</v>
      </c>
      <c r="E575" s="23" t="str">
        <f>CHAR(34)&amp;VLOOKUP(C575,SOURCE!$V$3:$AC$2937,6,0)&amp;CHAR(34)</f>
        <v>"OP_A^2"</v>
      </c>
      <c r="F575" s="20" t="str">
        <f>VLOOKUP(C575,SOURCE!$V$3:$AD$2937,9,0)&amp;"           {"&amp;D575&amp;",   "&amp;E575&amp;"},"</f>
        <v>//           {ITM_op_a2,   "OP_A^2"},</v>
      </c>
      <c r="H575" t="b">
        <f>ISNA(VLOOKUP(J575,J576:J$882,1,0))</f>
        <v>1</v>
      </c>
      <c r="I575" s="24">
        <f>VLOOKUP(C575,SOURCE!V$6:AB$10116,7,0)</f>
        <v>1829</v>
      </c>
      <c r="J575" s="25" t="str">
        <f>VLOOKUP(C575,SOURCE!V$6:AB$10116,6,0)</f>
        <v>OP_A^2</v>
      </c>
      <c r="K575" s="26" t="str">
        <f t="shared" si="9"/>
        <v>a^2</v>
      </c>
      <c r="L575" s="35" t="str">
        <f>VLOOKUP(C575,SOURCE!V$6:AB$10116,2,0)</f>
        <v>Elec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"a" STD_SUP_2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VLOOKUP(C576,SOURCE!$V$3:$AC$2937,8,0)</f>
        <v>ITM_op_j</v>
      </c>
      <c r="E576" s="23" t="str">
        <f>CHAR(34)&amp;VLOOKUP(C576,SOURCE!$V$3:$AC$2937,6,0)&amp;CHAR(34)</f>
        <v>"OP_I"</v>
      </c>
      <c r="F576" s="20" t="str">
        <f>VLOOKUP(C576,SOURCE!$V$3:$AD$2937,9,0)&amp;"           {"&amp;D576&amp;",   "&amp;E576&amp;"},"</f>
        <v>//           {ITM_op_j,   "OP_I"},</v>
      </c>
      <c r="H576" t="b">
        <f>ISNA(VLOOKUP(J576,J577:J$882,1,0))</f>
        <v>1</v>
      </c>
      <c r="I576" s="24">
        <f>VLOOKUP(C576,SOURCE!V$6:AB$10116,7,0)</f>
        <v>1830</v>
      </c>
      <c r="J576" s="25" t="str">
        <f>VLOOKUP(C576,SOURCE!V$6:AB$10116,6,0)</f>
        <v>OP_I</v>
      </c>
      <c r="K576" s="26" t="str">
        <f t="shared" si="9"/>
        <v>i</v>
      </c>
      <c r="L576" s="35" t="str">
        <f>VLOOKUP(C576,SOURCE!V$6:AB$10116,2,0)</f>
        <v>Elec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"i"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VLOOKUP(C577,SOURCE!$V$3:$AC$2937,8,0)</f>
        <v>ITM_2BIN</v>
      </c>
      <c r="E577" s="23" t="str">
        <f>CHAR(34)&amp;VLOOKUP(C577,SOURCE!$V$3:$AC$2937,6,0)&amp;CHAR(34)</f>
        <v>"&gt;BIN"</v>
      </c>
      <c r="F577" s="20" t="str">
        <f>VLOOKUP(C577,SOURCE!$V$3:$AD$2937,9,0)&amp;"           {"&amp;D577&amp;",   "&amp;E577&amp;"},"</f>
        <v>//           {ITM_2BIN,   "&gt;BIN"},</v>
      </c>
      <c r="H577" t="b">
        <f>ISNA(VLOOKUP(J577,J578:J$882,1,0))</f>
        <v>1</v>
      </c>
      <c r="I577" s="24">
        <f>VLOOKUP(C577,SOURCE!V$6:AB$10116,7,0)</f>
        <v>1831</v>
      </c>
      <c r="J577" s="25" t="str">
        <f>VLOOKUP(C577,SOURCE!V$6:AB$10116,6,0)</f>
        <v>&gt;BIN</v>
      </c>
      <c r="K577" s="26" t="str">
        <f t="shared" si="9"/>
        <v>BIN</v>
      </c>
      <c r="L577" s="35" t="str">
        <f>VLOOKUP(C577,SOURCE!V$6:AB$10116,2,0)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"BIN"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VLOOKUP(C578,SOURCE!$V$3:$AC$2937,8,0)</f>
        <v>ITM_2OCT</v>
      </c>
      <c r="E578" s="23" t="str">
        <f>CHAR(34)&amp;VLOOKUP(C578,SOURCE!$V$3:$AC$2937,6,0)&amp;CHAR(34)</f>
        <v>"&gt;OCT"</v>
      </c>
      <c r="F578" s="20" t="str">
        <f>VLOOKUP(C578,SOURCE!$V$3:$AD$2937,9,0)&amp;"           {"&amp;D578&amp;",   "&amp;E578&amp;"},"</f>
        <v>//           {ITM_2OCT,   "&gt;OCT"},</v>
      </c>
      <c r="H578" t="b">
        <f>ISNA(VLOOKUP(J578,J579:J$882,1,0))</f>
        <v>1</v>
      </c>
      <c r="I578" s="24">
        <f>VLOOKUP(C578,SOURCE!V$6:AB$10116,7,0)</f>
        <v>1832</v>
      </c>
      <c r="J578" s="25" t="str">
        <f>VLOOKUP(C578,SOURCE!V$6:AB$10116,6,0)</f>
        <v>&gt;OCT</v>
      </c>
      <c r="K578" s="26" t="str">
        <f t="shared" si="9"/>
        <v>OCT</v>
      </c>
      <c r="L578" s="35" t="str">
        <f>VLOOKUP(C578,SOURCE!V$6:AB$10116,2,0)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"OCT"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VLOOKUP(C579,SOURCE!$V$3:$AC$2937,8,0)</f>
        <v>ITM_2DEC</v>
      </c>
      <c r="E579" s="23" t="str">
        <f>CHAR(34)&amp;VLOOKUP(C579,SOURCE!$V$3:$AC$2937,6,0)&amp;CHAR(34)</f>
        <v>"&gt;DEC"</v>
      </c>
      <c r="F579" s="20" t="str">
        <f>VLOOKUP(C579,SOURCE!$V$3:$AD$2937,9,0)&amp;"           {"&amp;D579&amp;",   "&amp;E579&amp;"},"</f>
        <v>//           {ITM_2DEC,   "&gt;DEC"},</v>
      </c>
      <c r="H579" t="b">
        <f>ISNA(VLOOKUP(J579,J580:J$882,1,0))</f>
        <v>1</v>
      </c>
      <c r="I579" s="24">
        <f>VLOOKUP(C579,SOURCE!V$6:AB$10116,7,0)</f>
        <v>1833</v>
      </c>
      <c r="J579" s="25" t="str">
        <f>VLOOKUP(C579,SOURCE!V$6:AB$10116,6,0)</f>
        <v>&gt;DEC</v>
      </c>
      <c r="K579" s="26" t="str">
        <f t="shared" si="9"/>
        <v>DEC</v>
      </c>
      <c r="L579" s="35" t="str">
        <f>VLOOKUP(C579,SOURCE!V$6:AB$10116,2,0)</f>
        <v>FN SH_INT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3" t="str">
        <f>VLOOKUP(I579,SOURCE!B:P,5,0)</f>
        <v>"DEC"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VLOOKUP(C580,SOURCE!$V$3:$AC$2937,8,0)</f>
        <v>ITM_2HEX</v>
      </c>
      <c r="E580" s="23" t="str">
        <f>CHAR(34)&amp;VLOOKUP(C580,SOURCE!$V$3:$AC$2937,6,0)&amp;CHAR(34)</f>
        <v>"&gt;HEX"</v>
      </c>
      <c r="F580" s="20" t="str">
        <f>VLOOKUP(C580,SOURCE!$V$3:$AD$2937,9,0)&amp;"           {"&amp;D580&amp;",   "&amp;E580&amp;"},"</f>
        <v>//           {ITM_2HEX,   "&gt;HEX"},</v>
      </c>
      <c r="H580" t="b">
        <f>ISNA(VLOOKUP(J580,J581:J$882,1,0))</f>
        <v>1</v>
      </c>
      <c r="I580" s="24">
        <f>VLOOKUP(C580,SOURCE!V$6:AB$10116,7,0)</f>
        <v>1834</v>
      </c>
      <c r="J580" s="25" t="str">
        <f>VLOOKUP(C580,SOURCE!V$6:AB$10116,6,0)</f>
        <v>&gt;HEX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HEX</v>
      </c>
      <c r="L580" s="35" t="str">
        <f>VLOOKUP(C580,SOURCE!V$6:AB$10116,2,0)</f>
        <v>FN SH_INT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3" t="str">
        <f>VLOOKUP(I580,SOURCE!B:P,5,0)</f>
        <v>"HEX"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VLOOKUP(C581,SOURCE!$V$3:$AC$2937,8,0)</f>
        <v>ITM_HR_DEG</v>
      </c>
      <c r="E581" s="23" t="str">
        <f>CHAR(34)&amp;VLOOKUP(C581,SOURCE!$V$3:$AC$2937,6,0)&amp;CHAR(34)</f>
        <v>"HOUR"</v>
      </c>
      <c r="F581" s="20" t="str">
        <f>VLOOKUP(C581,SOURCE!$V$3:$AD$2937,9,0)&amp;"           {"&amp;D581&amp;",   "&amp;E581&amp;"},"</f>
        <v>//           {ITM_HR_DEG,   "HOUR"},</v>
      </c>
      <c r="H581" t="b">
        <f>ISNA(VLOOKUP(J581,J582:J$882,1,0))</f>
        <v>1</v>
      </c>
      <c r="I581" s="24">
        <f>VLOOKUP(C581,SOURCE!V$6:AB$10116,7,0)</f>
        <v>1839</v>
      </c>
      <c r="J581" s="25" t="str">
        <f>VLOOKUP(C581,SOURCE!V$6:AB$10116,6,0)</f>
        <v>HOUR</v>
      </c>
      <c r="K581" s="26" t="str">
        <f t="shared" si="10"/>
        <v>HOUR</v>
      </c>
      <c r="L581" s="35" t="str">
        <f>VLOOKUP(C581,SOURCE!V$6:AB$10116,2,0)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"HOUR"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VLOOKUP(C582,SOURCE!$V$3:$AC$2937,8,0)</f>
        <v>ITM_MINUTE</v>
      </c>
      <c r="E582" s="23" t="str">
        <f>CHAR(34)&amp;VLOOKUP(C582,SOURCE!$V$3:$AC$2937,6,0)&amp;CHAR(34)</f>
        <v>"MIN"</v>
      </c>
      <c r="F582" s="20" t="str">
        <f>VLOOKUP(C582,SOURCE!$V$3:$AD$2937,9,0)&amp;"           {"&amp;D582&amp;",   "&amp;E582&amp;"},"</f>
        <v xml:space="preserve">           {ITM_MINUTE,   "MIN"},</v>
      </c>
      <c r="H582" t="b">
        <f>ISNA(VLOOKUP(J582,J583:J$882,1,0))</f>
        <v>1</v>
      </c>
      <c r="I582" s="24">
        <f>VLOOKUP(C582,SOURCE!V$6:AB$10116,7,0)</f>
        <v>1840</v>
      </c>
      <c r="J582" s="25" t="str">
        <f>VLOOKUP(C582,SOURCE!V$6:AB$10116,6,0)</f>
        <v>MIN</v>
      </c>
      <c r="K582" s="26" t="str">
        <f t="shared" si="10"/>
        <v>MIN</v>
      </c>
      <c r="L582" s="35" t="str">
        <f>VLOOKUP(C582,SOURCE!V$6:AB$10116,2,0)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0</v>
      </c>
      <c r="Q582" s="23" t="str">
        <f>VLOOKUP(I582,SOURCE!B:P,5,0)</f>
        <v>"MIN"</v>
      </c>
      <c r="W582">
        <f>IF(VLOOKUP(I582,SOURCE!B:P,2,0)&lt;&gt;"/  { itemToBeCoded",IF(ISERROR(VLOOKUP(J582,TEST!A:F,5,0)),"",VLOOKUP(J582,TEST!A:F,5,0)),"")</f>
        <v>1</v>
      </c>
      <c r="X582">
        <f>IF(VLOOKUP(I582,SOURCE!B:P,2,0)&lt;&gt;"/  { itemToBeCoded",IF(ISERROR(VLOOKUP(J582,TEST!A:F,6,0)),"",VLOOKUP(J582,TEST!A:F,6,0)),"")</f>
        <v>2</v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VLOOKUP(C583,SOURCE!$V$3:$AC$2937,8,0)</f>
        <v>ITM_SECOND</v>
      </c>
      <c r="E583" s="23" t="str">
        <f>CHAR(34)&amp;VLOOKUP(C583,SOURCE!$V$3:$AC$2937,6,0)&amp;CHAR(34)</f>
        <v>"SEC"</v>
      </c>
      <c r="F583" s="20" t="str">
        <f>VLOOKUP(C583,SOURCE!$V$3:$AD$2937,9,0)&amp;"           {"&amp;D583&amp;",   "&amp;E583&amp;"},"</f>
        <v>//           {ITM_SECOND,   "SEC"},</v>
      </c>
      <c r="H583" t="b">
        <f>ISNA(VLOOKUP(J583,J584:J$882,1,0))</f>
        <v>1</v>
      </c>
      <c r="I583" s="24">
        <f>VLOOKUP(C583,SOURCE!V$6:AB$10116,7,0)</f>
        <v>1841</v>
      </c>
      <c r="J583" s="25" t="str">
        <f>VLOOKUP(C583,SOURCE!V$6:AB$10116,6,0)</f>
        <v>SEC</v>
      </c>
      <c r="K583" s="26" t="str">
        <f t="shared" si="10"/>
        <v>SEC</v>
      </c>
      <c r="L583" s="35" t="str">
        <f>VLOOKUP(C583,SOURCE!V$6:AB$10116,2,0)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"SEC"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VLOOKUP(C584,SOURCE!$V$3:$AC$2937,8,0)</f>
        <v>ITM_toTIME</v>
      </c>
      <c r="E584" s="23" t="str">
        <f>CHAR(34)&amp;VLOOKUP(C584,SOURCE!$V$3:$AC$2937,6,0)&amp;CHAR(34)</f>
        <v>"&gt;TIME"</v>
      </c>
      <c r="F584" s="20" t="str">
        <f>VLOOKUP(C584,SOURCE!$V$3:$AD$2937,9,0)&amp;"           {"&amp;D584&amp;",   "&amp;E584&amp;"},"</f>
        <v>//           {ITM_toTIME,   "&gt;TIME"},</v>
      </c>
      <c r="H584" t="b">
        <f>ISNA(VLOOKUP(J584,J585:J$882,1,0))</f>
        <v>1</v>
      </c>
      <c r="I584" s="24">
        <f>VLOOKUP(C584,SOURCE!V$6:AB$10116,7,0)</f>
        <v>1842</v>
      </c>
      <c r="J584" s="25" t="str">
        <f>VLOOKUP(C584,SOURCE!V$6:AB$10116,6,0)</f>
        <v>&gt;TIME</v>
      </c>
      <c r="K584" s="26" t="str">
        <f t="shared" si="10"/>
        <v>&gt;TIME</v>
      </c>
      <c r="L584" s="35" t="str">
        <f>VLOOKUP(C584,SOURCE!V$6:AB$10116,2,0)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STD_RIGHT_ARROW "TIME"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VLOOKUP(C585,SOURCE!$V$3:$AC$2937,8,0)</f>
        <v>ITM_TIMEto</v>
      </c>
      <c r="E585" s="23" t="str">
        <f>CHAR(34)&amp;VLOOKUP(C585,SOURCE!$V$3:$AC$2937,6,0)&amp;CHAR(34)</f>
        <v>"TIME&gt;"</v>
      </c>
      <c r="F585" s="20" t="str">
        <f>VLOOKUP(C585,SOURCE!$V$3:$AD$2937,9,0)&amp;"           {"&amp;D585&amp;",   "&amp;E585&amp;"},"</f>
        <v>//           {ITM_TIMEto,   "TIME&gt;"},</v>
      </c>
      <c r="H585" t="b">
        <f>ISNA(VLOOKUP(J585,J586:J$882,1,0))</f>
        <v>1</v>
      </c>
      <c r="I585" s="24">
        <f>VLOOKUP(C585,SOURCE!V$6:AB$10116,7,0)</f>
        <v>1843</v>
      </c>
      <c r="J585" s="25" t="str">
        <f>VLOOKUP(C585,SOURCE!V$6:AB$10116,6,0)</f>
        <v>TIME&gt;</v>
      </c>
      <c r="K585" s="26" t="str">
        <f t="shared" si="10"/>
        <v>TIME&gt;</v>
      </c>
      <c r="L585" s="35" t="str">
        <f>VLOOKUP(C585,SOURCE!V$6:AB$10116,2,0)</f>
        <v/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"TIME" STD_RIGHT_ARROW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VLOOKUP(C586,SOURCE!$V$3:$AC$2937,8,0)</f>
        <v>KEY_COMPLEX</v>
      </c>
      <c r="E586" s="23" t="str">
        <f>CHAR(34)&amp;VLOOKUP(C586,SOURCE!$V$3:$AC$2937,6,0)&amp;CHAR(34)</f>
        <v>"COMPLEX"</v>
      </c>
      <c r="F586" s="20" t="str">
        <f>VLOOKUP(C586,SOURCE!$V$3:$AD$2937,9,0)&amp;"           {"&amp;D586&amp;",   "&amp;E586&amp;"},"</f>
        <v xml:space="preserve">           {KEY_COMPLEX,   "COMPLEX"},</v>
      </c>
      <c r="H586" t="b">
        <f>ISNA(VLOOKUP(J586,J587:J$882,1,0))</f>
        <v>1</v>
      </c>
      <c r="I586" s="24">
        <f>VLOOKUP(C586,SOURCE!V$6:AB$10116,7,0)</f>
        <v>1848</v>
      </c>
      <c r="J586" s="25" t="str">
        <f>VLOOKUP(C586,SOURCE!V$6:AB$10116,6,0)</f>
        <v>COMPLEX</v>
      </c>
      <c r="K586" s="26" t="str">
        <f t="shared" si="10"/>
        <v>COMPLEX</v>
      </c>
      <c r="L586" s="35" t="str">
        <f>VLOOKUP(C586,SOURCE!V$6:AB$10116,2,0)</f>
        <v>Complex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"COMPLEX"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VLOOKUP(C587,SOURCE!$V$3:$AC$2937,8,0)</f>
        <v>ITM_toPOL2</v>
      </c>
      <c r="E587" s="23" t="str">
        <f>CHAR(34)&amp;VLOOKUP(C587,SOURCE!$V$3:$AC$2937,6,0)&amp;CHAR(34)</f>
        <v>"&gt;POLAR"</v>
      </c>
      <c r="F587" s="20" t="str">
        <f>VLOOKUP(C587,SOURCE!$V$3:$AD$2937,9,0)&amp;"           {"&amp;D587&amp;",   "&amp;E587&amp;"},"</f>
        <v xml:space="preserve">           {ITM_toPOL2,   "&gt;POLAR"},</v>
      </c>
      <c r="H587" t="b">
        <f>ISNA(VLOOKUP(J587,J588:J$882,1,0))</f>
        <v>1</v>
      </c>
      <c r="I587" s="24">
        <f>VLOOKUP(C587,SOURCE!V$6:AB$10116,7,0)</f>
        <v>1849</v>
      </c>
      <c r="J587" s="25" t="str">
        <f>VLOOKUP(C587,SOURCE!V$6:AB$10116,6,0)</f>
        <v>&gt;POLAR</v>
      </c>
      <c r="K587" s="26" t="str">
        <f t="shared" si="10"/>
        <v>&gt;P</v>
      </c>
      <c r="L587" s="35" t="str">
        <f>VLOOKUP(C587,SOURCE!V$6:AB$10116,2,0)</f>
        <v>Complex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STD_RIGHT_ARROW "P"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VLOOKUP(C588,SOURCE!$V$3:$AC$2937,8,0)</f>
        <v>ITM_toREC2</v>
      </c>
      <c r="E588" s="23" t="str">
        <f>CHAR(34)&amp;VLOOKUP(C588,SOURCE!$V$3:$AC$2937,6,0)&amp;CHAR(34)</f>
        <v>"&gt;RECT"</v>
      </c>
      <c r="F588" s="20" t="str">
        <f>VLOOKUP(C588,SOURCE!$V$3:$AD$2937,9,0)&amp;"           {"&amp;D588&amp;",   "&amp;E588&amp;"},"</f>
        <v xml:space="preserve">           {ITM_toREC2,   "&gt;RECT"},</v>
      </c>
      <c r="H588" t="b">
        <f>ISNA(VLOOKUP(J588,J589:J$882,1,0))</f>
        <v>1</v>
      </c>
      <c r="I588" s="24">
        <f>VLOOKUP(C588,SOURCE!V$6:AB$10116,7,0)</f>
        <v>1850</v>
      </c>
      <c r="J588" s="25" t="str">
        <f>VLOOKUP(C588,SOURCE!V$6:AB$10116,6,0)</f>
        <v>&gt;RECT</v>
      </c>
      <c r="K588" s="26" t="str">
        <f t="shared" si="10"/>
        <v>&gt;R</v>
      </c>
      <c r="L588" s="35" t="str">
        <f>VLOOKUP(C588,SOURCE!V$6:AB$10116,2,0)</f>
        <v>Complex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STD_RIGHT_ARROW "R"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VLOOKUP(C589,SOURCE!$V$3:$AC$2937,8,0)</f>
        <v>ITM_eRPN_ON</v>
      </c>
      <c r="E589" s="23" t="str">
        <f>CHAR(34)&amp;VLOOKUP(C589,SOURCE!$V$3:$AC$2937,6,0)&amp;CHAR(34)</f>
        <v>"ERPN"</v>
      </c>
      <c r="F589" s="20" t="str">
        <f>VLOOKUP(C589,SOURCE!$V$3:$AD$2937,9,0)&amp;"           {"&amp;D589&amp;",   "&amp;E589&amp;"},"</f>
        <v xml:space="preserve">           {ITM_eRPN_ON,   "ERPN"},</v>
      </c>
      <c r="H589" t="b">
        <f>ISNA(VLOOKUP(J589,J590:J$882,1,0))</f>
        <v>1</v>
      </c>
      <c r="I589" s="24">
        <f>VLOOKUP(C589,SOURCE!V$6:AB$10116,7,0)</f>
        <v>1851</v>
      </c>
      <c r="J589" s="25" t="str">
        <f>VLOOKUP(C589,SOURCE!V$6:AB$10116,6,0)</f>
        <v>ERPN</v>
      </c>
      <c r="K589" s="26" t="str">
        <f t="shared" si="10"/>
        <v>eRPN</v>
      </c>
      <c r="L589" s="35" t="str">
        <f>VLOOKUP(C589,SOURCE!V$6:AB$10116,2,0)</f>
        <v>CONF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"eRPN"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VLOOKUP(C590,SOURCE!$V$3:$AC$2937,8,0)</f>
        <v>ITM_eRPN_OFF</v>
      </c>
      <c r="E590" s="23" t="str">
        <f>CHAR(34)&amp;VLOOKUP(C590,SOURCE!$V$3:$AC$2937,6,0)&amp;CHAR(34)</f>
        <v>"RPN"</v>
      </c>
      <c r="F590" s="20" t="str">
        <f>VLOOKUP(C590,SOURCE!$V$3:$AD$2937,9,0)&amp;"           {"&amp;D590&amp;",   "&amp;E590&amp;"},"</f>
        <v xml:space="preserve">           {ITM_eRPN_OFF,   "RPN"},</v>
      </c>
      <c r="H590" t="b">
        <f>ISNA(VLOOKUP(J590,J591:J$882,1,0))</f>
        <v>1</v>
      </c>
      <c r="I590" s="24">
        <f>VLOOKUP(C590,SOURCE!V$6:AB$10116,7,0)</f>
        <v>1852</v>
      </c>
      <c r="J590" s="25" t="str">
        <f>VLOOKUP(C590,SOURCE!V$6:AB$10116,6,0)</f>
        <v>RPN</v>
      </c>
      <c r="K590" s="26" t="str">
        <f t="shared" si="10"/>
        <v>RPN</v>
      </c>
      <c r="L590" s="35" t="str">
        <f>VLOOKUP(C590,SOURCE!V$6:AB$10116,2,0)</f>
        <v>CONF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"RPN"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VLOOKUP(C591,SOURCE!$V$3:$AC$2937,8,0)</f>
        <v>ITM_DTtoJ</v>
      </c>
      <c r="E591" s="23" t="str">
        <f>CHAR(34)&amp;VLOOKUP(C591,SOURCE!$V$3:$AC$2937,6,0)&amp;CHAR(34)</f>
        <v>"DT&gt;J"</v>
      </c>
      <c r="F591" s="20" t="str">
        <f>VLOOKUP(C591,SOURCE!$V$3:$AD$2937,9,0)&amp;"           {"&amp;D591&amp;",   "&amp;E591&amp;"},"</f>
        <v>//           {ITM_DTtoJ,   "DT&gt;J"},</v>
      </c>
      <c r="H591" t="b">
        <f>ISNA(VLOOKUP(J591,J592:J$882,1,0))</f>
        <v>1</v>
      </c>
      <c r="I591" s="24">
        <f>VLOOKUP(C591,SOURCE!V$6:AB$10116,7,0)</f>
        <v>1862</v>
      </c>
      <c r="J591" s="25" t="str">
        <f>VLOOKUP(C591,SOURCE!V$6:AB$10116,6,0)</f>
        <v>DT&gt;J</v>
      </c>
      <c r="K591" s="26" t="str">
        <f t="shared" si="10"/>
        <v>DT&gt;J</v>
      </c>
      <c r="L591" s="35" t="str">
        <f>VLOOKUP(C591,SOURCE!V$6:AB$10116,2,0)</f>
        <v/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"DT" STD_RIGHT_ARROW "J"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VLOOKUP(C592,SOURCE!$V$3:$AC$2937,8,0)</f>
        <v>ITM_JtoDT</v>
      </c>
      <c r="E592" s="23" t="str">
        <f>CHAR(34)&amp;VLOOKUP(C592,SOURCE!$V$3:$AC$2937,6,0)&amp;CHAR(34)</f>
        <v>"J&gt;DT"</v>
      </c>
      <c r="F592" s="20" t="str">
        <f>VLOOKUP(C592,SOURCE!$V$3:$AD$2937,9,0)&amp;"           {"&amp;D592&amp;",   "&amp;E592&amp;"},"</f>
        <v>//           {ITM_JtoDT,   "J&gt;DT"},</v>
      </c>
      <c r="H592" t="b">
        <f>ISNA(VLOOKUP(J592,J593:J$882,1,0))</f>
        <v>1</v>
      </c>
      <c r="I592" s="24">
        <f>VLOOKUP(C592,SOURCE!V$6:AB$10116,7,0)</f>
        <v>1863</v>
      </c>
      <c r="J592" s="25" t="str">
        <f>VLOOKUP(C592,SOURCE!V$6:AB$10116,6,0)</f>
        <v>J&gt;DT</v>
      </c>
      <c r="K592" s="26" t="str">
        <f t="shared" si="10"/>
        <v>J&gt;DT</v>
      </c>
      <c r="L592" s="35" t="str">
        <f>VLOOKUP(C592,SOURCE!V$6:AB$10116,2,0)</f>
        <v/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"J" STD_RIGHT_ARROW "DT"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VLOOKUP(C593,SOURCE!$V$3:$AC$2937,8,0)</f>
        <v>ITM_DSPCYCLE</v>
      </c>
      <c r="E593" s="23" t="str">
        <f>CHAR(34)&amp;VLOOKUP(C593,SOURCE!$V$3:$AC$2937,6,0)&amp;CHAR(34)</f>
        <v>"FSE"</v>
      </c>
      <c r="F593" s="20" t="str">
        <f>VLOOKUP(C593,SOURCE!$V$3:$AD$2937,9,0)&amp;"           {"&amp;D593&amp;",   "&amp;E593&amp;"},"</f>
        <v>//           {ITM_DSPCYCLE,   "FSE"},</v>
      </c>
      <c r="H593" t="b">
        <f>ISNA(VLOOKUP(J593,J594:J$882,1,0))</f>
        <v>1</v>
      </c>
      <c r="I593" s="24">
        <f>VLOOKUP(C593,SOURCE!V$6:AB$10116,7,0)</f>
        <v>1864</v>
      </c>
      <c r="J593" s="25" t="str">
        <f>VLOOKUP(C593,SOURCE!V$6:AB$10116,6,0)</f>
        <v>FSE</v>
      </c>
      <c r="K593" s="26" t="str">
        <f t="shared" si="10"/>
        <v>FSE</v>
      </c>
      <c r="L593" s="35" t="str">
        <f>VLOOKUP(C593,SOURCE!V$6:AB$10116,2,0)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3" t="str">
        <f>VLOOKUP(I593,SOURCE!B:P,5,0)</f>
        <v>"FSE"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VLOOKUP(C594,SOURCE!$V$3:$AC$2937,8,0)</f>
        <v>ITM_SIGFIG</v>
      </c>
      <c r="E594" s="23" t="str">
        <f>CHAR(34)&amp;VLOOKUP(C594,SOURCE!$V$3:$AC$2937,6,0)&amp;CHAR(34)</f>
        <v>"SIG"</v>
      </c>
      <c r="F594" s="20" t="str">
        <f>VLOOKUP(C594,SOURCE!$V$3:$AD$2937,9,0)&amp;"           {"&amp;D594&amp;",   "&amp;E594&amp;"},"</f>
        <v xml:space="preserve">           {ITM_SIGFIG,   "SIG"},</v>
      </c>
      <c r="H594" t="b">
        <f>ISNA(VLOOKUP(J594,J595:J$882,1,0))</f>
        <v>1</v>
      </c>
      <c r="I594" s="24">
        <f>VLOOKUP(C594,SOURCE!V$6:AB$10116,7,0)</f>
        <v>1866</v>
      </c>
      <c r="J594" s="25" t="str">
        <f>VLOOKUP(C594,SOURCE!V$6:AB$10116,6,0)</f>
        <v>SIG</v>
      </c>
      <c r="K594" s="26" t="str">
        <f t="shared" si="10"/>
        <v>SIG</v>
      </c>
      <c r="L594" s="35" t="str">
        <f>VLOOKUP(C594,SOURCE!V$6:AB$10116,2,0)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3" t="str">
        <f>VLOOKUP(I594,SOURCE!B:P,5,0)</f>
        <v>"SIG"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VLOOKUP(C595,SOURCE!$V$3:$AC$2937,8,0)</f>
        <v>ITM_UNIT</v>
      </c>
      <c r="E595" s="23" t="str">
        <f>CHAR(34)&amp;VLOOKUP(C595,SOURCE!$V$3:$AC$2937,6,0)&amp;CHAR(34)</f>
        <v>"UNIT"</v>
      </c>
      <c r="F595" s="20" t="str">
        <f>VLOOKUP(C595,SOURCE!$V$3:$AD$2937,9,0)&amp;"           {"&amp;D595&amp;",   "&amp;E595&amp;"},"</f>
        <v>//           {ITM_UNIT,   "UNIT"},</v>
      </c>
      <c r="H595" t="b">
        <f>ISNA(VLOOKUP(J595,J596:J$882,1,0))</f>
        <v>1</v>
      </c>
      <c r="I595" s="24">
        <f>VLOOKUP(C595,SOURCE!V$6:AB$10116,7,0)</f>
        <v>1867</v>
      </c>
      <c r="J595" s="25" t="str">
        <f>VLOOKUP(C595,SOURCE!V$6:AB$10116,6,0)</f>
        <v>UNIT</v>
      </c>
      <c r="K595" s="26" t="str">
        <f t="shared" si="10"/>
        <v>UNIT</v>
      </c>
      <c r="L595" s="35" t="str">
        <f>VLOOKUP(C595,SOURCE!V$6:AB$10116,2,0)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3" t="str">
        <f>VLOOKUP(I595,SOURCE!B:P,5,0)</f>
        <v>"UNIT"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VLOOKUP(C596,SOURCE!$V$3:$AC$2937,8,0)</f>
        <v>ITM_ROUND2</v>
      </c>
      <c r="E596" s="23" t="str">
        <f>CHAR(34)&amp;VLOOKUP(C596,SOURCE!$V$3:$AC$2937,6,0)&amp;CHAR(34)</f>
        <v>"ROUND"</v>
      </c>
      <c r="F596" s="20" t="str">
        <f>VLOOKUP(C596,SOURCE!$V$3:$AD$2937,9,0)&amp;"           {"&amp;D596&amp;",   "&amp;E596&amp;"},"</f>
        <v xml:space="preserve">           {ITM_ROUND2,   "ROUND"},</v>
      </c>
      <c r="H596" t="b">
        <f>ISNA(VLOOKUP(J596,J597:J$882,1,0))</f>
        <v>1</v>
      </c>
      <c r="I596" s="24">
        <f>VLOOKUP(C596,SOURCE!V$6:AB$10116,7,0)</f>
        <v>1868</v>
      </c>
      <c r="J596" s="25" t="str">
        <f>VLOOKUP(C596,SOURCE!V$6:AB$10116,6,0)</f>
        <v>ROUND</v>
      </c>
      <c r="K596" s="26" t="str">
        <f t="shared" si="10"/>
        <v>ROUND</v>
      </c>
      <c r="L596" s="35" t="str">
        <f>VLOOKUP(C596,SOURCE!V$6:AB$10116,2,0)</f>
        <v>DISP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>FIX 01 0.9811111111 ROUND ALL 00 0.9 GSB M2 //</v>
      </c>
      <c r="O596" t="b">
        <f>ISNA(VLOOKUP(J596,J$3:J595,1,0))</f>
        <v>1</v>
      </c>
      <c r="Q596" s="23" t="str">
        <f>VLOOKUP(I596,SOURCE!B:P,5,0)</f>
        <v>"ROUND"</v>
      </c>
      <c r="W596">
        <f>IF(VLOOKUP(I596,SOURCE!B:P,2,0)&lt;&gt;"/  { itemToBeCoded",IF(ISERROR(VLOOKUP(J596,TEST!A:F,5,0)),"",VLOOKUP(J596,TEST!A:F,5,0)),"")</f>
        <v>1</v>
      </c>
      <c r="X596">
        <f>IF(VLOOKUP(I596,SOURCE!B:P,2,0)&lt;&gt;"/  { itemToBeCoded",IF(ISERROR(VLOOKUP(J596,TEST!A:F,6,0)),"",VLOOKUP(J596,TEST!A:F,6,0)),"")</f>
        <v>0.9</v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VLOOKUP(C597,SOURCE!$V$3:$AC$2937,8,0)</f>
        <v>ITM_ROUNDI2</v>
      </c>
      <c r="E597" s="23" t="str">
        <f>CHAR(34)&amp;VLOOKUP(C597,SOURCE!$V$3:$AC$2937,6,0)&amp;CHAR(34)</f>
        <v>"ROUNDI"</v>
      </c>
      <c r="F597" s="20" t="str">
        <f>VLOOKUP(C597,SOURCE!$V$3:$AD$2937,9,0)&amp;"           {"&amp;D597&amp;",   "&amp;E597&amp;"},"</f>
        <v xml:space="preserve">           {ITM_ROUNDI2,   "ROUNDI"},</v>
      </c>
      <c r="H597" t="b">
        <f>ISNA(VLOOKUP(J597,J598:J$882,1,0))</f>
        <v>1</v>
      </c>
      <c r="I597" s="24">
        <f>VLOOKUP(C597,SOURCE!V$6:AB$10116,7,0)</f>
        <v>1869</v>
      </c>
      <c r="J597" s="25" t="str">
        <f>VLOOKUP(C597,SOURCE!V$6:AB$10116,6,0)</f>
        <v>ROUNDI</v>
      </c>
      <c r="K597" s="26" t="str">
        <f t="shared" si="10"/>
        <v>ROUNDI</v>
      </c>
      <c r="L597" s="35" t="str">
        <f>VLOOKUP(C597,SOURCE!V$6:AB$10116,2,0)</f>
        <v>DISP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>0.98 ROUNDI 1 GSB M2 //</v>
      </c>
      <c r="O597" t="b">
        <f>ISNA(VLOOKUP(J597,J$3:J596,1,0))</f>
        <v>1</v>
      </c>
      <c r="Q597" s="23" t="str">
        <f>VLOOKUP(I597,SOURCE!B:P,5,0)</f>
        <v>"ROUNDI"</v>
      </c>
      <c r="W597">
        <f>IF(VLOOKUP(I597,SOURCE!B:P,2,0)&lt;&gt;"/  { itemToBeCoded",IF(ISERROR(VLOOKUP(J597,TEST!A:F,5,0)),"",VLOOKUP(J597,TEST!A:F,5,0)),"")</f>
        <v>1</v>
      </c>
      <c r="X597">
        <f>IF(VLOOKUP(I597,SOURCE!B:P,2,0)&lt;&gt;"/  { itemToBeCoded",IF(ISERROR(VLOOKUP(J597,TEST!A:F,6,0)),"",VLOOKUP(J597,TEST!A:F,6,0)),"")</f>
        <v>1</v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VLOOKUP(C598,SOURCE!$V$3:$AC$2937,8,0)</f>
        <v>ITM_RI</v>
      </c>
      <c r="E598" s="23" t="str">
        <f>CHAR(34)&amp;VLOOKUP(C598,SOURCE!$V$3:$AC$2937,6,0)&amp;CHAR(34)</f>
        <v>"&gt;I"</v>
      </c>
      <c r="F598" s="20" t="str">
        <f>VLOOKUP(C598,SOURCE!$V$3:$AD$2937,9,0)&amp;"           {"&amp;D598&amp;",   "&amp;E598&amp;"},"</f>
        <v>//           {ITM_RI,   "&gt;I"},</v>
      </c>
      <c r="H598" t="b">
        <f>ISNA(VLOOKUP(J598,J599:J$882,1,0))</f>
        <v>1</v>
      </c>
      <c r="I598" s="24">
        <f>VLOOKUP(C598,SOURCE!V$6:AB$10116,7,0)</f>
        <v>1871</v>
      </c>
      <c r="J598" s="25" t="str">
        <f>VLOOKUP(C598,SOURCE!V$6:AB$10116,6,0)</f>
        <v>&gt;I</v>
      </c>
      <c r="K598" s="26" t="str">
        <f t="shared" si="10"/>
        <v>&gt;I</v>
      </c>
      <c r="L598" s="35" t="str">
        <f>VLOOKUP(C598,SOURCE!V$6:AB$10116,2,0)</f>
        <v>FN SH_INT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STD_RIGHT_ARROW "I"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VLOOKUP(C599,SOURCE!$V$3:$AC$2937,8,0)</f>
        <v>ITM_HASH_JM</v>
      </c>
      <c r="E599" s="23" t="str">
        <f>CHAR(34)&amp;VLOOKUP(C599,SOURCE!$V$3:$AC$2937,6,0)&amp;CHAR(34)</f>
        <v>"&gt;INT"</v>
      </c>
      <c r="F599" s="20" t="str">
        <f>VLOOKUP(C599,SOURCE!$V$3:$AD$2937,9,0)&amp;"           {"&amp;D599&amp;",   "&amp;E599&amp;"},"</f>
        <v>//           {ITM_HASH_JM,   "&gt;INT"},</v>
      </c>
      <c r="H599" t="b">
        <f>ISNA(VLOOKUP(J599,J600:J$882,1,0))</f>
        <v>1</v>
      </c>
      <c r="I599" s="24">
        <f>VLOOKUP(C599,SOURCE!V$6:AB$10116,7,0)</f>
        <v>1872</v>
      </c>
      <c r="J599" s="25" t="str">
        <f>VLOOKUP(C599,SOURCE!V$6:AB$10116,6,0)</f>
        <v>&gt;INT</v>
      </c>
      <c r="K599" s="26" t="str">
        <f t="shared" si="10"/>
        <v>#</v>
      </c>
      <c r="L599" s="35" t="str">
        <f>VLOOKUP(C599,SOURCE!V$6:AB$10116,2,0)</f>
        <v>FN SH_INT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0</v>
      </c>
      <c r="Q599" s="23" t="str">
        <f>VLOOKUP(I599,SOURCE!B:P,5,0)</f>
        <v>"#"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VLOOKUP(C600,SOURCE!$V$3:$AC$2937,8,0)</f>
        <v>ITM_DRG</v>
      </c>
      <c r="E600" s="23" t="str">
        <f>CHAR(34)&amp;VLOOKUP(C600,SOURCE!$V$3:$AC$2937,6,0)&amp;CHAR(34)</f>
        <v>"DRG"</v>
      </c>
      <c r="F600" s="20" t="str">
        <f>VLOOKUP(C600,SOURCE!$V$3:$AD$2937,9,0)&amp;"           {"&amp;D600&amp;",   "&amp;E600&amp;"},"</f>
        <v>//           {ITM_DRG,   "DRG"},</v>
      </c>
      <c r="H600" t="b">
        <f>ISNA(VLOOKUP(J600,J601:J$882,1,0))</f>
        <v>1</v>
      </c>
      <c r="I600" s="24">
        <f>VLOOKUP(C600,SOURCE!V$6:AB$10116,7,0)</f>
        <v>1873</v>
      </c>
      <c r="J600" s="25" t="str">
        <f>VLOOKUP(C600,SOURCE!V$6:AB$10116,6,0)</f>
        <v>DRG</v>
      </c>
      <c r="K600" s="26" t="str">
        <f t="shared" si="10"/>
        <v>DRG</v>
      </c>
      <c r="L600" s="35" t="str">
        <f>VLOOKUP(C600,SOURCE!V$6:AB$10116,2,0)</f>
        <v>Trig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"DRG"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VLOOKUP(C601,SOURCE!$V$3:$AC$2937,8,0)</f>
        <v>CHR_caseUP</v>
      </c>
      <c r="E601" s="23" t="str">
        <f>CHAR(34)&amp;VLOOKUP(C601,SOURCE!$V$3:$AC$2937,6,0)&amp;CHAR(34)</f>
        <v>"CASEUP"</v>
      </c>
      <c r="F601" s="20" t="str">
        <f>VLOOKUP(C601,SOURCE!$V$3:$AD$2937,9,0)&amp;"           {"&amp;D601&amp;",   "&amp;E601&amp;"},"</f>
        <v xml:space="preserve">           {CHR_caseUP,   "CASEUP"},</v>
      </c>
      <c r="H601" t="b">
        <f>ISNA(VLOOKUP(J601,J602:J$882,1,0))</f>
        <v>1</v>
      </c>
      <c r="I601" s="24">
        <f>VLOOKUP(C601,SOURCE!V$6:AB$10116,7,0)</f>
        <v>1878</v>
      </c>
      <c r="J601" s="25" t="str">
        <f>VLOOKUP(C601,SOURCE!V$6:AB$10116,6,0)</f>
        <v>CASEUP</v>
      </c>
      <c r="K601" s="26" t="str">
        <f t="shared" si="10"/>
        <v>CASEUP</v>
      </c>
      <c r="L601" s="35" t="str">
        <f>VLOOKUP(C601,SOURCE!V$6:AB$10116,2,0)</f>
        <v>CONF</v>
      </c>
      <c r="M601" t="str">
        <f>IF(VLOOKUP(I601,SOURCE!B:P,2,0)="/  { itemToBeCoded","To be coded","")</f>
        <v>To be coded</v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"CASE UP"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VLOOKUP(C602,SOURCE!$V$3:$AC$2937,8,0)</f>
        <v>CHR_caseDN</v>
      </c>
      <c r="E602" s="23" t="str">
        <f>CHAR(34)&amp;VLOOKUP(C602,SOURCE!$V$3:$AC$2937,6,0)&amp;CHAR(34)</f>
        <v>"CASEDN"</v>
      </c>
      <c r="F602" s="20" t="str">
        <f>VLOOKUP(C602,SOURCE!$V$3:$AD$2937,9,0)&amp;"           {"&amp;D602&amp;",   "&amp;E602&amp;"},"</f>
        <v xml:space="preserve">           {CHR_caseDN,   "CASEDN"},</v>
      </c>
      <c r="H602" t="b">
        <f>ISNA(VLOOKUP(J602,J603:J$882,1,0))</f>
        <v>1</v>
      </c>
      <c r="I602" s="24">
        <f>VLOOKUP(C602,SOURCE!V$6:AB$10116,7,0)</f>
        <v>1879</v>
      </c>
      <c r="J602" s="25" t="str">
        <f>VLOOKUP(C602,SOURCE!V$6:AB$10116,6,0)</f>
        <v>CASEDN</v>
      </c>
      <c r="K602" s="26" t="str">
        <f t="shared" si="10"/>
        <v>CASEDN</v>
      </c>
      <c r="L602" s="35" t="str">
        <f>VLOOKUP(C602,SOURCE!V$6:AB$10116,2,0)</f>
        <v>CONF</v>
      </c>
      <c r="M602" t="str">
        <f>IF(VLOOKUP(I602,SOURCE!B:P,2,0)="/  { itemToBeCoded","To be coded","")</f>
        <v>To be coded</v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"CASE DN"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VLOOKUP(C603,SOURCE!$V$3:$AC$2937,8,0)</f>
        <v>ITM_LISTXY</v>
      </c>
      <c r="E603" s="23" t="str">
        <f>CHAR(34)&amp;VLOOKUP(C603,SOURCE!$V$3:$AC$2937,6,0)&amp;CHAR(34)</f>
        <v>"LISTXY"</v>
      </c>
      <c r="F603" s="20" t="str">
        <f>VLOOKUP(C603,SOURCE!$V$3:$AD$2937,9,0)&amp;"           {"&amp;D603&amp;",   "&amp;E603&amp;"},"</f>
        <v xml:space="preserve">           {ITM_LISTXY,   "LISTXY"},</v>
      </c>
      <c r="H603" t="b">
        <f>ISNA(VLOOKUP(J603,J604:J$882,1,0))</f>
        <v>1</v>
      </c>
      <c r="I603" s="24">
        <f>VLOOKUP(C603,SOURCE!V$6:AB$10116,7,0)</f>
        <v>1880</v>
      </c>
      <c r="J603" s="25" t="str">
        <f>VLOOKUP(C603,SOURCE!V$6:AB$10116,6,0)</f>
        <v>LISTXY</v>
      </c>
      <c r="K603" s="26" t="str">
        <f t="shared" si="10"/>
        <v>LISTXY</v>
      </c>
      <c r="L603" s="35">
        <f>VLOOKUP(C603,SOURCE!V$6:AB$10116,2,0)</f>
        <v>0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"LISTXY"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VLOOKUP(C604,SOURCE!$V$3:$AC$2937,8,0)</f>
        <v>ITM_SH_ERPN</v>
      </c>
      <c r="E604" s="23" t="str">
        <f>CHAR(34)&amp;VLOOKUP(C604,SOURCE!$V$3:$AC$2937,6,0)&amp;CHAR(34)</f>
        <v>"ERPN?"</v>
      </c>
      <c r="F604" s="20" t="str">
        <f>VLOOKUP(C604,SOURCE!$V$3:$AD$2937,9,0)&amp;"           {"&amp;D604&amp;",   "&amp;E604&amp;"},"</f>
        <v>//           {ITM_SH_ERPN,   "ERPN?"},</v>
      </c>
      <c r="H604" t="b">
        <f>ISNA(VLOOKUP(J604,J605:J$882,1,0))</f>
        <v>1</v>
      </c>
      <c r="I604" s="24">
        <f>VLOOKUP(C604,SOURCE!V$6:AB$10116,7,0)</f>
        <v>1881</v>
      </c>
      <c r="J604" s="25" t="str">
        <f>VLOOKUP(C604,SOURCE!V$6:AB$10116,6,0)</f>
        <v>ERPN?</v>
      </c>
      <c r="K604" s="26" t="str">
        <f t="shared" si="10"/>
        <v>eRPN?</v>
      </c>
      <c r="L604" s="35" t="str">
        <f>VLOOKUP(C604,SOURCE!V$6:AB$10116,2,0)</f>
        <v>INFO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"eRPN?"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VLOOKUP(C605,SOURCE!$V$3:$AC$2937,8,0)</f>
        <v>ITM_ms</v>
      </c>
      <c r="E605" s="23" t="str">
        <f>CHAR(34)&amp;VLOOKUP(C605,SOURCE!$V$3:$AC$2937,6,0)&amp;CHAR(34)</f>
        <v>".MS"</v>
      </c>
      <c r="F605" s="20" t="str">
        <f>VLOOKUP(C605,SOURCE!$V$3:$AD$2937,9,0)&amp;"           {"&amp;D605&amp;",   "&amp;E605&amp;"},"</f>
        <v>//           {ITM_ms,   ".MS"},</v>
      </c>
      <c r="H605" t="b">
        <f>ISNA(VLOOKUP(J605,J606:J$882,1,0))</f>
        <v>1</v>
      </c>
      <c r="I605" s="24">
        <f>VLOOKUP(C605,SOURCE!V$6:AB$10116,7,0)</f>
        <v>1909</v>
      </c>
      <c r="J605" s="25" t="str">
        <f>VLOOKUP(C605,SOURCE!V$6:AB$10116,6,0)</f>
        <v>.MS</v>
      </c>
      <c r="K605" s="26" t="str">
        <f t="shared" si="10"/>
        <v>.ms</v>
      </c>
      <c r="L605" s="35" t="str">
        <f>VLOOKUP(C605,SOURCE!V$6:AB$10116,2,0)</f>
        <v>Trig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".ms"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VLOOKUP(C606,SOURCE!$V$3:$AC$2937,8,0)</f>
        <v>ITM_msTo</v>
      </c>
      <c r="E606" s="23" t="str">
        <f>CHAR(34)&amp;VLOOKUP(C606,SOURCE!$V$3:$AC$2937,6,0)&amp;CHAR(34)</f>
        <v>".MS^MINUS^1"</v>
      </c>
      <c r="F606" s="20" t="str">
        <f>VLOOKUP(C606,SOURCE!$V$3:$AD$2937,9,0)&amp;"           {"&amp;D606&amp;",   "&amp;E606&amp;"},"</f>
        <v>//           {ITM_msTo,   ".MS^MINUS^1"},</v>
      </c>
      <c r="H606" t="b">
        <f>ISNA(VLOOKUP(J606,J607:J$882,1,0))</f>
        <v>1</v>
      </c>
      <c r="I606" s="24">
        <f>VLOOKUP(C606,SOURCE!V$6:AB$10116,7,0)</f>
        <v>1910</v>
      </c>
      <c r="J606" s="25" t="str">
        <f>VLOOKUP(C606,SOURCE!V$6:AB$10116,6,0)</f>
        <v>.MS^MINUS^1</v>
      </c>
      <c r="K606" s="26" t="str">
        <f t="shared" si="10"/>
        <v>.ms^MINUS^1</v>
      </c>
      <c r="L606" s="35" t="str">
        <f>VLOOKUP(C606,SOURCE!V$6:AB$10116,2,0)</f>
        <v>Trig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".ms" STD_SUP_MINUS STD_SUP_1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VLOOKUP(C607,SOURCE!$V$3:$AC$2937,8,0)</f>
        <v>ITM_XXEQ</v>
      </c>
      <c r="E607" s="23" t="str">
        <f>CHAR(34)&amp;VLOOKUP(C607,SOURCE!$V$3:$AC$2937,6,0)&amp;CHAR(34)</f>
        <v>"X.XEQ"</v>
      </c>
      <c r="F607" s="20" t="str">
        <f>VLOOKUP(C607,SOURCE!$V$3:$AD$2937,9,0)&amp;"           {"&amp;D607&amp;",   "&amp;E607&amp;"},"</f>
        <v>//           {ITM_XXEQ,   "X.XEQ"},</v>
      </c>
      <c r="H607" t="b">
        <f>ISNA(VLOOKUP(J607,J608:J$882,1,0))</f>
        <v>1</v>
      </c>
      <c r="I607" s="24">
        <f>VLOOKUP(C607,SOURCE!V$6:AB$10116,7,0)</f>
        <v>1912</v>
      </c>
      <c r="J607" s="25" t="str">
        <f>VLOOKUP(C607,SOURCE!V$6:AB$10116,6,0)</f>
        <v>X.XEQ</v>
      </c>
      <c r="K607" s="26" t="str">
        <f t="shared" si="10"/>
        <v>X.XEQ</v>
      </c>
      <c r="L607" s="35" t="str">
        <f>VLOOKUP(C607,SOURCE!V$6:AB$10116,2,0)</f>
        <v>KEYS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"X.XEQ"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VLOOKUP(C608,SOURCE!$V$3:$AC$2937,8,0)</f>
        <v>ITM_HPRP</v>
      </c>
      <c r="E608" s="23" t="str">
        <f>CHAR(34)&amp;VLOOKUP(C608,SOURCE!$V$3:$AC$2937,6,0)&amp;CHAR(34)</f>
        <v>"HP.RP"</v>
      </c>
      <c r="F608" s="20" t="str">
        <f>VLOOKUP(C608,SOURCE!$V$3:$AD$2937,9,0)&amp;"           {"&amp;D608&amp;",   "&amp;E608&amp;"},"</f>
        <v>//           {ITM_HPRP,   "HP.RP"},</v>
      </c>
      <c r="H608" t="b">
        <f>ISNA(VLOOKUP(J608,J609:J$882,1,0))</f>
        <v>1</v>
      </c>
      <c r="I608" s="24">
        <f>VLOOKUP(C608,SOURCE!V$6:AB$10116,7,0)</f>
        <v>1917</v>
      </c>
      <c r="J608" s="25" t="str">
        <f>VLOOKUP(C608,SOURCE!V$6:AB$10116,6,0)</f>
        <v>HP.RP</v>
      </c>
      <c r="K608" s="26" t="str">
        <f t="shared" si="10"/>
        <v>HP.RP</v>
      </c>
      <c r="L608" s="35" t="str">
        <f>VLOOKUP(C608,SOURCE!V$6:AB$10116,2,0)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"HP.RP"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VLOOKUP(C609,SOURCE!$V$3:$AC$2937,8,0)</f>
        <v>ITM_STKTO3x1</v>
      </c>
      <c r="E609" s="23" t="str">
        <f>CHAR(34)&amp;VLOOKUP(C609,SOURCE!$V$3:$AC$2937,6,0)&amp;CHAR(34)</f>
        <v>"ZYX&gt;M"</v>
      </c>
      <c r="F609" s="20" t="str">
        <f>VLOOKUP(C609,SOURCE!$V$3:$AD$2937,9,0)&amp;"           {"&amp;D609&amp;",   "&amp;E609&amp;"},"</f>
        <v>//           {ITM_STKTO3x1,   "ZYX&gt;M"},</v>
      </c>
      <c r="H609" t="b">
        <f>ISNA(VLOOKUP(J609,J610:J$882,1,0))</f>
        <v>1</v>
      </c>
      <c r="I609" s="24">
        <f>VLOOKUP(C609,SOURCE!V$6:AB$10116,7,0)</f>
        <v>1931</v>
      </c>
      <c r="J609" s="25" t="str">
        <f>VLOOKUP(C609,SOURCE!V$6:AB$10116,6,0)</f>
        <v>ZYX&gt;M</v>
      </c>
      <c r="K609" s="26" t="str">
        <f t="shared" si="10"/>
        <v>zyx&gt;M</v>
      </c>
      <c r="L609" s="35" t="str">
        <f>VLOOKUP(C609,SOURCE!V$6:AB$10116,2,0)</f>
        <v>CUSTOM TEMP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"zyx" STD_RIGHT_ARROW "M"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VLOOKUP(C610,SOURCE!$V$3:$AC$2937,8,0)</f>
        <v>ITM_XPARSE</v>
      </c>
      <c r="E610" s="23" t="str">
        <f>CHAR(34)&amp;VLOOKUP(C610,SOURCE!$V$3:$AC$2937,6,0)&amp;CHAR(34)</f>
        <v>"ALPHA.PARSE"</v>
      </c>
      <c r="F610" s="20" t="str">
        <f>VLOOKUP(C610,SOURCE!$V$3:$AD$2937,9,0)&amp;"           {"&amp;D610&amp;",   "&amp;E610&amp;"},"</f>
        <v>//           {ITM_XPARSE,   "ALPHA.PARSE"},</v>
      </c>
      <c r="H610" t="b">
        <f>ISNA(VLOOKUP(J610,J611:J$882,1,0))</f>
        <v>1</v>
      </c>
      <c r="I610" s="24">
        <f>VLOOKUP(C610,SOURCE!V$6:AB$10116,7,0)</f>
        <v>1932</v>
      </c>
      <c r="J610" s="25" t="str">
        <f>VLOOKUP(C610,SOURCE!V$6:AB$10116,6,0)</f>
        <v>ALPHA.PARSE</v>
      </c>
      <c r="K610" s="26" t="str">
        <f t="shared" si="10"/>
        <v>alpha.PARSE</v>
      </c>
      <c r="L610" s="35" t="str">
        <f>VLOOKUP(C610,SOURCE!V$6:AB$10116,2,0)</f>
        <v>TEXT</v>
      </c>
      <c r="M610" t="str">
        <f>IF(VLOOKUP(I610,SOURCE!B:P,2,0)="/  { itemToBeCoded","To be coded","")</f>
        <v>To be coded</v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STD_alpha ".PARSE"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VLOOKUP(C611,SOURCE!$V$3:$AC$2937,8,0)</f>
        <v>ITM_FLGSV</v>
      </c>
      <c r="E611" s="23" t="str">
        <f>CHAR(34)&amp;VLOOKUP(C611,SOURCE!$V$3:$AC$2937,6,0)&amp;CHAR(34)</f>
        <v>"FLGS"</v>
      </c>
      <c r="F611" s="20" t="str">
        <f>VLOOKUP(C611,SOURCE!$V$3:$AD$2937,9,0)&amp;"           {"&amp;D611&amp;",   "&amp;E611&amp;"},"</f>
        <v>//           {ITM_FLGSV,   "FLGS"},</v>
      </c>
      <c r="H611" t="b">
        <f>ISNA(VLOOKUP(J611,J612:J$882,1,0))</f>
        <v>1</v>
      </c>
      <c r="I611" s="24">
        <f>VLOOKUP(C611,SOURCE!V$6:AB$10116,7,0)</f>
        <v>1935</v>
      </c>
      <c r="J611" s="25" t="str">
        <f>VLOOKUP(C611,SOURCE!V$6:AB$10116,6,0)</f>
        <v>FLGS</v>
      </c>
      <c r="K611" s="26" t="str">
        <f t="shared" si="10"/>
        <v>FLGS</v>
      </c>
      <c r="L611" s="35" t="str">
        <f>VLOOKUP(C611,SOURCE!V$6:AB$10116,2,0)</f>
        <v>SYS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"FLGS"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VLOOKUP(C612,SOURCE!$V$3:$AC$2937,8,0)</f>
        <v>ITM_CPXI</v>
      </c>
      <c r="E612" s="23" t="str">
        <f>CHAR(34)&amp;VLOOKUP(C612,SOURCE!$V$3:$AC$2937,6,0)&amp;CHAR(34)</f>
        <v>"CPXI"</v>
      </c>
      <c r="F612" s="20" t="str">
        <f>VLOOKUP(C612,SOURCE!$V$3:$AD$2937,9,0)&amp;"           {"&amp;D612&amp;",   "&amp;E612&amp;"},"</f>
        <v>//           {ITM_CPXI,   "CPXI"},</v>
      </c>
      <c r="H612" t="b">
        <f>ISNA(VLOOKUP(J612,J613:J$882,1,0))</f>
        <v>1</v>
      </c>
      <c r="I612" s="24">
        <f>VLOOKUP(C612,SOURCE!V$6:AB$10116,7,0)</f>
        <v>1936</v>
      </c>
      <c r="J612" s="25" t="str">
        <f>VLOOKUP(C612,SOURCE!V$6:AB$10116,6,0)</f>
        <v>CPXI</v>
      </c>
      <c r="K612" s="26" t="str">
        <f t="shared" si="10"/>
        <v>CPXi</v>
      </c>
      <c r="L612" s="35" t="str">
        <f>VLOOKUP(C612,SOURCE!V$6:AB$10116,2,0)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"CPXi"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VLOOKUP(C613,SOURCE!$V$3:$AC$2937,8,0)</f>
        <v>ITM_CPXJ</v>
      </c>
      <c r="E613" s="23" t="str">
        <f>CHAR(34)&amp;VLOOKUP(C613,SOURCE!$V$3:$AC$2937,6,0)&amp;CHAR(34)</f>
        <v>"CPXJ"</v>
      </c>
      <c r="F613" s="20" t="str">
        <f>VLOOKUP(C613,SOURCE!$V$3:$AD$2937,9,0)&amp;"           {"&amp;D613&amp;",   "&amp;E613&amp;"},"</f>
        <v>//           {ITM_CPXJ,   "CPXJ"},</v>
      </c>
      <c r="H613" t="b">
        <f>ISNA(VLOOKUP(J613,J614:J$882,1,0))</f>
        <v>1</v>
      </c>
      <c r="I613" s="24">
        <f>VLOOKUP(C613,SOURCE!V$6:AB$10116,7,0)</f>
        <v>1937</v>
      </c>
      <c r="J613" s="25" t="str">
        <f>VLOOKUP(C613,SOURCE!V$6:AB$10116,6,0)</f>
        <v>CPXJ</v>
      </c>
      <c r="K613" s="26" t="str">
        <f t="shared" si="10"/>
        <v>CPXj</v>
      </c>
      <c r="L613" s="35" t="str">
        <f>VLOOKUP(C613,SOURCE!V$6:AB$10116,2,0)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"CPXj"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VLOOKUP(C614,SOURCE!$V$3:$AC$2937,8,0)</f>
        <v>ITM_SSIZE4</v>
      </c>
      <c r="E614" s="23" t="str">
        <f>CHAR(34)&amp;VLOOKUP(C614,SOURCE!$V$3:$AC$2937,6,0)&amp;CHAR(34)</f>
        <v>"SSIZE4"</v>
      </c>
      <c r="F614" s="20" t="str">
        <f>VLOOKUP(C614,SOURCE!$V$3:$AD$2937,9,0)&amp;"           {"&amp;D614&amp;",   "&amp;E614&amp;"},"</f>
        <v>//           {ITM_SSIZE4,   "SSIZE4"},</v>
      </c>
      <c r="H614" t="b">
        <f>ISNA(VLOOKUP(J614,J615:J$882,1,0))</f>
        <v>1</v>
      </c>
      <c r="I614" s="24">
        <f>VLOOKUP(C614,SOURCE!V$6:AB$10116,7,0)</f>
        <v>1938</v>
      </c>
      <c r="J614" s="25" t="str">
        <f>VLOOKUP(C614,SOURCE!V$6:AB$10116,6,0)</f>
        <v>SSIZE4</v>
      </c>
      <c r="K614" s="26" t="str">
        <f t="shared" si="10"/>
        <v>SSIZE4</v>
      </c>
      <c r="L614" s="35" t="str">
        <f>VLOOKUP(C614,SOURCE!V$6:AB$10116,2,0)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"SSIZE4"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VLOOKUP(C615,SOURCE!$V$3:$AC$2937,8,0)</f>
        <v>ITM_SSIZE8</v>
      </c>
      <c r="E615" s="23" t="str">
        <f>CHAR(34)&amp;VLOOKUP(C615,SOURCE!$V$3:$AC$2937,6,0)&amp;CHAR(34)</f>
        <v>"SSIZE8"</v>
      </c>
      <c r="F615" s="20" t="str">
        <f>VLOOKUP(C615,SOURCE!$V$3:$AD$2937,9,0)&amp;"           {"&amp;D615&amp;",   "&amp;E615&amp;"},"</f>
        <v>//           {ITM_SSIZE8,   "SSIZE8"},</v>
      </c>
      <c r="H615" t="b">
        <f>ISNA(VLOOKUP(J615,J616:J$882,1,0))</f>
        <v>1</v>
      </c>
      <c r="I615" s="24">
        <f>VLOOKUP(C615,SOURCE!V$6:AB$10116,7,0)</f>
        <v>1939</v>
      </c>
      <c r="J615" s="25" t="str">
        <f>VLOOKUP(C615,SOURCE!V$6:AB$10116,6,0)</f>
        <v>SSIZE8</v>
      </c>
      <c r="K615" s="26" t="str">
        <f t="shared" si="10"/>
        <v>SSIZE8</v>
      </c>
      <c r="L615" s="35" t="str">
        <f>VLOOKUP(C615,SOURCE!V$6:AB$10116,2,0)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"SSIZE8"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VLOOKUP(C616,SOURCE!$V$3:$AC$2937,8,0)</f>
        <v>ITM_POLAR</v>
      </c>
      <c r="E616" s="23" t="str">
        <f>CHAR(34)&amp;VLOOKUP(C616,SOURCE!$V$3:$AC$2937,6,0)&amp;CHAR(34)</f>
        <v>"POLAR"</v>
      </c>
      <c r="F616" s="20" t="str">
        <f>VLOOKUP(C616,SOURCE!$V$3:$AD$2937,9,0)&amp;"           {"&amp;D616&amp;",   "&amp;E616&amp;"},"</f>
        <v xml:space="preserve">           {ITM_POLAR,   "POLAR"},</v>
      </c>
      <c r="H616" t="b">
        <f>ISNA(VLOOKUP(J616,J617:J$882,1,0))</f>
        <v>1</v>
      </c>
      <c r="I616" s="24">
        <f>VLOOKUP(C616,SOURCE!V$6:AB$10116,7,0)</f>
        <v>1946</v>
      </c>
      <c r="J616" s="25" t="str">
        <f>VLOOKUP(C616,SOURCE!V$6:AB$10116,6,0)</f>
        <v>POLAR</v>
      </c>
      <c r="K616" s="26" t="str">
        <f t="shared" si="10"/>
        <v>POLAR</v>
      </c>
      <c r="L616" s="35" t="str">
        <f>VLOOKUP(C616,SOURCE!V$6:AB$10116,2,0)</f>
        <v>SYSFL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"POLAR"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VLOOKUP(C617,SOURCE!$V$3:$AC$2937,8,0)</f>
        <v>ITM_RECT</v>
      </c>
      <c r="E617" s="23" t="str">
        <f>CHAR(34)&amp;VLOOKUP(C617,SOURCE!$V$3:$AC$2937,6,0)&amp;CHAR(34)</f>
        <v>"RECT"</v>
      </c>
      <c r="F617" s="20" t="str">
        <f>VLOOKUP(C617,SOURCE!$V$3:$AD$2937,9,0)&amp;"           {"&amp;D617&amp;",   "&amp;E617&amp;"},"</f>
        <v xml:space="preserve">           {ITM_RECT,   "RECT"},</v>
      </c>
      <c r="H617" t="b">
        <f>ISNA(VLOOKUP(J617,J618:J$882,1,0))</f>
        <v>1</v>
      </c>
      <c r="I617" s="24">
        <f>VLOOKUP(C617,SOURCE!V$6:AB$10116,7,0)</f>
        <v>1949</v>
      </c>
      <c r="J617" s="25" t="str">
        <f>VLOOKUP(C617,SOURCE!V$6:AB$10116,6,0)</f>
        <v>RECT</v>
      </c>
      <c r="K617" s="26" t="str">
        <f t="shared" si="10"/>
        <v>RECT</v>
      </c>
      <c r="L617" s="35" t="str">
        <f>VLOOKUP(C617,SOURCE!V$6:AB$10116,2,0)</f>
        <v>SYSFL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"RECT"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VLOOKUP(C618,SOURCE!$V$3:$AC$2937,8,0)</f>
        <v>ITM_XEDIT</v>
      </c>
      <c r="E618" s="23" t="str">
        <f>CHAR(34)&amp;VLOOKUP(C618,SOURCE!$V$3:$AC$2937,6,0)&amp;CHAR(34)</f>
        <v>"X.EDIT"</v>
      </c>
      <c r="F618" s="20" t="str">
        <f>VLOOKUP(C618,SOURCE!$V$3:$AD$2937,9,0)&amp;"           {"&amp;D618&amp;",   "&amp;E618&amp;"},"</f>
        <v>//           {ITM_XEDIT,   "X.EDIT"},</v>
      </c>
      <c r="H618" t="b">
        <f>ISNA(VLOOKUP(J618,J619:J$882,1,0))</f>
        <v>1</v>
      </c>
      <c r="I618" s="24">
        <f>VLOOKUP(C618,SOURCE!V$6:AB$10116,7,0)</f>
        <v>1957</v>
      </c>
      <c r="J618" s="25" t="str">
        <f>VLOOKUP(C618,SOURCE!V$6:AB$10116,6,0)</f>
        <v>X.EDIT</v>
      </c>
      <c r="K618" s="26" t="str">
        <f t="shared" si="10"/>
        <v>X.EDIT</v>
      </c>
      <c r="L618" s="35" t="str">
        <f>VLOOKUP(C618,SOURCE!V$6:AB$10116,2,0)</f>
        <v>TEXT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"X.EDIT"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VLOOKUP(C619,SOURCE!$V$3:$AC$2937,8,0)</f>
        <v>ITM_X_P1</v>
      </c>
      <c r="E619" s="23" t="str">
        <f>CHAR(34)&amp;VLOOKUP(C619,SOURCE!$V$3:$AC$2937,6,0)&amp;CHAR(34)</f>
        <v>"XEQM01"</v>
      </c>
      <c r="F619" s="20" t="str">
        <f>VLOOKUP(C619,SOURCE!$V$3:$AD$2937,9,0)&amp;"           {"&amp;D619&amp;",   "&amp;E619&amp;"},"</f>
        <v>//           {ITM_X_P1,   "XEQM01"},</v>
      </c>
      <c r="H619" t="b">
        <f>ISNA(VLOOKUP(J619,J620:J$882,1,0))</f>
        <v>1</v>
      </c>
      <c r="I619" s="24">
        <f>VLOOKUP(C619,SOURCE!V$6:AB$10116,7,0)</f>
        <v>1965</v>
      </c>
      <c r="J619" s="25" t="str">
        <f>VLOOKUP(C619,SOURCE!V$6:AB$10116,6,0)</f>
        <v>XEQM01</v>
      </c>
      <c r="K619" s="26" t="str">
        <f t="shared" si="10"/>
        <v>XEQM01</v>
      </c>
      <c r="L619" s="35" t="str">
        <f>VLOOKUP(C619,SOURCE!V$6:AB$10116,2,0)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"XEQM01"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VLOOKUP(C620,SOURCE!$V$3:$AC$2937,8,0)</f>
        <v>ITM_X_P2</v>
      </c>
      <c r="E620" s="23" t="str">
        <f>CHAR(34)&amp;VLOOKUP(C620,SOURCE!$V$3:$AC$2937,6,0)&amp;CHAR(34)</f>
        <v>"XEQM02"</v>
      </c>
      <c r="F620" s="20" t="str">
        <f>VLOOKUP(C620,SOURCE!$V$3:$AD$2937,9,0)&amp;"           {"&amp;D620&amp;",   "&amp;E620&amp;"},"</f>
        <v>//           {ITM_X_P2,   "XEQM02"},</v>
      </c>
      <c r="H620" t="b">
        <f>ISNA(VLOOKUP(J620,J621:J$882,1,0))</f>
        <v>1</v>
      </c>
      <c r="I620" s="24">
        <f>VLOOKUP(C620,SOURCE!V$6:AB$10116,7,0)</f>
        <v>1966</v>
      </c>
      <c r="J620" s="25" t="str">
        <f>VLOOKUP(C620,SOURCE!V$6:AB$10116,6,0)</f>
        <v>XEQM02</v>
      </c>
      <c r="K620" s="26" t="str">
        <f t="shared" si="10"/>
        <v>XEQM02</v>
      </c>
      <c r="L620" s="35" t="str">
        <f>VLOOKUP(C620,SOURCE!V$6:AB$10116,2,0)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"XEQM02"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VLOOKUP(C621,SOURCE!$V$3:$AC$2937,8,0)</f>
        <v>ITM_X_P3</v>
      </c>
      <c r="E621" s="23" t="str">
        <f>CHAR(34)&amp;VLOOKUP(C621,SOURCE!$V$3:$AC$2937,6,0)&amp;CHAR(34)</f>
        <v>"XEQM03"</v>
      </c>
      <c r="F621" s="20" t="str">
        <f>VLOOKUP(C621,SOURCE!$V$3:$AD$2937,9,0)&amp;"           {"&amp;D621&amp;",   "&amp;E621&amp;"},"</f>
        <v>//           {ITM_X_P3,   "XEQM03"},</v>
      </c>
      <c r="H621" t="b">
        <f>ISNA(VLOOKUP(J621,J622:J$882,1,0))</f>
        <v>1</v>
      </c>
      <c r="I621" s="24">
        <f>VLOOKUP(C621,SOURCE!V$6:AB$10116,7,0)</f>
        <v>1967</v>
      </c>
      <c r="J621" s="25" t="str">
        <f>VLOOKUP(C621,SOURCE!V$6:AB$10116,6,0)</f>
        <v>XEQM03</v>
      </c>
      <c r="K621" s="26" t="str">
        <f t="shared" si="10"/>
        <v>XEQM03</v>
      </c>
      <c r="L621" s="35" t="str">
        <f>VLOOKUP(C621,SOURCE!V$6:AB$10116,2,0)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"XEQM03"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VLOOKUP(C622,SOURCE!$V$3:$AC$2937,8,0)</f>
        <v>ITM_X_P4</v>
      </c>
      <c r="E622" s="23" t="str">
        <f>CHAR(34)&amp;VLOOKUP(C622,SOURCE!$V$3:$AC$2937,6,0)&amp;CHAR(34)</f>
        <v>"XEQM04"</v>
      </c>
      <c r="F622" s="20" t="str">
        <f>VLOOKUP(C622,SOURCE!$V$3:$AD$2937,9,0)&amp;"           {"&amp;D622&amp;",   "&amp;E622&amp;"},"</f>
        <v>//           {ITM_X_P4,   "XEQM04"},</v>
      </c>
      <c r="H622" t="b">
        <f>ISNA(VLOOKUP(J622,J623:J$882,1,0))</f>
        <v>1</v>
      </c>
      <c r="I622" s="24">
        <f>VLOOKUP(C622,SOURCE!V$6:AB$10116,7,0)</f>
        <v>1968</v>
      </c>
      <c r="J622" s="25" t="str">
        <f>VLOOKUP(C622,SOURCE!V$6:AB$10116,6,0)</f>
        <v>XEQM04</v>
      </c>
      <c r="K622" s="26" t="str">
        <f t="shared" si="10"/>
        <v>XEQM04</v>
      </c>
      <c r="L622" s="35" t="str">
        <f>VLOOKUP(C622,SOURCE!V$6:AB$10116,2,0)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"XEQM04"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VLOOKUP(C623,SOURCE!$V$3:$AC$2937,8,0)</f>
        <v>ITM_X_P5</v>
      </c>
      <c r="E623" s="23" t="str">
        <f>CHAR(34)&amp;VLOOKUP(C623,SOURCE!$V$3:$AC$2937,6,0)&amp;CHAR(34)</f>
        <v>"XEQM05"</v>
      </c>
      <c r="F623" s="20" t="str">
        <f>VLOOKUP(C623,SOURCE!$V$3:$AD$2937,9,0)&amp;"           {"&amp;D623&amp;",   "&amp;E623&amp;"},"</f>
        <v>//           {ITM_X_P5,   "XEQM05"},</v>
      </c>
      <c r="H623" t="b">
        <f>ISNA(VLOOKUP(J623,J624:J$882,1,0))</f>
        <v>1</v>
      </c>
      <c r="I623" s="24">
        <f>VLOOKUP(C623,SOURCE!V$6:AB$10116,7,0)</f>
        <v>1969</v>
      </c>
      <c r="J623" s="25" t="str">
        <f>VLOOKUP(C623,SOURCE!V$6:AB$10116,6,0)</f>
        <v>XEQM05</v>
      </c>
      <c r="K623" s="26" t="str">
        <f t="shared" si="10"/>
        <v>XEQM05</v>
      </c>
      <c r="L623" s="35" t="str">
        <f>VLOOKUP(C623,SOURCE!V$6:AB$10116,2,0)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"XEQM05"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VLOOKUP(C624,SOURCE!$V$3:$AC$2937,8,0)</f>
        <v>ITM_X_P6</v>
      </c>
      <c r="E624" s="23" t="str">
        <f>CHAR(34)&amp;VLOOKUP(C624,SOURCE!$V$3:$AC$2937,6,0)&amp;CHAR(34)</f>
        <v>"XEQM06"</v>
      </c>
      <c r="F624" s="20" t="str">
        <f>VLOOKUP(C624,SOURCE!$V$3:$AD$2937,9,0)&amp;"           {"&amp;D624&amp;",   "&amp;E624&amp;"},"</f>
        <v>//           {ITM_X_P6,   "XEQM06"},</v>
      </c>
      <c r="H624" t="b">
        <f>ISNA(VLOOKUP(J624,J625:J$882,1,0))</f>
        <v>1</v>
      </c>
      <c r="I624" s="24">
        <f>VLOOKUP(C624,SOURCE!V$6:AB$10116,7,0)</f>
        <v>1970</v>
      </c>
      <c r="J624" s="25" t="str">
        <f>VLOOKUP(C624,SOURCE!V$6:AB$10116,6,0)</f>
        <v>XEQM06</v>
      </c>
      <c r="K624" s="26" t="str">
        <f t="shared" si="10"/>
        <v>XEQM06</v>
      </c>
      <c r="L624" s="35" t="str">
        <f>VLOOKUP(C624,SOURCE!V$6:AB$10116,2,0)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"XEQM06"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VLOOKUP(C625,SOURCE!$V$3:$AC$2937,8,0)</f>
        <v>ITM_X_f1</v>
      </c>
      <c r="E625" s="23" t="str">
        <f>CHAR(34)&amp;VLOOKUP(C625,SOURCE!$V$3:$AC$2937,6,0)&amp;CHAR(34)</f>
        <v>"XEQM07"</v>
      </c>
      <c r="F625" s="20" t="str">
        <f>VLOOKUP(C625,SOURCE!$V$3:$AD$2937,9,0)&amp;"           {"&amp;D625&amp;",   "&amp;E625&amp;"},"</f>
        <v>//           {ITM_X_f1,   "XEQM07"},</v>
      </c>
      <c r="H625" t="b">
        <f>ISNA(VLOOKUP(J625,J626:J$882,1,0))</f>
        <v>1</v>
      </c>
      <c r="I625" s="24">
        <f>VLOOKUP(C625,SOURCE!V$6:AB$10116,7,0)</f>
        <v>1971</v>
      </c>
      <c r="J625" s="25" t="str">
        <f>VLOOKUP(C625,SOURCE!V$6:AB$10116,6,0)</f>
        <v>XEQM07</v>
      </c>
      <c r="K625" s="26" t="str">
        <f t="shared" si="10"/>
        <v>XEQM07</v>
      </c>
      <c r="L625" s="35" t="str">
        <f>VLOOKUP(C625,SOURCE!V$6:AB$10116,2,0)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"XEQM07"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VLOOKUP(C626,SOURCE!$V$3:$AC$2937,8,0)</f>
        <v>ITM_X_f2</v>
      </c>
      <c r="E626" s="23" t="str">
        <f>CHAR(34)&amp;VLOOKUP(C626,SOURCE!$V$3:$AC$2937,6,0)&amp;CHAR(34)</f>
        <v>"XEQM08"</v>
      </c>
      <c r="F626" s="20" t="str">
        <f>VLOOKUP(C626,SOURCE!$V$3:$AD$2937,9,0)&amp;"           {"&amp;D626&amp;",   "&amp;E626&amp;"},"</f>
        <v>//           {ITM_X_f2,   "XEQM08"},</v>
      </c>
      <c r="H626" t="b">
        <f>ISNA(VLOOKUP(J626,J627:J$882,1,0))</f>
        <v>1</v>
      </c>
      <c r="I626" s="24">
        <f>VLOOKUP(C626,SOURCE!V$6:AB$10116,7,0)</f>
        <v>1972</v>
      </c>
      <c r="J626" s="25" t="str">
        <f>VLOOKUP(C626,SOURCE!V$6:AB$10116,6,0)</f>
        <v>XEQM08</v>
      </c>
      <c r="K626" s="26" t="str">
        <f t="shared" si="10"/>
        <v>XEQM08</v>
      </c>
      <c r="L626" s="35" t="str">
        <f>VLOOKUP(C626,SOURCE!V$6:AB$10116,2,0)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"XEQM08"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VLOOKUP(C627,SOURCE!$V$3:$AC$2937,8,0)</f>
        <v>ITM_X_f3</v>
      </c>
      <c r="E627" s="23" t="str">
        <f>CHAR(34)&amp;VLOOKUP(C627,SOURCE!$V$3:$AC$2937,6,0)&amp;CHAR(34)</f>
        <v>"XEQM09"</v>
      </c>
      <c r="F627" s="20" t="str">
        <f>VLOOKUP(C627,SOURCE!$V$3:$AD$2937,9,0)&amp;"           {"&amp;D627&amp;",   "&amp;E627&amp;"},"</f>
        <v>//           {ITM_X_f3,   "XEQM09"},</v>
      </c>
      <c r="H627" t="b">
        <f>ISNA(VLOOKUP(J627,J628:J$882,1,0))</f>
        <v>1</v>
      </c>
      <c r="I627" s="24">
        <f>VLOOKUP(C627,SOURCE!V$6:AB$10116,7,0)</f>
        <v>1973</v>
      </c>
      <c r="J627" s="25" t="str">
        <f>VLOOKUP(C627,SOURCE!V$6:AB$10116,6,0)</f>
        <v>XEQM09</v>
      </c>
      <c r="K627" s="26" t="str">
        <f t="shared" si="10"/>
        <v>XEQM09</v>
      </c>
      <c r="L627" s="35" t="str">
        <f>VLOOKUP(C627,SOURCE!V$6:AB$10116,2,0)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"XEQM09"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VLOOKUP(C628,SOURCE!$V$3:$AC$2937,8,0)</f>
        <v>ITM_X_f4</v>
      </c>
      <c r="E628" s="23" t="str">
        <f>CHAR(34)&amp;VLOOKUP(C628,SOURCE!$V$3:$AC$2937,6,0)&amp;CHAR(34)</f>
        <v>"XEQM10"</v>
      </c>
      <c r="F628" s="20" t="str">
        <f>VLOOKUP(C628,SOURCE!$V$3:$AD$2937,9,0)&amp;"           {"&amp;D628&amp;",   "&amp;E628&amp;"},"</f>
        <v>//           {ITM_X_f4,   "XEQM10"},</v>
      </c>
      <c r="H628" t="b">
        <f>ISNA(VLOOKUP(J628,J629:J$882,1,0))</f>
        <v>1</v>
      </c>
      <c r="I628" s="24">
        <f>VLOOKUP(C628,SOURCE!V$6:AB$10116,7,0)</f>
        <v>1974</v>
      </c>
      <c r="J628" s="25" t="str">
        <f>VLOOKUP(C628,SOURCE!V$6:AB$10116,6,0)</f>
        <v>XEQM10</v>
      </c>
      <c r="K628" s="26" t="str">
        <f t="shared" si="10"/>
        <v>XEQM10</v>
      </c>
      <c r="L628" s="35" t="str">
        <f>VLOOKUP(C628,SOURCE!V$6:AB$10116,2,0)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"XEQM10"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VLOOKUP(C629,SOURCE!$V$3:$AC$2937,8,0)</f>
        <v>ITM_X_f5</v>
      </c>
      <c r="E629" s="23" t="str">
        <f>CHAR(34)&amp;VLOOKUP(C629,SOURCE!$V$3:$AC$2937,6,0)&amp;CHAR(34)</f>
        <v>"XEQM11"</v>
      </c>
      <c r="F629" s="20" t="str">
        <f>VLOOKUP(C629,SOURCE!$V$3:$AD$2937,9,0)&amp;"           {"&amp;D629&amp;",   "&amp;E629&amp;"},"</f>
        <v>//           {ITM_X_f5,   "XEQM11"},</v>
      </c>
      <c r="H629" t="b">
        <f>ISNA(VLOOKUP(J629,J630:J$882,1,0))</f>
        <v>1</v>
      </c>
      <c r="I629" s="24">
        <f>VLOOKUP(C629,SOURCE!V$6:AB$10116,7,0)</f>
        <v>1975</v>
      </c>
      <c r="J629" s="25" t="str">
        <f>VLOOKUP(C629,SOURCE!V$6:AB$10116,6,0)</f>
        <v>XEQM11</v>
      </c>
      <c r="K629" s="26" t="str">
        <f t="shared" si="10"/>
        <v>XEQM11</v>
      </c>
      <c r="L629" s="35" t="str">
        <f>VLOOKUP(C629,SOURCE!V$6:AB$10116,2,0)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"XEQM11"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VLOOKUP(C630,SOURCE!$V$3:$AC$2937,8,0)</f>
        <v>ITM_X_f6</v>
      </c>
      <c r="E630" s="23" t="str">
        <f>CHAR(34)&amp;VLOOKUP(C630,SOURCE!$V$3:$AC$2937,6,0)&amp;CHAR(34)</f>
        <v>"XEQM12"</v>
      </c>
      <c r="F630" s="20" t="str">
        <f>VLOOKUP(C630,SOURCE!$V$3:$AD$2937,9,0)&amp;"           {"&amp;D630&amp;",   "&amp;E630&amp;"},"</f>
        <v>//           {ITM_X_f6,   "XEQM12"},</v>
      </c>
      <c r="H630" t="b">
        <f>ISNA(VLOOKUP(J630,J631:J$882,1,0))</f>
        <v>1</v>
      </c>
      <c r="I630" s="24">
        <f>VLOOKUP(C630,SOURCE!V$6:AB$10116,7,0)</f>
        <v>1976</v>
      </c>
      <c r="J630" s="25" t="str">
        <f>VLOOKUP(C630,SOURCE!V$6:AB$10116,6,0)</f>
        <v>XEQM12</v>
      </c>
      <c r="K630" s="26" t="str">
        <f t="shared" si="10"/>
        <v>XEQM12</v>
      </c>
      <c r="L630" s="35" t="str">
        <f>VLOOKUP(C630,SOURCE!V$6:AB$10116,2,0)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"XEQM12"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VLOOKUP(C631,SOURCE!$V$3:$AC$2937,8,0)</f>
        <v>ITM_X_g1</v>
      </c>
      <c r="E631" s="23" t="str">
        <f>CHAR(34)&amp;VLOOKUP(C631,SOURCE!$V$3:$AC$2937,6,0)&amp;CHAR(34)</f>
        <v>"XEQM13"</v>
      </c>
      <c r="F631" s="20" t="str">
        <f>VLOOKUP(C631,SOURCE!$V$3:$AD$2937,9,0)&amp;"           {"&amp;D631&amp;",   "&amp;E631&amp;"},"</f>
        <v>//           {ITM_X_g1,   "XEQM13"},</v>
      </c>
      <c r="H631" t="b">
        <f>ISNA(VLOOKUP(J631,J632:J$882,1,0))</f>
        <v>1</v>
      </c>
      <c r="I631" s="24">
        <f>VLOOKUP(C631,SOURCE!V$6:AB$10116,7,0)</f>
        <v>1977</v>
      </c>
      <c r="J631" s="25" t="str">
        <f>VLOOKUP(C631,SOURCE!V$6:AB$10116,6,0)</f>
        <v>XEQM13</v>
      </c>
      <c r="K631" s="26" t="str">
        <f t="shared" si="10"/>
        <v>XEQM13</v>
      </c>
      <c r="L631" s="35" t="str">
        <f>VLOOKUP(C631,SOURCE!V$6:AB$10116,2,0)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"XEQM13"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VLOOKUP(C632,SOURCE!$V$3:$AC$2937,8,0)</f>
        <v>ITM_X_g2</v>
      </c>
      <c r="E632" s="23" t="str">
        <f>CHAR(34)&amp;VLOOKUP(C632,SOURCE!$V$3:$AC$2937,6,0)&amp;CHAR(34)</f>
        <v>"XEQM14"</v>
      </c>
      <c r="F632" s="20" t="str">
        <f>VLOOKUP(C632,SOURCE!$V$3:$AD$2937,9,0)&amp;"           {"&amp;D632&amp;",   "&amp;E632&amp;"},"</f>
        <v>//           {ITM_X_g2,   "XEQM14"},</v>
      </c>
      <c r="H632" t="b">
        <f>ISNA(VLOOKUP(J632,J633:J$882,1,0))</f>
        <v>1</v>
      </c>
      <c r="I632" s="24">
        <f>VLOOKUP(C632,SOURCE!V$6:AB$10116,7,0)</f>
        <v>1978</v>
      </c>
      <c r="J632" s="25" t="str">
        <f>VLOOKUP(C632,SOURCE!V$6:AB$10116,6,0)</f>
        <v>XEQM14</v>
      </c>
      <c r="K632" s="26" t="str">
        <f t="shared" si="10"/>
        <v>XEQM14</v>
      </c>
      <c r="L632" s="35" t="str">
        <f>VLOOKUP(C632,SOURCE!V$6:AB$10116,2,0)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"XEQM14"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VLOOKUP(C633,SOURCE!$V$3:$AC$2937,8,0)</f>
        <v>ITM_X_g3</v>
      </c>
      <c r="E633" s="23" t="str">
        <f>CHAR(34)&amp;VLOOKUP(C633,SOURCE!$V$3:$AC$2937,6,0)&amp;CHAR(34)</f>
        <v>"XEQM15"</v>
      </c>
      <c r="F633" s="20" t="str">
        <f>VLOOKUP(C633,SOURCE!$V$3:$AD$2937,9,0)&amp;"           {"&amp;D633&amp;",   "&amp;E633&amp;"},"</f>
        <v>//           {ITM_X_g3,   "XEQM15"},</v>
      </c>
      <c r="H633" t="b">
        <f>ISNA(VLOOKUP(J633,J634:J$882,1,0))</f>
        <v>1</v>
      </c>
      <c r="I633" s="24">
        <f>VLOOKUP(C633,SOURCE!V$6:AB$10116,7,0)</f>
        <v>1979</v>
      </c>
      <c r="J633" s="25" t="str">
        <f>VLOOKUP(C633,SOURCE!V$6:AB$10116,6,0)</f>
        <v>XEQM15</v>
      </c>
      <c r="K633" s="26" t="str">
        <f t="shared" si="10"/>
        <v>XEQM15</v>
      </c>
      <c r="L633" s="35" t="str">
        <f>VLOOKUP(C633,SOURCE!V$6:AB$10116,2,0)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"XEQM15"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VLOOKUP(C634,SOURCE!$V$3:$AC$2937,8,0)</f>
        <v>ITM_X_g4</v>
      </c>
      <c r="E634" s="23" t="str">
        <f>CHAR(34)&amp;VLOOKUP(C634,SOURCE!$V$3:$AC$2937,6,0)&amp;CHAR(34)</f>
        <v>"XEQM16"</v>
      </c>
      <c r="F634" s="20" t="str">
        <f>VLOOKUP(C634,SOURCE!$V$3:$AD$2937,9,0)&amp;"           {"&amp;D634&amp;",   "&amp;E634&amp;"},"</f>
        <v>//           {ITM_X_g4,   "XEQM16"},</v>
      </c>
      <c r="H634" t="b">
        <f>ISNA(VLOOKUP(J634,J635:J$882,1,0))</f>
        <v>1</v>
      </c>
      <c r="I634" s="24">
        <f>VLOOKUP(C634,SOURCE!V$6:AB$10116,7,0)</f>
        <v>1980</v>
      </c>
      <c r="J634" s="25" t="str">
        <f>VLOOKUP(C634,SOURCE!V$6:AB$10116,6,0)</f>
        <v>XEQM16</v>
      </c>
      <c r="K634" s="26" t="str">
        <f t="shared" si="10"/>
        <v>XEQM16</v>
      </c>
      <c r="L634" s="35" t="str">
        <f>VLOOKUP(C634,SOURCE!V$6:AB$10116,2,0)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"XEQM16"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VLOOKUP(C635,SOURCE!$V$3:$AC$2937,8,0)</f>
        <v>ITM_X_g5</v>
      </c>
      <c r="E635" s="23" t="str">
        <f>CHAR(34)&amp;VLOOKUP(C635,SOURCE!$V$3:$AC$2937,6,0)&amp;CHAR(34)</f>
        <v>"XEQM17"</v>
      </c>
      <c r="F635" s="20" t="str">
        <f>VLOOKUP(C635,SOURCE!$V$3:$AD$2937,9,0)&amp;"           {"&amp;D635&amp;",   "&amp;E635&amp;"},"</f>
        <v>//           {ITM_X_g5,   "XEQM17"},</v>
      </c>
      <c r="H635" t="b">
        <f>ISNA(VLOOKUP(J635,J636:J$882,1,0))</f>
        <v>1</v>
      </c>
      <c r="I635" s="24">
        <f>VLOOKUP(C635,SOURCE!V$6:AB$10116,7,0)</f>
        <v>1981</v>
      </c>
      <c r="J635" s="25" t="str">
        <f>VLOOKUP(C635,SOURCE!V$6:AB$10116,6,0)</f>
        <v>XEQM17</v>
      </c>
      <c r="K635" s="26" t="str">
        <f t="shared" si="10"/>
        <v>XEQM17</v>
      </c>
      <c r="L635" s="35" t="str">
        <f>VLOOKUP(C635,SOURCE!V$6:AB$10116,2,0)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"XEQM17"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VLOOKUP(C636,SOURCE!$V$3:$AC$2937,8,0)</f>
        <v>ITM_X_g6</v>
      </c>
      <c r="E636" s="23" t="str">
        <f>CHAR(34)&amp;VLOOKUP(C636,SOURCE!$V$3:$AC$2937,6,0)&amp;CHAR(34)</f>
        <v>"XEQM18"</v>
      </c>
      <c r="F636" s="20" t="str">
        <f>VLOOKUP(C636,SOURCE!$V$3:$AD$2937,9,0)&amp;"           {"&amp;D636&amp;",   "&amp;E636&amp;"},"</f>
        <v>//           {ITM_X_g6,   "XEQM18"},</v>
      </c>
      <c r="H636" t="b">
        <f>ISNA(VLOOKUP(J636,J637:J$882,1,0))</f>
        <v>1</v>
      </c>
      <c r="I636" s="24">
        <f>VLOOKUP(C636,SOURCE!V$6:AB$10116,7,0)</f>
        <v>1982</v>
      </c>
      <c r="J636" s="25" t="str">
        <f>VLOOKUP(C636,SOURCE!V$6:AB$10116,6,0)</f>
        <v>XEQM18</v>
      </c>
      <c r="K636" s="26" t="str">
        <f t="shared" si="10"/>
        <v>XEQM18</v>
      </c>
      <c r="L636" s="35" t="str">
        <f>VLOOKUP(C636,SOURCE!V$6:AB$10116,2,0)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"XEQM18"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VLOOKUP(C637,SOURCE!$V$3:$AC$2937,8,0)</f>
        <v>ITM_XSAVE</v>
      </c>
      <c r="E637" s="23" t="str">
        <f>CHAR(34)&amp;VLOOKUP(C637,SOURCE!$V$3:$AC$2937,6,0)&amp;CHAR(34)</f>
        <v>"X.SAVE"</v>
      </c>
      <c r="F637" s="20" t="str">
        <f>VLOOKUP(C637,SOURCE!$V$3:$AD$2937,9,0)&amp;"           {"&amp;D637&amp;",   "&amp;E637&amp;"},"</f>
        <v>//           {ITM_XSAVE,   "X.SAVE"},</v>
      </c>
      <c r="H637" t="b">
        <f>ISNA(VLOOKUP(J637,J638:J$882,1,0))</f>
        <v>1</v>
      </c>
      <c r="I637" s="24">
        <f>VLOOKUP(C637,SOURCE!V$6:AB$10116,7,0)</f>
        <v>1983</v>
      </c>
      <c r="J637" s="25" t="str">
        <f>VLOOKUP(C637,SOURCE!V$6:AB$10116,6,0)</f>
        <v>X.SAVE</v>
      </c>
      <c r="K637" s="26" t="str">
        <f t="shared" si="10"/>
        <v>X.SAVE</v>
      </c>
      <c r="L637" s="35" t="str">
        <f>VLOOKUP(C637,SOURCE!V$6:AB$10116,2,0)</f>
        <v>XXEQ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"X.SAVE"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VLOOKUP(C638,SOURCE!$V$3:$AC$2937,8,0)</f>
        <v>ITM_XLOAD</v>
      </c>
      <c r="E638" s="23" t="str">
        <f>CHAR(34)&amp;VLOOKUP(C638,SOURCE!$V$3:$AC$2937,6,0)&amp;CHAR(34)</f>
        <v>"X.LOAD"</v>
      </c>
      <c r="F638" s="20" t="str">
        <f>VLOOKUP(C638,SOURCE!$V$3:$AD$2937,9,0)&amp;"           {"&amp;D638&amp;",   "&amp;E638&amp;"},"</f>
        <v>//           {ITM_XLOAD,   "X.LOAD"},</v>
      </c>
      <c r="H638" t="b">
        <f>ISNA(VLOOKUP(J638,J639:J$882,1,0))</f>
        <v>1</v>
      </c>
      <c r="I638" s="24">
        <f>VLOOKUP(C638,SOURCE!V$6:AB$10116,7,0)</f>
        <v>1984</v>
      </c>
      <c r="J638" s="25" t="str">
        <f>VLOOKUP(C638,SOURCE!V$6:AB$10116,6,0)</f>
        <v>X.LOAD</v>
      </c>
      <c r="K638" s="26" t="str">
        <f t="shared" si="10"/>
        <v>X.LOAD</v>
      </c>
      <c r="L638" s="35" t="str">
        <f>VLOOKUP(C638,SOURCE!V$6:AB$10116,2,0)</f>
        <v>XXEQ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"X.LOAD"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VLOOKUP(C639,SOURCE!$V$3:$AC$2937,8,0)</f>
        <v>ITM_CLRMOD</v>
      </c>
      <c r="E639" s="23" t="str">
        <f>CHAR(34)&amp;VLOOKUP(C639,SOURCE!$V$3:$AC$2937,6,0)&amp;CHAR(34)</f>
        <v>"CLRMOD"</v>
      </c>
      <c r="F639" s="20" t="str">
        <f>VLOOKUP(C639,SOURCE!$V$3:$AD$2937,9,0)&amp;"           {"&amp;D639&amp;",   "&amp;E639&amp;"},"</f>
        <v>//           {ITM_CLRMOD,   "CLRMOD"},</v>
      </c>
      <c r="H639" t="b">
        <f>ISNA(VLOOKUP(J639,J640:J$882,1,0))</f>
        <v>1</v>
      </c>
      <c r="I639" s="24">
        <f>VLOOKUP(C639,SOURCE!V$6:AB$10116,7,0)</f>
        <v>2005</v>
      </c>
      <c r="J639" s="25" t="str">
        <f>VLOOKUP(C639,SOURCE!V$6:AB$10116,6,0)</f>
        <v>CLRMOD</v>
      </c>
      <c r="K639" s="26" t="str">
        <f t="shared" si="10"/>
        <v>CLRMOD</v>
      </c>
      <c r="L639" s="35" t="str">
        <f>VLOOKUP(C639,SOURCE!V$6:AB$10116,2,0)</f>
        <v>Clear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"CLRMOD"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VLOOKUP(C640,SOURCE!$V$3:$AC$2937,8,0)</f>
        <v>ITM_DENMAX2</v>
      </c>
      <c r="E640" s="23" t="str">
        <f>CHAR(34)&amp;VLOOKUP(C640,SOURCE!$V$3:$AC$2937,6,0)&amp;CHAR(34)</f>
        <v>"DMX"</v>
      </c>
      <c r="F640" s="20" t="str">
        <f>VLOOKUP(C640,SOURCE!$V$3:$AD$2937,9,0)&amp;"           {"&amp;D640&amp;",   "&amp;E640&amp;"},"</f>
        <v>//           {ITM_DENMAX2,   "DMX"},</v>
      </c>
      <c r="H640" t="b">
        <f>ISNA(VLOOKUP(J640,J641:J$882,1,0))</f>
        <v>1</v>
      </c>
      <c r="I640" s="24">
        <f>VLOOKUP(C640,SOURCE!V$6:AB$10116,7,0)</f>
        <v>2016</v>
      </c>
      <c r="J640" s="25" t="str">
        <f>VLOOKUP(C640,SOURCE!V$6:AB$10116,6,0)</f>
        <v>DMX</v>
      </c>
      <c r="K640" s="26" t="str">
        <f t="shared" si="10"/>
        <v>DMX</v>
      </c>
      <c r="L640" s="35" t="str">
        <f>VLOOKUP(C640,SOURCE!V$6:AB$10116,2,0)</f>
        <v>SYSFL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"DMX"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VLOOKUP(C641,SOURCE!$V$3:$AC$2937,8,0)</f>
        <v>ITM_SETSIG2</v>
      </c>
      <c r="E641" s="23" t="str">
        <f>CHAR(34)&amp;VLOOKUP(C641,SOURCE!$V$3:$AC$2937,6,0)&amp;CHAR(34)</f>
        <v>"SDIGS"</v>
      </c>
      <c r="F641" s="20" t="str">
        <f>VLOOKUP(C641,SOURCE!$V$3:$AD$2937,9,0)&amp;"           {"&amp;D641&amp;",   "&amp;E641&amp;"},"</f>
        <v>//           {ITM_SETSIG2,   "SDIGS"},</v>
      </c>
      <c r="H641" t="b">
        <f>ISNA(VLOOKUP(J641,J642:J$882,1,0))</f>
        <v>1</v>
      </c>
      <c r="I641" s="24">
        <f>VLOOKUP(C641,SOURCE!V$6:AB$10116,7,0)</f>
        <v>2017</v>
      </c>
      <c r="J641" s="25" t="str">
        <f>VLOOKUP(C641,SOURCE!V$6:AB$10116,6,0)</f>
        <v>SDIGS</v>
      </c>
      <c r="K641" s="26" t="str">
        <f t="shared" si="10"/>
        <v>SDIGS</v>
      </c>
      <c r="L641" s="35" t="str">
        <f>VLOOKUP(C641,SOURCE!V$6:AB$10116,2,0)</f>
        <v>SYSFL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"SDIGS"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VLOOKUP(C642,SOURCE!$V$3:$AC$2937,8,0)</f>
        <v>ITM_RMODEQ</v>
      </c>
      <c r="E642" s="23" t="str">
        <f>CHAR(34)&amp;VLOOKUP(C642,SOURCE!$V$3:$AC$2937,6,0)&amp;CHAR(34)</f>
        <v>"RMODE?"</v>
      </c>
      <c r="F642" s="20" t="str">
        <f>VLOOKUP(C642,SOURCE!$V$3:$AD$2937,9,0)&amp;"           {"&amp;D642&amp;",   "&amp;E642&amp;"},"</f>
        <v>//           {ITM_RMODEQ,   "RMODE?"},</v>
      </c>
      <c r="H642" t="b">
        <f>ISNA(VLOOKUP(J642,J643:J$882,1,0))</f>
        <v>1</v>
      </c>
      <c r="I642" s="24">
        <f>VLOOKUP(C642,SOURCE!V$6:AB$10116,7,0)</f>
        <v>2019</v>
      </c>
      <c r="J642" s="25" t="str">
        <f>VLOOKUP(C642,SOURCE!V$6:AB$10116,6,0)</f>
        <v>RMODE?</v>
      </c>
      <c r="K642" s="26" t="str">
        <f t="shared" si="10"/>
        <v>RMODE?</v>
      </c>
      <c r="L642" s="35" t="str">
        <f>VLOOKUP(C642,SOURCE!V$6:AB$10116,2,0)</f>
        <v>CONF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"RMODE?"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VLOOKUP(C643,SOURCE!$V$3:$AC$2937,8,0)</f>
        <v>ITM_INTG</v>
      </c>
      <c r="E643" s="23" t="str">
        <f>CHAR(34)&amp;VLOOKUP(C643,SOURCE!$V$3:$AC$2937,6,0)&amp;CHAR(34)</f>
        <v>"P_INT"</v>
      </c>
      <c r="F643" s="20" t="str">
        <f>VLOOKUP(C643,SOURCE!$V$3:$AD$2937,9,0)&amp;"           {"&amp;D643&amp;",   "&amp;E643&amp;"},"</f>
        <v xml:space="preserve">           {ITM_INTG,   "P_INT"},</v>
      </c>
      <c r="H643" t="b">
        <f>ISNA(VLOOKUP(J643,J644:J$882,1,0))</f>
        <v>1</v>
      </c>
      <c r="I643" s="24">
        <f>VLOOKUP(C643,SOURCE!V$6:AB$10116,7,0)</f>
        <v>2024</v>
      </c>
      <c r="J643" s="25" t="str">
        <f>VLOOKUP(C643,SOURCE!V$6:AB$10116,6,0)</f>
        <v>P_INT</v>
      </c>
      <c r="K643" s="26" t="str">
        <f t="shared" si="10"/>
        <v>SUMy_BARDELTAx</v>
      </c>
      <c r="L643" s="35" t="str">
        <f>VLOOKUP(C643,SOURCE!V$6:AB$10116,2,0)</f>
        <v>GRF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STD_SIGMA STD_y_BAR STD_DELTA "x"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VLOOKUP(C644,SOURCE!$V$3:$AC$2937,8,0)</f>
        <v>ITM_DIFF</v>
      </c>
      <c r="E644" s="23" t="str">
        <f>CHAR(34)&amp;VLOOKUP(C644,SOURCE!$V$3:$AC$2937,6,0)&amp;CHAR(34)</f>
        <v>"P_DIFF"</v>
      </c>
      <c r="F644" s="20" t="str">
        <f>VLOOKUP(C644,SOURCE!$V$3:$AD$2937,9,0)&amp;"           {"&amp;D644&amp;",   "&amp;E644&amp;"},"</f>
        <v xml:space="preserve">           {ITM_DIFF,   "P_DIFF"},</v>
      </c>
      <c r="H644" t="b">
        <f>ISNA(VLOOKUP(J644,J645:J$882,1,0))</f>
        <v>1</v>
      </c>
      <c r="I644" s="24">
        <f>VLOOKUP(C644,SOURCE!V$6:AB$10116,7,0)</f>
        <v>2025</v>
      </c>
      <c r="J644" s="25" t="str">
        <f>VLOOKUP(C644,SOURCE!V$6:AB$10116,6,0)</f>
        <v>P_DIFF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DELTAy/DELTAx</v>
      </c>
      <c r="L644" s="35" t="str">
        <f>VLOOKUP(C644,SOURCE!V$6:AB$10116,2,0)</f>
        <v>GRF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STD_DELTA "y/" STD_DELTA "x"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VLOOKUP(C645,SOURCE!$V$3:$AC$2937,8,0)</f>
        <v>ITM_RMS</v>
      </c>
      <c r="E645" s="23" t="str">
        <f>CHAR(34)&amp;VLOOKUP(C645,SOURCE!$V$3:$AC$2937,6,0)&amp;CHAR(34)</f>
        <v>"P_RMS"</v>
      </c>
      <c r="F645" s="20" t="str">
        <f>VLOOKUP(C645,SOURCE!$V$3:$AD$2937,9,0)&amp;"           {"&amp;D645&amp;",   "&amp;E645&amp;"},"</f>
        <v xml:space="preserve">           {ITM_RMS,   "P_RMS"},</v>
      </c>
      <c r="H645" t="b">
        <f>ISNA(VLOOKUP(J645,J646:J$882,1,0))</f>
        <v>1</v>
      </c>
      <c r="I645" s="24">
        <f>VLOOKUP(C645,SOURCE!V$6:AB$10116,7,0)</f>
        <v>2026</v>
      </c>
      <c r="J645" s="25" t="str">
        <f>VLOOKUP(C645,SOURCE!V$6:AB$10116,6,0)</f>
        <v>P_RMS</v>
      </c>
      <c r="K645" s="26" t="str">
        <f t="shared" si="11"/>
        <v>RMS</v>
      </c>
      <c r="L645" s="35" t="str">
        <f>VLOOKUP(C645,SOURCE!V$6:AB$10116,2,0)</f>
        <v>GRF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"RMS"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VLOOKUP(C646,SOURCE!$V$3:$AC$2937,8,0)</f>
        <v>ITM_SHADE</v>
      </c>
      <c r="E646" s="23" t="str">
        <f>CHAR(34)&amp;VLOOKUP(C646,SOURCE!$V$3:$AC$2937,6,0)&amp;CHAR(34)</f>
        <v>"P_SHADE"</v>
      </c>
      <c r="F646" s="20" t="str">
        <f>VLOOKUP(C646,SOURCE!$V$3:$AD$2937,9,0)&amp;"           {"&amp;D646&amp;",   "&amp;E646&amp;"},"</f>
        <v xml:space="preserve">           {ITM_SHADE,   "P_SHADE"},</v>
      </c>
      <c r="H646" t="b">
        <f>ISNA(VLOOKUP(J646,J647:J$882,1,0))</f>
        <v>1</v>
      </c>
      <c r="I646" s="24">
        <f>VLOOKUP(C646,SOURCE!V$6:AB$10116,7,0)</f>
        <v>2027</v>
      </c>
      <c r="J646" s="25" t="str">
        <f>VLOOKUP(C646,SOURCE!V$6:AB$10116,6,0)</f>
        <v>P_SHADE</v>
      </c>
      <c r="K646" s="26" t="str">
        <f t="shared" si="11"/>
        <v>INTEGRALAREA</v>
      </c>
      <c r="L646" s="35" t="str">
        <f>VLOOKUP(C646,SOURCE!V$6:AB$10116,2,0)</f>
        <v>GRF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STD_INTEGRAL "AREA"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VLOOKUP(C647,SOURCE!$V$3:$AC$2937,8,0)</f>
        <v>ITM_CLGRF</v>
      </c>
      <c r="E647" s="23" t="str">
        <f>CHAR(34)&amp;VLOOKUP(C647,SOURCE!$V$3:$AC$2937,6,0)&amp;CHAR(34)</f>
        <v>"CLGRF"</v>
      </c>
      <c r="F647" s="20" t="str">
        <f>VLOOKUP(C647,SOURCE!$V$3:$AD$2937,9,0)&amp;"           {"&amp;D647&amp;",   "&amp;E647&amp;"},"</f>
        <v xml:space="preserve">           {ITM_CLGRF,   "CLGRF"},</v>
      </c>
      <c r="H647" t="b">
        <f>ISNA(VLOOKUP(J647,J648:J$882,1,0))</f>
        <v>1</v>
      </c>
      <c r="I647" s="24">
        <f>VLOOKUP(C647,SOURCE!V$6:AB$10116,7,0)</f>
        <v>2033</v>
      </c>
      <c r="J647" s="25" t="str">
        <f>VLOOKUP(C647,SOURCE!V$6:AB$10116,6,0)</f>
        <v>CLGRF</v>
      </c>
      <c r="K647" s="26" t="str">
        <f t="shared" si="11"/>
        <v>CLGRF</v>
      </c>
      <c r="L647" s="35" t="str">
        <f>VLOOKUP(C647,SOURCE!V$6:AB$10116,2,0)</f>
        <v>Clear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"CLGRF"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VLOOKUP(C648,SOURCE!$V$3:$AC$2937,8,0)</f>
        <v>ITM_SAFERESET</v>
      </c>
      <c r="E648" s="23" t="str">
        <f>CHAR(34)&amp;VLOOKUP(C648,SOURCE!$V$3:$AC$2937,6,0)&amp;CHAR(34)</f>
        <v>"S.RESET"</v>
      </c>
      <c r="F648" s="20" t="str">
        <f>VLOOKUP(C648,SOURCE!$V$3:$AD$2937,9,0)&amp;"           {"&amp;D648&amp;",   "&amp;E648&amp;"},"</f>
        <v>//           {ITM_SAFERESET,   "S.RESET"},</v>
      </c>
      <c r="H648" t="b">
        <f>ISNA(VLOOKUP(J648,J649:J$882,1,0))</f>
        <v>1</v>
      </c>
      <c r="I648" s="24">
        <f>VLOOKUP(C648,SOURCE!V$6:AB$10116,7,0)</f>
        <v>2038</v>
      </c>
      <c r="J648" s="25" t="str">
        <f>VLOOKUP(C648,SOURCE!V$6:AB$10116,6,0)</f>
        <v>S.RESET</v>
      </c>
      <c r="K648" s="26" t="str">
        <f t="shared" si="11"/>
        <v>S.RESET</v>
      </c>
      <c r="L648" s="35" t="str">
        <f>VLOOKUP(C648,SOURCE!V$6:AB$10116,2,0)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"S.RESET"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VLOOKUP(C649,SOURCE!$V$3:$AC$2937,8,0)</f>
        <v>ITM_PLOT_STAT</v>
      </c>
      <c r="E649" s="23" t="str">
        <f>CHAR(34)&amp;VLOOKUP(C649,SOURCE!$V$3:$AC$2937,6,0)&amp;CHAR(34)</f>
        <v>"PLSTAT"</v>
      </c>
      <c r="F649" s="20" t="str">
        <f>VLOOKUP(C649,SOURCE!$V$3:$AD$2937,9,0)&amp;"           {"&amp;D649&amp;",   "&amp;E649&amp;"},"</f>
        <v>//           {ITM_PLOT_STAT,   "PLSTAT"},</v>
      </c>
      <c r="H649" t="b">
        <f>ISNA(VLOOKUP(J649,J650:J$882,1,0))</f>
        <v>1</v>
      </c>
      <c r="I649" s="24">
        <f>VLOOKUP(C649,SOURCE!V$6:AB$10116,7,0)</f>
        <v>2040</v>
      </c>
      <c r="J649" s="25" t="str">
        <f>VLOOKUP(C649,SOURCE!V$6:AB$10116,6,0)</f>
        <v>PLSTAT</v>
      </c>
      <c r="K649" s="26" t="str">
        <f t="shared" si="11"/>
        <v>PLSTAT</v>
      </c>
      <c r="L649" s="35" t="str">
        <f>VLOOKUP(C649,SOURCE!V$6:AB$10116,2,0)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"PLSTAT"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VLOOKUP(C650,SOURCE!$V$3:$AC$2937,8,0)</f>
        <v>ITM_3x1TOSTK</v>
      </c>
      <c r="E650" s="23" t="str">
        <f>CHAR(34)&amp;VLOOKUP(C650,SOURCE!$V$3:$AC$2937,6,0)&amp;CHAR(34)</f>
        <v>"M&gt;ZYX"</v>
      </c>
      <c r="F650" s="20" t="str">
        <f>VLOOKUP(C650,SOURCE!$V$3:$AD$2937,9,0)&amp;"           {"&amp;D650&amp;",   "&amp;E650&amp;"},"</f>
        <v>//           {ITM_3x1TOSTK,   "M&gt;ZYX"},</v>
      </c>
      <c r="H650" t="b">
        <f>ISNA(VLOOKUP(J650,J651:J$882,1,0))</f>
        <v>1</v>
      </c>
      <c r="I650" s="24">
        <f>VLOOKUP(C650,SOURCE!V$6:AB$10116,7,0)</f>
        <v>2041</v>
      </c>
      <c r="J650" s="25" t="str">
        <f>VLOOKUP(C650,SOURCE!V$6:AB$10116,6,0)</f>
        <v>M&gt;ZYX</v>
      </c>
      <c r="K650" s="26" t="str">
        <f t="shared" si="11"/>
        <v>M&gt;zyx</v>
      </c>
      <c r="L650" s="35" t="str">
        <f>VLOOKUP(C650,SOURCE!V$6:AB$10116,2,0)</f>
        <v>CUSTOM TEMP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"M" STD_RIGHT_ARROW "zyx"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VLOOKUP(C651,SOURCE!$V$3:$AC$2937,8,0)</f>
        <v>ITM_PLOTRST</v>
      </c>
      <c r="E651" s="23" t="str">
        <f>CHAR(34)&amp;VLOOKUP(C651,SOURCE!$V$3:$AC$2937,6,0)&amp;CHAR(34)</f>
        <v>"PLTRST"</v>
      </c>
      <c r="F651" s="20" t="str">
        <f>VLOOKUP(C651,SOURCE!$V$3:$AD$2937,9,0)&amp;"           {"&amp;D651&amp;",   "&amp;E651&amp;"},"</f>
        <v xml:space="preserve">           {ITM_PLOTRST,   "PLTRST"},</v>
      </c>
      <c r="H651" t="b">
        <f>ISNA(VLOOKUP(J651,J652:J$882,1,0))</f>
        <v>1</v>
      </c>
      <c r="I651" s="24">
        <f>VLOOKUP(C651,SOURCE!V$6:AB$10116,7,0)</f>
        <v>2042</v>
      </c>
      <c r="J651" s="25" t="str">
        <f>VLOOKUP(C651,SOURCE!V$6:AB$10116,6,0)</f>
        <v>PLTRST</v>
      </c>
      <c r="K651" s="26" t="str">
        <f t="shared" si="11"/>
        <v>PLTRST</v>
      </c>
      <c r="L651" s="35" t="str">
        <f>VLOOKUP(C651,SOURCE!V$6:AB$10116,2,0)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"PLTRST"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VLOOKUP(C652,SOURCE!$V$3:$AC$2937,8,0)</f>
        <v>ITM_SYSTEM2</v>
      </c>
      <c r="E652" s="23" t="str">
        <f>CHAR(34)&amp;VLOOKUP(C652,SOURCE!$V$3:$AC$2937,6,0)&amp;CHAR(34)</f>
        <v>"DMCP"</v>
      </c>
      <c r="F652" s="20" t="str">
        <f>VLOOKUP(C652,SOURCE!$V$3:$AD$2937,9,0)&amp;"           {"&amp;D652&amp;",   "&amp;E652&amp;"},"</f>
        <v>//           {ITM_SYSTEM2,   "DMCP"},</v>
      </c>
      <c r="H652" t="b">
        <f>ISNA(VLOOKUP(J652,J653:J$882,1,0))</f>
        <v>1</v>
      </c>
      <c r="I652" s="24">
        <f>VLOOKUP(C652,SOURCE!V$6:AB$10116,7,0)</f>
        <v>2043</v>
      </c>
      <c r="J652" s="25" t="str">
        <f>VLOOKUP(C652,SOURCE!V$6:AB$10116,6,0)</f>
        <v>DMCP</v>
      </c>
      <c r="K652" s="26" t="str">
        <f t="shared" si="11"/>
        <v>DMCP</v>
      </c>
      <c r="L652" s="35" t="str">
        <f>VLOOKUP(C652,SOURCE!V$6:AB$10116,2,0)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"DMCP"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VLOOKUP(C653,SOURCE!$V$3:$AC$2937,8,0)</f>
        <v>ITM_ACTUSB</v>
      </c>
      <c r="E653" s="23" t="str">
        <f>CHAR(34)&amp;VLOOKUP(C653,SOURCE!$V$3:$AC$2937,6,0)&amp;CHAR(34)</f>
        <v>"ACTUSB"</v>
      </c>
      <c r="F653" s="20" t="str">
        <f>VLOOKUP(C653,SOURCE!$V$3:$AD$2937,9,0)&amp;"           {"&amp;D653&amp;",   "&amp;E653&amp;"},"</f>
        <v>//           {ITM_ACTUSB,   "ACTUSB"},</v>
      </c>
      <c r="H653" t="b">
        <f>ISNA(VLOOKUP(J653,J654:J$882,1,0))</f>
        <v>1</v>
      </c>
      <c r="I653" s="24">
        <f>VLOOKUP(C653,SOURCE!V$6:AB$10116,7,0)</f>
        <v>2044</v>
      </c>
      <c r="J653" s="25" t="str">
        <f>VLOOKUP(C653,SOURCE!V$6:AB$10116,6,0)</f>
        <v>ACTUSB</v>
      </c>
      <c r="K653" s="26" t="str">
        <f t="shared" si="11"/>
        <v>ActUSB</v>
      </c>
      <c r="L653" s="35" t="str">
        <f>VLOOKUP(C653,SOURCE!V$6:AB$10116,2,0)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"ActUSB"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VLOOKUP(C654,SOURCE!$V$3:$AC$2937,8,0)</f>
        <v>ITM_F1234</v>
      </c>
      <c r="E654" s="23" t="str">
        <f>CHAR(34)&amp;VLOOKUP(C654,SOURCE!$V$3:$AC$2937,6,0)&amp;CHAR(34)</f>
        <v>"F.1234"</v>
      </c>
      <c r="F654" s="20" t="str">
        <f>VLOOKUP(C654,SOURCE!$V$3:$AD$2937,9,0)&amp;"           {"&amp;D654&amp;",   "&amp;E654&amp;"},"</f>
        <v>//           {ITM_F1234,   "F.1234"},</v>
      </c>
      <c r="H654" t="b">
        <f>ISNA(VLOOKUP(J654,J655:J$882,1,0))</f>
        <v>1</v>
      </c>
      <c r="I654" s="24">
        <f>VLOOKUP(C654,SOURCE!V$6:AB$10116,7,0)</f>
        <v>2061</v>
      </c>
      <c r="J654" s="25" t="str">
        <f>VLOOKUP(C654,SOURCE!V$6:AB$10116,6,0)</f>
        <v>F.1234</v>
      </c>
      <c r="K654" s="26" t="str">
        <f t="shared" si="11"/>
        <v>F.1234</v>
      </c>
      <c r="L654" s="35" t="str">
        <f>VLOOKUP(C654,SOURCE!V$6:AB$10116,2,0)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"F.1234"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VLOOKUP(C655,SOURCE!$V$3:$AC$2937,8,0)</f>
        <v>ITM_M1234</v>
      </c>
      <c r="E655" s="23" t="str">
        <f>CHAR(34)&amp;VLOOKUP(C655,SOURCE!$V$3:$AC$2937,6,0)&amp;CHAR(34)</f>
        <v>"M.1234"</v>
      </c>
      <c r="F655" s="20" t="str">
        <f>VLOOKUP(C655,SOURCE!$V$3:$AD$2937,9,0)&amp;"           {"&amp;D655&amp;",   "&amp;E655&amp;"},"</f>
        <v>//           {ITM_M1234,   "M.1234"},</v>
      </c>
      <c r="H655" t="b">
        <f>ISNA(VLOOKUP(J655,J656:J$882,1,0))</f>
        <v>1</v>
      </c>
      <c r="I655" s="24">
        <f>VLOOKUP(C655,SOURCE!V$6:AB$10116,7,0)</f>
        <v>2062</v>
      </c>
      <c r="J655" s="25" t="str">
        <f>VLOOKUP(C655,SOURCE!V$6:AB$10116,6,0)</f>
        <v>M.1234</v>
      </c>
      <c r="K655" s="26" t="str">
        <f t="shared" si="11"/>
        <v>M.1234</v>
      </c>
      <c r="L655" s="35" t="str">
        <f>VLOOKUP(C655,SOURCE!V$6:AB$10116,2,0)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"M.1234"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VLOOKUP(C656,SOURCE!$V$3:$AC$2937,8,0)</f>
        <v>ITM_F14</v>
      </c>
      <c r="E656" s="23" t="str">
        <f>CHAR(34)&amp;VLOOKUP(C656,SOURCE!$V$3:$AC$2937,6,0)&amp;CHAR(34)</f>
        <v>"F.14"</v>
      </c>
      <c r="F656" s="20" t="str">
        <f>VLOOKUP(C656,SOURCE!$V$3:$AD$2937,9,0)&amp;"           {"&amp;D656&amp;",   "&amp;E656&amp;"},"</f>
        <v>//           {ITM_F14,   "F.14"},</v>
      </c>
      <c r="H656" t="b">
        <f>ISNA(VLOOKUP(J656,J657:J$882,1,0))</f>
        <v>1</v>
      </c>
      <c r="I656" s="24">
        <f>VLOOKUP(C656,SOURCE!V$6:AB$10116,7,0)</f>
        <v>2063</v>
      </c>
      <c r="J656" s="25" t="str">
        <f>VLOOKUP(C656,SOURCE!V$6:AB$10116,6,0)</f>
        <v>F.14</v>
      </c>
      <c r="K656" s="26" t="str">
        <f t="shared" si="11"/>
        <v>F.14</v>
      </c>
      <c r="L656" s="35" t="str">
        <f>VLOOKUP(C656,SOURCE!V$6:AB$10116,2,0)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"F.14"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VLOOKUP(C657,SOURCE!$V$3:$AC$2937,8,0)</f>
        <v>ITM_M14</v>
      </c>
      <c r="E657" s="23" t="str">
        <f>CHAR(34)&amp;VLOOKUP(C657,SOURCE!$V$3:$AC$2937,6,0)&amp;CHAR(34)</f>
        <v>"M.14"</v>
      </c>
      <c r="F657" s="20" t="str">
        <f>VLOOKUP(C657,SOURCE!$V$3:$AD$2937,9,0)&amp;"           {"&amp;D657&amp;",   "&amp;E657&amp;"},"</f>
        <v>//           {ITM_M14,   "M.14"},</v>
      </c>
      <c r="H657" t="b">
        <f>ISNA(VLOOKUP(J657,J658:J$882,1,0))</f>
        <v>1</v>
      </c>
      <c r="I657" s="24">
        <f>VLOOKUP(C657,SOURCE!V$6:AB$10116,7,0)</f>
        <v>2064</v>
      </c>
      <c r="J657" s="25" t="str">
        <f>VLOOKUP(C657,SOURCE!V$6:AB$10116,6,0)</f>
        <v>M.14</v>
      </c>
      <c r="K657" s="26" t="str">
        <f t="shared" si="11"/>
        <v>M.14</v>
      </c>
      <c r="L657" s="35" t="str">
        <f>VLOOKUP(C657,SOURCE!V$6:AB$10116,2,0)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"M.14"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VLOOKUP(C658,SOURCE!$V$3:$AC$2937,8,0)</f>
        <v>ITM_F124</v>
      </c>
      <c r="E658" s="23" t="str">
        <f>CHAR(34)&amp;VLOOKUP(C658,SOURCE!$V$3:$AC$2937,6,0)&amp;CHAR(34)</f>
        <v>"F.124"</v>
      </c>
      <c r="F658" s="20" t="str">
        <f>VLOOKUP(C658,SOURCE!$V$3:$AD$2937,9,0)&amp;"           {"&amp;D658&amp;",   "&amp;E658&amp;"},"</f>
        <v>//           {ITM_F124,   "F.124"},</v>
      </c>
      <c r="H658" t="b">
        <f>ISNA(VLOOKUP(J658,J659:J$882,1,0))</f>
        <v>1</v>
      </c>
      <c r="I658" s="24">
        <f>VLOOKUP(C658,SOURCE!V$6:AB$10116,7,0)</f>
        <v>2065</v>
      </c>
      <c r="J658" s="25" t="str">
        <f>VLOOKUP(C658,SOURCE!V$6:AB$10116,6,0)</f>
        <v>F.124</v>
      </c>
      <c r="K658" s="26" t="str">
        <f t="shared" si="11"/>
        <v>F.124</v>
      </c>
      <c r="L658" s="35" t="str">
        <f>VLOOKUP(C658,SOURCE!V$6:AB$10116,2,0)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"F.124"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VLOOKUP(C659,SOURCE!$V$3:$AC$2937,8,0)</f>
        <v>ITM_MEDIAN</v>
      </c>
      <c r="E659" s="23" t="str">
        <f>CHAR(34)&amp;VLOOKUP(C659,SOURCE!$V$3:$AC$2937,6,0)&amp;CHAR(34)</f>
        <v>"XMEDN"</v>
      </c>
      <c r="F659" s="20" t="str">
        <f>VLOOKUP(C659,SOURCE!$V$3:$AD$2937,9,0)&amp;"           {"&amp;D659&amp;",   "&amp;E659&amp;"},"</f>
        <v>//           {ITM_MEDIAN,   "XMEDN"},</v>
      </c>
      <c r="H659" t="b">
        <f>ISNA(VLOOKUP(J659,J660:J$882,1,0))</f>
        <v>1</v>
      </c>
      <c r="I659" s="24">
        <f>VLOOKUP(C659,SOURCE!V$6:AB$10116,7,0)</f>
        <v>2074</v>
      </c>
      <c r="J659" s="25" t="str">
        <f>VLOOKUP(C659,SOURCE!V$6:AB$10116,6,0)</f>
        <v>XMEDN</v>
      </c>
      <c r="K659" s="26" t="str">
        <f t="shared" si="11"/>
        <v>xMEDN</v>
      </c>
      <c r="L659" s="35" t="str">
        <f>VLOOKUP(C659,SOURCE!V$6:AB$10116,2,0)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STD_SUB_M STD_SUB_E STD_SUB_D STD_SUB_N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VLOOKUP(C660,SOURCE!$V$3:$AC$2937,8,0)</f>
        <v>ITM_LOWER_QUARTILE</v>
      </c>
      <c r="E660" s="23" t="str">
        <f>CHAR(34)&amp;VLOOKUP(C660,SOURCE!$V$3:$AC$2937,6,0)&amp;CHAR(34)</f>
        <v>"XQ1"</v>
      </c>
      <c r="F660" s="20" t="str">
        <f>VLOOKUP(C660,SOURCE!$V$3:$AD$2937,9,0)&amp;"           {"&amp;D660&amp;",   "&amp;E660&amp;"},"</f>
        <v>//           {ITM_LOWER_QUARTILE,   "XQ1"},</v>
      </c>
      <c r="H660" t="b">
        <f>ISNA(VLOOKUP(J660,J661:J$882,1,0))</f>
        <v>1</v>
      </c>
      <c r="I660" s="24">
        <f>VLOOKUP(C660,SOURCE!V$6:AB$10116,7,0)</f>
        <v>2075</v>
      </c>
      <c r="J660" s="25" t="str">
        <f>VLOOKUP(C660,SOURCE!V$6:AB$10116,6,0)</f>
        <v>XQ1</v>
      </c>
      <c r="K660" s="26" t="str">
        <f t="shared" si="11"/>
        <v>xQ1</v>
      </c>
      <c r="L660" s="35" t="str">
        <f>VLOOKUP(C660,SOURCE!V$6:AB$10116,2,0)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STD_SUB_Q STD_SUB_1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VLOOKUP(C661,SOURCE!$V$3:$AC$2937,8,0)</f>
        <v>ITM_UPPER_QUARTILE</v>
      </c>
      <c r="E661" s="23" t="str">
        <f>CHAR(34)&amp;VLOOKUP(C661,SOURCE!$V$3:$AC$2937,6,0)&amp;CHAR(34)</f>
        <v>"XQ3"</v>
      </c>
      <c r="F661" s="20" t="str">
        <f>VLOOKUP(C661,SOURCE!$V$3:$AD$2937,9,0)&amp;"           {"&amp;D661&amp;",   "&amp;E661&amp;"},"</f>
        <v>//           {ITM_UPPER_QUARTILE,   "XQ3"},</v>
      </c>
      <c r="H661" t="b">
        <f>ISNA(VLOOKUP(J661,J662:J$882,1,0))</f>
        <v>1</v>
      </c>
      <c r="I661" s="24">
        <f>VLOOKUP(C661,SOURCE!V$6:AB$10116,7,0)</f>
        <v>2076</v>
      </c>
      <c r="J661" s="25" t="str">
        <f>VLOOKUP(C661,SOURCE!V$6:AB$10116,6,0)</f>
        <v>XQ3</v>
      </c>
      <c r="K661" s="26" t="str">
        <f t="shared" si="11"/>
        <v>xQ3</v>
      </c>
      <c r="L661" s="35" t="str">
        <f>VLOOKUP(C661,SOURCE!V$6:AB$10116,2,0)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"x" STD_SUB_Q STD_SUB_3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VLOOKUP(C662,SOURCE!$V$3:$AC$2937,8,0)</f>
        <v>ITM_MAD</v>
      </c>
      <c r="E662" s="23" t="str">
        <f>CHAR(34)&amp;VLOOKUP(C662,SOURCE!$V$3:$AC$2937,6,0)&amp;CHAR(34)</f>
        <v>"XMAD"</v>
      </c>
      <c r="F662" s="20" t="str">
        <f>VLOOKUP(C662,SOURCE!$V$3:$AD$2937,9,0)&amp;"           {"&amp;D662&amp;",   "&amp;E662&amp;"},"</f>
        <v>//           {ITM_MAD,   "XMAD"},</v>
      </c>
      <c r="H662" t="b">
        <f>ISNA(VLOOKUP(J662,J663:J$882,1,0))</f>
        <v>1</v>
      </c>
      <c r="I662" s="24">
        <f>VLOOKUP(C662,SOURCE!V$6:AB$10116,7,0)</f>
        <v>2077</v>
      </c>
      <c r="J662" s="25" t="str">
        <f>VLOOKUP(C662,SOURCE!V$6:AB$10116,6,0)</f>
        <v>XMAD</v>
      </c>
      <c r="K662" s="26" t="str">
        <f t="shared" si="11"/>
        <v>xMAD</v>
      </c>
      <c r="L662" s="35" t="str">
        <f>VLOOKUP(C662,SOURCE!V$6:AB$10116,2,0)</f>
        <v>Stat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"x" STD_SUB_M STD_SUB_A STD_SUB_D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VLOOKUP(C663,SOURCE!$V$3:$AC$2937,8,0)</f>
        <v>ITM_IQR</v>
      </c>
      <c r="E663" s="23" t="str">
        <f>CHAR(34)&amp;VLOOKUP(C663,SOURCE!$V$3:$AC$2937,6,0)&amp;CHAR(34)</f>
        <v>"XIQR"</v>
      </c>
      <c r="F663" s="20" t="str">
        <f>VLOOKUP(C663,SOURCE!$V$3:$AD$2937,9,0)&amp;"           {"&amp;D663&amp;",   "&amp;E663&amp;"},"</f>
        <v>//           {ITM_IQR,   "XIQR"},</v>
      </c>
      <c r="H663" t="b">
        <f>ISNA(VLOOKUP(J663,J664:J$882,1,0))</f>
        <v>1</v>
      </c>
      <c r="I663" s="24">
        <f>VLOOKUP(C663,SOURCE!V$6:AB$10116,7,0)</f>
        <v>2078</v>
      </c>
      <c r="J663" s="25" t="str">
        <f>VLOOKUP(C663,SOURCE!V$6:AB$10116,6,0)</f>
        <v>XIQR</v>
      </c>
      <c r="K663" s="26" t="str">
        <f t="shared" si="11"/>
        <v>xIQR</v>
      </c>
      <c r="L663" s="35" t="str">
        <f>VLOOKUP(C663,SOURCE!V$6:AB$10116,2,0)</f>
        <v>Stat</v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"x" STD_SUB_I STD_SUB_Q STD_SUB_R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VLOOKUP(C664,SOURCE!$V$3:$AC$2937,8,0)</f>
        <v>ITM_SIGMARANGE</v>
      </c>
      <c r="E664" s="23" t="str">
        <f>CHAR(34)&amp;VLOOKUP(C664,SOURCE!$V$3:$AC$2937,6,0)&amp;CHAR(34)</f>
        <v>"XRANGE_"</v>
      </c>
      <c r="F664" s="20" t="str">
        <f>VLOOKUP(C664,SOURCE!$V$3:$AD$2937,9,0)&amp;"           {"&amp;D664&amp;",   "&amp;E664&amp;"},"</f>
        <v>//           {ITM_SIGMARANGE,   "XRANGE_"},</v>
      </c>
      <c r="H664" t="b">
        <f>ISNA(VLOOKUP(J664,J665:J$882,1,0))</f>
        <v>1</v>
      </c>
      <c r="I664" s="24">
        <f>VLOOKUP(C664,SOURCE!V$6:AB$10116,7,0)</f>
        <v>2079</v>
      </c>
      <c r="J664" s="25" t="str">
        <f>VLOOKUP(C664,SOURCE!V$6:AB$10116,6,0)</f>
        <v>XRANGE_</v>
      </c>
      <c r="K664" s="26" t="str">
        <f t="shared" si="11"/>
        <v>xRANGE_</v>
      </c>
      <c r="L664" s="35" t="str">
        <f>VLOOKUP(C664,SOURCE!V$6:AB$10116,2,0)</f>
        <v>Stat</v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"x" RANGE_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str">
        <f>VLOOKUP(C665,SOURCE!$V$3:$AC$2937,8,0)</f>
        <v>ITM_PERCENTILE</v>
      </c>
      <c r="E665" s="23" t="str">
        <f>CHAR(34)&amp;VLOOKUP(C665,SOURCE!$V$3:$AC$2937,6,0)&amp;CHAR(34)</f>
        <v>"X%ILE"</v>
      </c>
      <c r="F665" s="20" t="str">
        <f>VLOOKUP(C665,SOURCE!$V$3:$AD$2937,9,0)&amp;"           {"&amp;D665&amp;",   "&amp;E665&amp;"},"</f>
        <v>//           {ITM_PERCENTILE,   "X%ILE"},</v>
      </c>
      <c r="H665" t="b">
        <f>ISNA(VLOOKUP(J665,J666:J$882,1,0))</f>
        <v>1</v>
      </c>
      <c r="I665" s="24">
        <f>VLOOKUP(C665,SOURCE!V$6:AB$10116,7,0)</f>
        <v>2082</v>
      </c>
      <c r="J665" s="25" t="str">
        <f>VLOOKUP(C665,SOURCE!V$6:AB$10116,6,0)</f>
        <v>X%ILE</v>
      </c>
      <c r="K665" s="26" t="str">
        <f t="shared" si="11"/>
        <v>x%ILE</v>
      </c>
      <c r="L665" s="35" t="str">
        <f>VLOOKUP(C665,SOURCE!V$6:AB$10116,2,0)</f>
        <v>Stat</v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1</v>
      </c>
      <c r="Q665" s="23" t="str">
        <f>VLOOKUP(I665,SOURCE!B:P,5,0)</f>
        <v>"x%" STD_SUB_I STD_SUB_L STD_SUB_E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str">
        <f>VLOOKUP(C666,SOURCE!$V$3:$AC$2937,8,0)</f>
        <v>ITM_LINPOL</v>
      </c>
      <c r="E666" s="23" t="str">
        <f>CHAR(34)&amp;VLOOKUP(C666,SOURCE!$V$3:$AC$2937,6,0)&amp;CHAR(34)</f>
        <v>"LINPOL"</v>
      </c>
      <c r="F666" s="20" t="str">
        <f>VLOOKUP(C666,SOURCE!$V$3:$AD$2937,9,0)&amp;"           {"&amp;D666&amp;",   "&amp;E666&amp;"},"</f>
        <v>//           {ITM_LINPOL,   "LINPOL"},</v>
      </c>
      <c r="H666" t="b">
        <f>ISNA(VLOOKUP(J666,J667:J$882,1,0))</f>
        <v>1</v>
      </c>
      <c r="I666" s="24">
        <f>VLOOKUP(C666,SOURCE!V$6:AB$10116,7,0)</f>
        <v>2083</v>
      </c>
      <c r="J666" s="25" t="str">
        <f>VLOOKUP(C666,SOURCE!V$6:AB$10116,6,0)</f>
        <v>LINPOL</v>
      </c>
      <c r="K666" s="26" t="str">
        <f t="shared" si="11"/>
        <v>LINPOL</v>
      </c>
      <c r="L666" s="35" t="str">
        <f>VLOOKUP(C666,SOURCE!V$6:AB$10116,2,0)</f>
        <v>Math</v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1</v>
      </c>
      <c r="Q666" s="23" t="str">
        <f>VLOOKUP(I666,SOURCE!B:P,5,0)</f>
        <v>"LINPOL"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str">
        <f>VLOOKUP(C667,SOURCE!$V$3:$AC$2937,8,0)</f>
        <v>ITM_SAVEST</v>
      </c>
      <c r="E667" s="23" t="str">
        <f>CHAR(34)&amp;VLOOKUP(C667,SOURCE!$V$3:$AC$2937,6,0)&amp;CHAR(34)</f>
        <v>"SAVEST"</v>
      </c>
      <c r="F667" s="20" t="str">
        <f>VLOOKUP(C667,SOURCE!$V$3:$AD$2937,9,0)&amp;"           {"&amp;D667&amp;",   "&amp;E667&amp;"},"</f>
        <v>//           {ITM_SAVEST,   "SAVEST"},</v>
      </c>
      <c r="H667" t="b">
        <f>ISNA(VLOOKUP(J667,J668:J$882,1,0))</f>
        <v>1</v>
      </c>
      <c r="I667" s="24">
        <f>VLOOKUP(C667,SOURCE!V$6:AB$10116,7,0)</f>
        <v>2109</v>
      </c>
      <c r="J667" s="25" t="str">
        <f>VLOOKUP(C667,SOURCE!V$6:AB$10116,6,0)</f>
        <v>SAVEST</v>
      </c>
      <c r="K667" s="26" t="str">
        <f t="shared" si="11"/>
        <v>SAVEST</v>
      </c>
      <c r="L667" s="35" t="str">
        <f>VLOOKUP(C667,SOURCE!V$6:AB$10116,2,0)</f>
        <v/>
      </c>
      <c r="M667" t="str">
        <f>IF(VLOOKUP(I667,SOURCE!B:P,2,0)="/  { itemToBeCoded","To be coded","")</f>
        <v/>
      </c>
      <c r="N667" s="17" t="str">
        <f>IF(AND(O667,VLOOKUP(I667,SOURCE!B:P,2,0)&lt;&gt;"/  { itemToBeCoded"),IF(ISERROR(VLOOKUP(J667,TEST!A:L,12,0)),"",   IF(VLOOKUP(J667,TEST!A:L,12,0)="","",VLOOKUP(J667,TEST!A:L,12,0)&amp;" //"&amp;U667)),"")</f>
        <v/>
      </c>
      <c r="O667" t="b">
        <f>ISNA(VLOOKUP(J667,J$3:J666,1,0))</f>
        <v>1</v>
      </c>
      <c r="Q667" s="23" t="str">
        <f>VLOOKUP(I667,SOURCE!B:P,5,0)</f>
        <v>"SAVEST"</v>
      </c>
      <c r="W667" t="str">
        <f>IF(VLOOKUP(I667,SOURCE!B:P,2,0)&lt;&gt;"/  { itemToBeCoded",IF(ISERROR(VLOOKUP(J667,TEST!A:F,5,0)),"",VLOOKUP(J667,TEST!A:F,5,0)),"")</f>
        <v/>
      </c>
      <c r="X667" t="str">
        <f>IF(VLOOKUP(I667,SOURCE!B:P,2,0)&lt;&gt;"/  { itemToBeCoded",IF(ISERROR(VLOOKUP(J667,TEST!A:F,6,0)),"",VLOOKUP(J667,TEST!A:F,6,0)),"")</f>
        <v/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str">
        <f>VLOOKUP(C668,SOURCE!$V$3:$AC$2937,8,0)</f>
        <v>ITM_GRP1_L_OF</v>
      </c>
      <c r="E668" s="23" t="str">
        <f>CHAR(34)&amp;VLOOKUP(C668,SOURCE!$V$3:$AC$2937,6,0)&amp;CHAR(34)</f>
        <v>"IPGRP1X"</v>
      </c>
      <c r="F668" s="20" t="str">
        <f>VLOOKUP(C668,SOURCE!$V$3:$AD$2937,9,0)&amp;"           {"&amp;D668&amp;",   "&amp;E668&amp;"},"</f>
        <v>//           {ITM_GRP1_L_OF,   "IPGRP1X"},</v>
      </c>
      <c r="H668" t="b">
        <f>ISNA(VLOOKUP(J668,J669:J$882,1,0))</f>
        <v>1</v>
      </c>
      <c r="I668" s="24">
        <f>VLOOKUP(C668,SOURCE!V$6:AB$10116,7,0)</f>
        <v>2137</v>
      </c>
      <c r="J668" s="25" t="str">
        <f>VLOOKUP(C668,SOURCE!V$6:AB$10116,6,0)</f>
        <v>IPGRP1X</v>
      </c>
      <c r="K668" s="26" t="str">
        <f t="shared" si="11"/>
        <v>IPGRP1x</v>
      </c>
      <c r="L668" s="35" t="str">
        <f>VLOOKUP(C668,SOURCE!V$6:AB$10116,2,0)</f>
        <v/>
      </c>
      <c r="M668" t="str">
        <f>IF(VLOOKUP(I668,SOURCE!B:P,2,0)="/  { itemToBeCoded","To be coded","")</f>
        <v/>
      </c>
      <c r="N668" s="17" t="str">
        <f>IF(AND(O668,VLOOKUP(I668,SOURCE!B:P,2,0)&lt;&gt;"/  { itemToBeCoded"),IF(ISERROR(VLOOKUP(J668,TEST!A:L,12,0)),"",   IF(VLOOKUP(J668,TEST!A:L,12,0)="","",VLOOKUP(J668,TEST!A:L,12,0)&amp;" //"&amp;U668)),"")</f>
        <v/>
      </c>
      <c r="O668" t="b">
        <f>ISNA(VLOOKUP(J668,J$3:J667,1,0))</f>
        <v>1</v>
      </c>
      <c r="Q668" s="23" t="str">
        <f>VLOOKUP(I668,SOURCE!B:P,5,0)</f>
        <v>"IPGRP1x"</v>
      </c>
      <c r="W668" t="str">
        <f>IF(VLOOKUP(I668,SOURCE!B:P,2,0)&lt;&gt;"/  { itemToBeCoded",IF(ISERROR(VLOOKUP(J668,TEST!A:F,5,0)),"",VLOOKUP(J668,TEST!A:F,5,0)),"")</f>
        <v/>
      </c>
      <c r="X668" t="str">
        <f>IF(VLOOKUP(I668,SOURCE!B:P,2,0)&lt;&gt;"/  { itemToBeCoded",IF(ISERROR(VLOOKUP(J668,TEST!A:F,6,0)),"",VLOOKUP(J668,TEST!A:F,6,0)),"")</f>
        <v/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str">
        <f>VLOOKUP(C669,SOURCE!$V$3:$AC$2937,8,0)</f>
        <v>ITM_GRP1_L</v>
      </c>
      <c r="E669" s="23" t="str">
        <f>CHAR(34)&amp;VLOOKUP(C669,SOURCE!$V$3:$AC$2937,6,0)&amp;CHAR(34)</f>
        <v>"IPGRP1"</v>
      </c>
      <c r="F669" s="20" t="str">
        <f>VLOOKUP(C669,SOURCE!$V$3:$AD$2937,9,0)&amp;"           {"&amp;D669&amp;",   "&amp;E669&amp;"},"</f>
        <v>//           {ITM_GRP1_L,   "IPGRP1"},</v>
      </c>
      <c r="H669" t="b">
        <f>ISNA(VLOOKUP(J669,J729:J$882,1,0))</f>
        <v>1</v>
      </c>
      <c r="I669" s="24">
        <f>VLOOKUP(C669,SOURCE!V$6:AB$10116,7,0)</f>
        <v>2138</v>
      </c>
      <c r="J669" s="25" t="str">
        <f>VLOOKUP(C669,SOURCE!V$6:AB$10116,6,0)</f>
        <v>IPGRP1</v>
      </c>
      <c r="K669" s="26" t="str">
        <f t="shared" si="11"/>
        <v>IPGRP1</v>
      </c>
      <c r="L669" s="35" t="str">
        <f>VLOOKUP(C669,SOURCE!V$6:AB$10116,2,0)</f>
        <v/>
      </c>
      <c r="M669" t="str">
        <f>IF(VLOOKUP(I669,SOURCE!B:P,2,0)="/  { itemToBeCoded","To be coded","")</f>
        <v/>
      </c>
      <c r="N669" s="17" t="str">
        <f>IF(AND(O669,VLOOKUP(I669,SOURCE!B:P,2,0)&lt;&gt;"/  { itemToBeCoded"),IF(ISERROR(VLOOKUP(J669,TEST!A:L,12,0)),"",   IF(VLOOKUP(J669,TEST!A:L,12,0)="","",VLOOKUP(J669,TEST!A:L,12,0)&amp;" //"&amp;U669)),"")</f>
        <v/>
      </c>
      <c r="O669" t="b">
        <f>ISNA(VLOOKUP(J669,J$3:J668,1,0))</f>
        <v>1</v>
      </c>
      <c r="Q669" s="23" t="str">
        <f>VLOOKUP(I669,SOURCE!B:P,5,0)</f>
        <v>"IPGRP1"</v>
      </c>
      <c r="W669" t="str">
        <f>IF(VLOOKUP(I669,SOURCE!B:P,2,0)&lt;&gt;"/  { itemToBeCoded",IF(ISERROR(VLOOKUP(J669,TEST!A:F,5,0)),"",VLOOKUP(J669,TEST!A:F,5,0)),"")</f>
        <v/>
      </c>
      <c r="X669" t="str">
        <f>IF(VLOOKUP(I669,SOURCE!B:P,2,0)&lt;&gt;"/  { itemToBeCoded",IF(ISERROR(VLOOKUP(J669,TEST!A:F,6,0)),"",VLOOKUP(J669,TEST!A:F,6,0)),"")</f>
        <v/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str">
        <f>VLOOKUP(C670,SOURCE!$V$3:$AC$2937,8,0)</f>
        <v>ITM_GRP_R</v>
      </c>
      <c r="E670" s="23" t="str">
        <f>CHAR(34)&amp;VLOOKUP(C670,SOURCE!$V$3:$AC$2937,6,0)&amp;CHAR(34)</f>
        <v>"FPGRP"</v>
      </c>
      <c r="F670" s="20" t="str">
        <f>VLOOKUP(C670,SOURCE!$V$3:$AD$2937,9,0)&amp;"           {"&amp;D670&amp;",   "&amp;E670&amp;"},"</f>
        <v>//           {ITM_GRP_R,   "FPGRP"},</v>
      </c>
      <c r="H670" t="b">
        <f>ISNA(VLOOKUP(J670,J730:J$882,1,0))</f>
        <v>1</v>
      </c>
      <c r="I670" s="24">
        <f>VLOOKUP(C670,SOURCE!V$6:AB$10116,7,0)</f>
        <v>2139</v>
      </c>
      <c r="J670" s="25" t="str">
        <f>VLOOKUP(C670,SOURCE!V$6:AB$10116,6,0)</f>
        <v>FPGRP</v>
      </c>
      <c r="K670" s="26" t="str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FPGRP</v>
      </c>
      <c r="L670" s="35" t="str">
        <f>VLOOKUP(C670,SOURCE!V$6:AB$10116,2,0)</f>
        <v/>
      </c>
      <c r="M670" t="str">
        <f>IF(VLOOKUP(I670,SOURCE!B:P,2,0)="/  { itemToBeCoded","To be coded","")</f>
        <v/>
      </c>
      <c r="N670" s="17" t="str">
        <f>IF(AND(O670,VLOOKUP(I670,SOURCE!B:P,2,0)&lt;&gt;"/  { itemToBeCoded"),IF(ISERROR(VLOOKUP(J670,TEST!A:L,12,0)),"",   IF(VLOOKUP(J670,TEST!A:L,12,0)="","",VLOOKUP(J670,TEST!A:L,12,0)&amp;" //"&amp;U670)),"")</f>
        <v/>
      </c>
      <c r="O670" t="b">
        <f>ISNA(VLOOKUP(J670,J$3:J669,1,0))</f>
        <v>1</v>
      </c>
      <c r="Q670" s="23" t="str">
        <f>VLOOKUP(I670,SOURCE!B:P,5,0)</f>
        <v>"FPGRP"</v>
      </c>
      <c r="W670" t="str">
        <f>IF(VLOOKUP(I670,SOURCE!B:P,2,0)&lt;&gt;"/  { itemToBeCoded",IF(ISERROR(VLOOKUP(J670,TEST!A:F,5,0)),"",VLOOKUP(J670,TEST!A:F,5,0)),"")</f>
        <v/>
      </c>
      <c r="X670" t="str">
        <f>IF(VLOOKUP(I670,SOURCE!B:P,2,0)&lt;&gt;"/  { itemToBeCoded",IF(ISERROR(VLOOKUP(J670,TEST!A:F,6,0)),"",VLOOKUP(J670,TEST!A:F,6,0)),"")</f>
        <v/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VLOOKUP(C671,SOURCE!$V$3:$AC$2937,8,0)</f>
        <v>#N/A</v>
      </c>
      <c r="E671" s="23" t="e">
        <f>CHAR(34)&amp;VLOOKUP(C671,SOURCE!$V$3:$AC$2937,6,0)&amp;CHAR(34)</f>
        <v>#N/A</v>
      </c>
      <c r="F671" s="20" t="e">
        <f>VLOOKUP(C671,SOURCE!$V$3:$AD$2937,9,0)&amp;"           {"&amp;D671&amp;",   "&amp;E671&amp;"},"</f>
        <v>#N/A</v>
      </c>
      <c r="H671" t="b">
        <f>ISNA(VLOOKUP(J671,J731:J$882,1,0))</f>
        <v>1</v>
      </c>
      <c r="I671" s="24" t="e">
        <f>VLOOKUP(C671,SOURCE!V$6:AB$10116,7,0)</f>
        <v>#N/A</v>
      </c>
      <c r="J671" s="25" t="e">
        <f>VLOOKUP(C671,SOURCE!V$6:AB$10116,6,0)</f>
        <v>#N/A</v>
      </c>
      <c r="K671" s="26" t="e">
        <f t="shared" si="12"/>
        <v>#N/A</v>
      </c>
      <c r="L671" s="35" t="e">
        <f>VLOOKUP(C671,SOURCE!V$6:AB$10116,2,0)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VLOOKUP(C672,SOURCE!$V$3:$AC$2937,8,0)</f>
        <v>#N/A</v>
      </c>
      <c r="E672" s="23" t="e">
        <f>CHAR(34)&amp;VLOOKUP(C672,SOURCE!$V$3:$AC$2937,6,0)&amp;CHAR(34)</f>
        <v>#N/A</v>
      </c>
      <c r="F672" s="20" t="e">
        <f>VLOOKUP(C672,SOURCE!$V$3:$AD$2937,9,0)&amp;"           {"&amp;D672&amp;",   "&amp;E672&amp;"},"</f>
        <v>#N/A</v>
      </c>
      <c r="H672" t="b">
        <f>ISNA(VLOOKUP(J672,J732:J$882,1,0))</f>
        <v>1</v>
      </c>
      <c r="I672" s="24" t="e">
        <f>VLOOKUP(C672,SOURCE!V$6:AB$10116,7,0)</f>
        <v>#N/A</v>
      </c>
      <c r="J672" s="25" t="e">
        <f>VLOOKUP(C672,SOURCE!V$6:AB$10116,6,0)</f>
        <v>#N/A</v>
      </c>
      <c r="K672" s="26" t="e">
        <f t="shared" si="12"/>
        <v>#N/A</v>
      </c>
      <c r="L672" s="35" t="e">
        <f>VLOOKUP(C672,SOURCE!V$6:AB$10116,2,0)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VLOOKUP(C673,SOURCE!$V$3:$AC$2937,8,0)</f>
        <v>#N/A</v>
      </c>
      <c r="E673" s="23" t="e">
        <f>CHAR(34)&amp;VLOOKUP(C673,SOURCE!$V$3:$AC$2937,6,0)&amp;CHAR(34)</f>
        <v>#N/A</v>
      </c>
      <c r="F673" s="20" t="e">
        <f>VLOOKUP(C673,SOURCE!$V$3:$AD$2937,9,0)&amp;"           {"&amp;D673&amp;",   "&amp;E673&amp;"},"</f>
        <v>#N/A</v>
      </c>
      <c r="H673" t="b">
        <f>ISNA(VLOOKUP(J673,J733:J$882,1,0))</f>
        <v>1</v>
      </c>
      <c r="I673" s="24" t="e">
        <f>VLOOKUP(C673,SOURCE!V$6:AB$10116,7,0)</f>
        <v>#N/A</v>
      </c>
      <c r="J673" s="25" t="e">
        <f>VLOOKUP(C673,SOURCE!V$6:AB$10116,6,0)</f>
        <v>#N/A</v>
      </c>
      <c r="K673" s="26" t="e">
        <f t="shared" si="12"/>
        <v>#N/A</v>
      </c>
      <c r="L673" s="35" t="e">
        <f>VLOOKUP(C673,SOURCE!V$6:AB$10116,2,0)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VLOOKUP(C674,SOURCE!$V$3:$AC$2937,8,0)</f>
        <v>#N/A</v>
      </c>
      <c r="E674" s="23" t="e">
        <f>CHAR(34)&amp;VLOOKUP(C674,SOURCE!$V$3:$AC$2937,6,0)&amp;CHAR(34)</f>
        <v>#N/A</v>
      </c>
      <c r="F674" s="20" t="e">
        <f>VLOOKUP(C674,SOURCE!$V$3:$AD$2937,9,0)&amp;"           {"&amp;D674&amp;",   "&amp;E674&amp;"},"</f>
        <v>#N/A</v>
      </c>
      <c r="H674" t="b">
        <f>ISNA(VLOOKUP(J674,J734:J$882,1,0))</f>
        <v>1</v>
      </c>
      <c r="I674" s="24" t="e">
        <f>VLOOKUP(C674,SOURCE!V$6:AB$10116,7,0)</f>
        <v>#N/A</v>
      </c>
      <c r="J674" s="25" t="e">
        <f>VLOOKUP(C674,SOURCE!V$6:AB$10116,6,0)</f>
        <v>#N/A</v>
      </c>
      <c r="K674" s="26" t="e">
        <f t="shared" si="12"/>
        <v>#N/A</v>
      </c>
      <c r="L674" s="35" t="e">
        <f>VLOOKUP(C674,SOURCE!V$6:AB$10116,2,0)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VLOOKUP(C675,SOURCE!$V$3:$AC$2937,8,0)</f>
        <v>#N/A</v>
      </c>
      <c r="E675" s="23" t="e">
        <f>CHAR(34)&amp;VLOOKUP(C675,SOURCE!$V$3:$AC$2937,6,0)&amp;CHAR(34)</f>
        <v>#N/A</v>
      </c>
      <c r="F675" s="20" t="e">
        <f>VLOOKUP(C675,SOURCE!$V$3:$AD$2937,9,0)&amp;"           {"&amp;D675&amp;",   "&amp;E675&amp;"},"</f>
        <v>#N/A</v>
      </c>
      <c r="H675" t="b">
        <f>ISNA(VLOOKUP(J675,J735:J$882,1,0))</f>
        <v>1</v>
      </c>
      <c r="I675" s="24" t="e">
        <f>VLOOKUP(C675,SOURCE!V$6:AB$10116,7,0)</f>
        <v>#N/A</v>
      </c>
      <c r="J675" s="25" t="e">
        <f>VLOOKUP(C675,SOURCE!V$6:AB$10116,6,0)</f>
        <v>#N/A</v>
      </c>
      <c r="K675" s="26" t="e">
        <f t="shared" si="12"/>
        <v>#N/A</v>
      </c>
      <c r="L675" s="35" t="e">
        <f>VLOOKUP(C675,SOURCE!V$6:AB$10116,2,0)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VLOOKUP(C676,SOURCE!$V$3:$AC$2937,8,0)</f>
        <v>#N/A</v>
      </c>
      <c r="E676" s="23" t="e">
        <f>CHAR(34)&amp;VLOOKUP(C676,SOURCE!$V$3:$AC$2937,6,0)&amp;CHAR(34)</f>
        <v>#N/A</v>
      </c>
      <c r="F676" s="20" t="e">
        <f>VLOOKUP(C676,SOURCE!$V$3:$AD$2937,9,0)&amp;"           {"&amp;D676&amp;",   "&amp;E676&amp;"},"</f>
        <v>#N/A</v>
      </c>
      <c r="H676" t="b">
        <f>ISNA(VLOOKUP(J676,J736:J$882,1,0))</f>
        <v>1</v>
      </c>
      <c r="I676" s="24" t="e">
        <f>VLOOKUP(C676,SOURCE!V$6:AB$10116,7,0)</f>
        <v>#N/A</v>
      </c>
      <c r="J676" s="25" t="e">
        <f>VLOOKUP(C676,SOURCE!V$6:AB$10116,6,0)</f>
        <v>#N/A</v>
      </c>
      <c r="K676" s="26" t="e">
        <f t="shared" si="12"/>
        <v>#N/A</v>
      </c>
      <c r="L676" s="35" t="e">
        <f>VLOOKUP(C676,SOURCE!V$6:AB$10116,2,0)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VLOOKUP(C677,SOURCE!$V$3:$AC$2937,8,0)</f>
        <v>#N/A</v>
      </c>
      <c r="E677" s="23" t="e">
        <f>CHAR(34)&amp;VLOOKUP(C677,SOURCE!$V$3:$AC$2937,6,0)&amp;CHAR(34)</f>
        <v>#N/A</v>
      </c>
      <c r="F677" s="20" t="e">
        <f>VLOOKUP(C677,SOURCE!$V$3:$AD$2937,9,0)&amp;"           {"&amp;D677&amp;",   "&amp;E677&amp;"},"</f>
        <v>#N/A</v>
      </c>
      <c r="H677" t="b">
        <f>ISNA(VLOOKUP(J677,J737:J$882,1,0))</f>
        <v>1</v>
      </c>
      <c r="I677" s="24" t="e">
        <f>VLOOKUP(C677,SOURCE!V$6:AB$10116,7,0)</f>
        <v>#N/A</v>
      </c>
      <c r="J677" s="25" t="e">
        <f>VLOOKUP(C677,SOURCE!V$6:AB$10116,6,0)</f>
        <v>#N/A</v>
      </c>
      <c r="K677" s="26" t="e">
        <f t="shared" si="12"/>
        <v>#N/A</v>
      </c>
      <c r="L677" s="35" t="e">
        <f>VLOOKUP(C677,SOURCE!V$6:AB$10116,2,0)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VLOOKUP(C678,SOURCE!$V$3:$AC$2937,8,0)</f>
        <v>#N/A</v>
      </c>
      <c r="E678" s="23" t="e">
        <f>CHAR(34)&amp;VLOOKUP(C678,SOURCE!$V$3:$AC$2937,6,0)&amp;CHAR(34)</f>
        <v>#N/A</v>
      </c>
      <c r="F678" s="20" t="e">
        <f>VLOOKUP(C678,SOURCE!$V$3:$AD$2937,9,0)&amp;"           {"&amp;D678&amp;",   "&amp;E678&amp;"},"</f>
        <v>#N/A</v>
      </c>
      <c r="H678" t="b">
        <f>ISNA(VLOOKUP(J678,J738:J$882,1,0))</f>
        <v>1</v>
      </c>
      <c r="I678" s="24" t="e">
        <f>VLOOKUP(C678,SOURCE!V$6:AB$10116,7,0)</f>
        <v>#N/A</v>
      </c>
      <c r="J678" s="25" t="e">
        <f>VLOOKUP(C678,SOURCE!V$6:AB$10116,6,0)</f>
        <v>#N/A</v>
      </c>
      <c r="K678" s="26" t="e">
        <f t="shared" si="12"/>
        <v>#N/A</v>
      </c>
      <c r="L678" s="35" t="e">
        <f>VLOOKUP(C678,SOURCE!V$6:AB$10116,2,0)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VLOOKUP(C679,SOURCE!$V$3:$AC$2937,8,0)</f>
        <v>#N/A</v>
      </c>
      <c r="E679" s="23" t="e">
        <f>CHAR(34)&amp;VLOOKUP(C679,SOURCE!$V$3:$AC$2937,6,0)&amp;CHAR(34)</f>
        <v>#N/A</v>
      </c>
      <c r="F679" s="20" t="e">
        <f>VLOOKUP(C679,SOURCE!$V$3:$AD$2937,9,0)&amp;"           {"&amp;D679&amp;",   "&amp;E679&amp;"},"</f>
        <v>#N/A</v>
      </c>
      <c r="H679" t="b">
        <f>ISNA(VLOOKUP(J679,J739:J$882,1,0))</f>
        <v>1</v>
      </c>
      <c r="I679" s="24" t="e">
        <f>VLOOKUP(C679,SOURCE!V$6:AB$10116,7,0)</f>
        <v>#N/A</v>
      </c>
      <c r="J679" s="25" t="e">
        <f>VLOOKUP(C679,SOURCE!V$6:AB$10116,6,0)</f>
        <v>#N/A</v>
      </c>
      <c r="K679" s="26" t="e">
        <f t="shared" si="12"/>
        <v>#N/A</v>
      </c>
      <c r="L679" s="35" t="e">
        <f>VLOOKUP(C679,SOURCE!V$6:AB$10116,2,0)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VLOOKUP(C680,SOURCE!$V$3:$AC$2937,8,0)</f>
        <v>#N/A</v>
      </c>
      <c r="E680" s="23" t="e">
        <f>CHAR(34)&amp;VLOOKUP(C680,SOURCE!$V$3:$AC$2937,6,0)&amp;CHAR(34)</f>
        <v>#N/A</v>
      </c>
      <c r="F680" s="20" t="e">
        <f>VLOOKUP(C680,SOURCE!$V$3:$AD$2937,9,0)&amp;"           {"&amp;D680&amp;",   "&amp;E680&amp;"},"</f>
        <v>#N/A</v>
      </c>
      <c r="H680" t="b">
        <f>ISNA(VLOOKUP(J680,J740:J$882,1,0))</f>
        <v>1</v>
      </c>
      <c r="I680" s="24" t="e">
        <f>VLOOKUP(C680,SOURCE!V$6:AB$10116,7,0)</f>
        <v>#N/A</v>
      </c>
      <c r="J680" s="25" t="e">
        <f>VLOOKUP(C680,SOURCE!V$6:AB$10116,6,0)</f>
        <v>#N/A</v>
      </c>
      <c r="K680" s="26" t="e">
        <f t="shared" si="12"/>
        <v>#N/A</v>
      </c>
      <c r="L680" s="35" t="e">
        <f>VLOOKUP(C680,SOURCE!V$6:AB$10116,2,0)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VLOOKUP(C681,SOURCE!$V$3:$AC$2937,8,0)</f>
        <v>#N/A</v>
      </c>
      <c r="E681" s="23" t="e">
        <f>CHAR(34)&amp;VLOOKUP(C681,SOURCE!$V$3:$AC$2937,6,0)&amp;CHAR(34)</f>
        <v>#N/A</v>
      </c>
      <c r="F681" s="20" t="e">
        <f>VLOOKUP(C681,SOURCE!$V$3:$AD$2937,9,0)&amp;"           {"&amp;D681&amp;",   "&amp;E681&amp;"},"</f>
        <v>#N/A</v>
      </c>
      <c r="H681" t="b">
        <f>ISNA(VLOOKUP(J681,J741:J$882,1,0))</f>
        <v>1</v>
      </c>
      <c r="I681" s="24" t="e">
        <f>VLOOKUP(C681,SOURCE!V$6:AB$10116,7,0)</f>
        <v>#N/A</v>
      </c>
      <c r="J681" s="25" t="e">
        <f>VLOOKUP(C681,SOURCE!V$6:AB$10116,6,0)</f>
        <v>#N/A</v>
      </c>
      <c r="K681" s="26" t="e">
        <f t="shared" si="12"/>
        <v>#N/A</v>
      </c>
      <c r="L681" s="35" t="e">
        <f>VLOOKUP(C681,SOURCE!V$6:AB$10116,2,0)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VLOOKUP(C682,SOURCE!$V$3:$AC$2937,8,0)</f>
        <v>#N/A</v>
      </c>
      <c r="E682" s="23" t="e">
        <f>CHAR(34)&amp;VLOOKUP(C682,SOURCE!$V$3:$AC$2937,6,0)&amp;CHAR(34)</f>
        <v>#N/A</v>
      </c>
      <c r="F682" s="20" t="e">
        <f>VLOOKUP(C682,SOURCE!$V$3:$AD$2937,9,0)&amp;"           {"&amp;D682&amp;",   "&amp;E682&amp;"},"</f>
        <v>#N/A</v>
      </c>
      <c r="H682" t="b">
        <f>ISNA(VLOOKUP(J682,J742:J$882,1,0))</f>
        <v>1</v>
      </c>
      <c r="I682" s="24" t="e">
        <f>VLOOKUP(C682,SOURCE!V$6:AB$10116,7,0)</f>
        <v>#N/A</v>
      </c>
      <c r="J682" s="25" t="e">
        <f>VLOOKUP(C682,SOURCE!V$6:AB$10116,6,0)</f>
        <v>#N/A</v>
      </c>
      <c r="K682" s="26" t="e">
        <f t="shared" si="12"/>
        <v>#N/A</v>
      </c>
      <c r="L682" s="35" t="e">
        <f>VLOOKUP(C682,SOURCE!V$6:AB$10116,2,0)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VLOOKUP(C683,SOURCE!$V$3:$AC$2937,8,0)</f>
        <v>#N/A</v>
      </c>
      <c r="E683" s="23" t="e">
        <f>CHAR(34)&amp;VLOOKUP(C683,SOURCE!$V$3:$AC$2937,6,0)&amp;CHAR(34)</f>
        <v>#N/A</v>
      </c>
      <c r="F683" s="20" t="e">
        <f>VLOOKUP(C683,SOURCE!$V$3:$AD$2937,9,0)&amp;"           {"&amp;D683&amp;",   "&amp;E683&amp;"},"</f>
        <v>#N/A</v>
      </c>
      <c r="H683" t="b">
        <f>ISNA(VLOOKUP(J683,J743:J$882,1,0))</f>
        <v>1</v>
      </c>
      <c r="I683" s="24" t="e">
        <f>VLOOKUP(C683,SOURCE!V$6:AB$10116,7,0)</f>
        <v>#N/A</v>
      </c>
      <c r="J683" s="25" t="e">
        <f>VLOOKUP(C683,SOURCE!V$6:AB$10116,6,0)</f>
        <v>#N/A</v>
      </c>
      <c r="K683" s="26" t="e">
        <f t="shared" si="12"/>
        <v>#N/A</v>
      </c>
      <c r="L683" s="35" t="e">
        <f>VLOOKUP(C683,SOURCE!V$6:AB$10116,2,0)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VLOOKUP(C684,SOURCE!$V$3:$AC$2937,8,0)</f>
        <v>#N/A</v>
      </c>
      <c r="E684" s="23" t="e">
        <f>CHAR(34)&amp;VLOOKUP(C684,SOURCE!$V$3:$AC$2937,6,0)&amp;CHAR(34)</f>
        <v>#N/A</v>
      </c>
      <c r="F684" s="20" t="e">
        <f>VLOOKUP(C684,SOURCE!$V$3:$AD$2937,9,0)&amp;"           {"&amp;D684&amp;",   "&amp;E684&amp;"},"</f>
        <v>#N/A</v>
      </c>
      <c r="H684" t="b">
        <f>ISNA(VLOOKUP(J684,J744:J$882,1,0))</f>
        <v>1</v>
      </c>
      <c r="I684" s="24" t="e">
        <f>VLOOKUP(C684,SOURCE!V$6:AB$10116,7,0)</f>
        <v>#N/A</v>
      </c>
      <c r="J684" s="25" t="e">
        <f>VLOOKUP(C684,SOURCE!V$6:AB$10116,6,0)</f>
        <v>#N/A</v>
      </c>
      <c r="K684" s="26" t="e">
        <f t="shared" si="12"/>
        <v>#N/A</v>
      </c>
      <c r="L684" s="35" t="e">
        <f>VLOOKUP(C684,SOURCE!V$6:AB$10116,2,0)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VLOOKUP(C685,SOURCE!$V$3:$AC$2937,8,0)</f>
        <v>#N/A</v>
      </c>
      <c r="E685" s="23" t="e">
        <f>CHAR(34)&amp;VLOOKUP(C685,SOURCE!$V$3:$AC$2937,6,0)&amp;CHAR(34)</f>
        <v>#N/A</v>
      </c>
      <c r="F685" s="20" t="e">
        <f>VLOOKUP(C685,SOURCE!$V$3:$AD$2937,9,0)&amp;"           {"&amp;D685&amp;",   "&amp;E685&amp;"},"</f>
        <v>#N/A</v>
      </c>
      <c r="H685" t="b">
        <f>ISNA(VLOOKUP(J685,J745:J$882,1,0))</f>
        <v>1</v>
      </c>
      <c r="I685" s="24" t="e">
        <f>VLOOKUP(C685,SOURCE!V$6:AB$10116,7,0)</f>
        <v>#N/A</v>
      </c>
      <c r="J685" s="25" t="e">
        <f>VLOOKUP(C685,SOURCE!V$6:AB$10116,6,0)</f>
        <v>#N/A</v>
      </c>
      <c r="K685" s="26" t="e">
        <f t="shared" si="12"/>
        <v>#N/A</v>
      </c>
      <c r="L685" s="35" t="e">
        <f>VLOOKUP(C685,SOURCE!V$6:AB$10116,2,0)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VLOOKUP(C686,SOURCE!$V$3:$AC$2937,8,0)</f>
        <v>#N/A</v>
      </c>
      <c r="E686" s="23" t="e">
        <f>CHAR(34)&amp;VLOOKUP(C686,SOURCE!$V$3:$AC$2937,6,0)&amp;CHAR(34)</f>
        <v>#N/A</v>
      </c>
      <c r="F686" s="20" t="e">
        <f>VLOOKUP(C686,SOURCE!$V$3:$AD$2937,9,0)&amp;"           {"&amp;D686&amp;",   "&amp;E686&amp;"},"</f>
        <v>#N/A</v>
      </c>
      <c r="H686" t="b">
        <f>ISNA(VLOOKUP(J686,J746:J$882,1,0))</f>
        <v>1</v>
      </c>
      <c r="I686" s="24" t="e">
        <f>VLOOKUP(C686,SOURCE!V$6:AB$10116,7,0)</f>
        <v>#N/A</v>
      </c>
      <c r="J686" s="25" t="e">
        <f>VLOOKUP(C686,SOURCE!V$6:AB$10116,6,0)</f>
        <v>#N/A</v>
      </c>
      <c r="K686" s="26" t="e">
        <f t="shared" si="12"/>
        <v>#N/A</v>
      </c>
      <c r="L686" s="35" t="e">
        <f>VLOOKUP(C686,SOURCE!V$6:AB$10116,2,0)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VLOOKUP(C687,SOURCE!$V$3:$AC$2937,8,0)</f>
        <v>#N/A</v>
      </c>
      <c r="E687" s="23" t="e">
        <f>CHAR(34)&amp;VLOOKUP(C687,SOURCE!$V$3:$AC$2937,6,0)&amp;CHAR(34)</f>
        <v>#N/A</v>
      </c>
      <c r="F687" s="20" t="e">
        <f>VLOOKUP(C687,SOURCE!$V$3:$AD$2937,9,0)&amp;"           {"&amp;D687&amp;",   "&amp;E687&amp;"},"</f>
        <v>#N/A</v>
      </c>
      <c r="H687" t="b">
        <f>ISNA(VLOOKUP(J687,J747:J$882,1,0))</f>
        <v>1</v>
      </c>
      <c r="I687" s="24" t="e">
        <f>VLOOKUP(C687,SOURCE!V$6:AB$10116,7,0)</f>
        <v>#N/A</v>
      </c>
      <c r="J687" s="25" t="e">
        <f>VLOOKUP(C687,SOURCE!V$6:AB$10116,6,0)</f>
        <v>#N/A</v>
      </c>
      <c r="K687" s="26" t="e">
        <f t="shared" si="12"/>
        <v>#N/A</v>
      </c>
      <c r="L687" s="35" t="e">
        <f>VLOOKUP(C687,SOURCE!V$6:AB$10116,2,0)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VLOOKUP(C688,SOURCE!$V$3:$AC$2937,8,0)</f>
        <v>#N/A</v>
      </c>
      <c r="E688" s="23" t="e">
        <f>CHAR(34)&amp;VLOOKUP(C688,SOURCE!$V$3:$AC$2937,6,0)&amp;CHAR(34)</f>
        <v>#N/A</v>
      </c>
      <c r="F688" s="20" t="e">
        <f>VLOOKUP(C688,SOURCE!$V$3:$AD$2937,9,0)&amp;"           {"&amp;D688&amp;",   "&amp;E688&amp;"},"</f>
        <v>#N/A</v>
      </c>
      <c r="H688" t="b">
        <f>ISNA(VLOOKUP(J688,J748:J$882,1,0))</f>
        <v>1</v>
      </c>
      <c r="I688" s="24" t="e">
        <f>VLOOKUP(C688,SOURCE!V$6:AB$10116,7,0)</f>
        <v>#N/A</v>
      </c>
      <c r="J688" s="25" t="e">
        <f>VLOOKUP(C688,SOURCE!V$6:AB$10116,6,0)</f>
        <v>#N/A</v>
      </c>
      <c r="K688" s="26" t="e">
        <f t="shared" si="12"/>
        <v>#N/A</v>
      </c>
      <c r="L688" s="35" t="e">
        <f>VLOOKUP(C688,SOURCE!V$6:AB$10116,2,0)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VLOOKUP(C689,SOURCE!$V$3:$AC$2937,8,0)</f>
        <v>#N/A</v>
      </c>
      <c r="E689" s="23" t="e">
        <f>CHAR(34)&amp;VLOOKUP(C689,SOURCE!$V$3:$AC$2937,6,0)&amp;CHAR(34)</f>
        <v>#N/A</v>
      </c>
      <c r="F689" s="20" t="e">
        <f>VLOOKUP(C689,SOURCE!$V$3:$AD$2937,9,0)&amp;"           {"&amp;D689&amp;",   "&amp;E689&amp;"},"</f>
        <v>#N/A</v>
      </c>
      <c r="H689" t="b">
        <f>ISNA(VLOOKUP(J689,J749:J$882,1,0))</f>
        <v>1</v>
      </c>
      <c r="I689" s="24" t="e">
        <f>VLOOKUP(C689,SOURCE!V$6:AB$10116,7,0)</f>
        <v>#N/A</v>
      </c>
      <c r="J689" s="25" t="e">
        <f>VLOOKUP(C689,SOURCE!V$6:AB$10116,6,0)</f>
        <v>#N/A</v>
      </c>
      <c r="K689" s="26" t="e">
        <f t="shared" si="12"/>
        <v>#N/A</v>
      </c>
      <c r="L689" s="35" t="e">
        <f>VLOOKUP(C689,SOURCE!V$6:AB$10116,2,0)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VLOOKUP(C690,SOURCE!$V$3:$AC$2937,8,0)</f>
        <v>#N/A</v>
      </c>
      <c r="E690" s="23" t="e">
        <f>CHAR(34)&amp;VLOOKUP(C690,SOURCE!$V$3:$AC$2937,6,0)&amp;CHAR(34)</f>
        <v>#N/A</v>
      </c>
      <c r="F690" s="20" t="e">
        <f>VLOOKUP(C690,SOURCE!$V$3:$AD$2937,9,0)&amp;"           {"&amp;D690&amp;",   "&amp;E690&amp;"},"</f>
        <v>#N/A</v>
      </c>
      <c r="H690" t="b">
        <f>ISNA(VLOOKUP(J690,J750:J$882,1,0))</f>
        <v>1</v>
      </c>
      <c r="I690" s="24" t="e">
        <f>VLOOKUP(C690,SOURCE!V$6:AB$10116,7,0)</f>
        <v>#N/A</v>
      </c>
      <c r="J690" s="25" t="e">
        <f>VLOOKUP(C690,SOURCE!V$6:AB$10116,6,0)</f>
        <v>#N/A</v>
      </c>
      <c r="K690" s="26" t="e">
        <f t="shared" si="12"/>
        <v>#N/A</v>
      </c>
      <c r="L690" s="35" t="e">
        <f>VLOOKUP(C690,SOURCE!V$6:AB$10116,2,0)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VLOOKUP(C691,SOURCE!$V$3:$AC$2937,8,0)</f>
        <v>#N/A</v>
      </c>
      <c r="E691" s="23" t="e">
        <f>CHAR(34)&amp;VLOOKUP(C691,SOURCE!$V$3:$AC$2937,6,0)&amp;CHAR(34)</f>
        <v>#N/A</v>
      </c>
      <c r="F691" s="20" t="e">
        <f>VLOOKUP(C691,SOURCE!$V$3:$AD$2937,9,0)&amp;"           {"&amp;D691&amp;",   "&amp;E691&amp;"},"</f>
        <v>#N/A</v>
      </c>
      <c r="H691" t="b">
        <f>ISNA(VLOOKUP(J691,J751:J$882,1,0))</f>
        <v>1</v>
      </c>
      <c r="I691" s="24" t="e">
        <f>VLOOKUP(C691,SOURCE!V$6:AB$10116,7,0)</f>
        <v>#N/A</v>
      </c>
      <c r="J691" s="25" t="e">
        <f>VLOOKUP(C691,SOURCE!V$6:AB$10116,6,0)</f>
        <v>#N/A</v>
      </c>
      <c r="K691" s="26" t="e">
        <f t="shared" si="12"/>
        <v>#N/A</v>
      </c>
      <c r="L691" s="35" t="e">
        <f>VLOOKUP(C691,SOURCE!V$6:AB$10116,2,0)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VLOOKUP(C692,SOURCE!$V$3:$AC$2937,8,0)</f>
        <v>#N/A</v>
      </c>
      <c r="E692" s="23" t="e">
        <f>CHAR(34)&amp;VLOOKUP(C692,SOURCE!$V$3:$AC$2937,6,0)&amp;CHAR(34)</f>
        <v>#N/A</v>
      </c>
      <c r="F692" s="20" t="e">
        <f>VLOOKUP(C692,SOURCE!$V$3:$AD$2937,9,0)&amp;"           {"&amp;D692&amp;",   "&amp;E692&amp;"},"</f>
        <v>#N/A</v>
      </c>
      <c r="H692" t="b">
        <f>ISNA(VLOOKUP(J692,J752:J$882,1,0))</f>
        <v>1</v>
      </c>
      <c r="I692" s="24" t="e">
        <f>VLOOKUP(C692,SOURCE!V$6:AB$10116,7,0)</f>
        <v>#N/A</v>
      </c>
      <c r="J692" s="25" t="e">
        <f>VLOOKUP(C692,SOURCE!V$6:AB$10116,6,0)</f>
        <v>#N/A</v>
      </c>
      <c r="K692" s="26" t="e">
        <f t="shared" si="12"/>
        <v>#N/A</v>
      </c>
      <c r="L692" s="35" t="e">
        <f>VLOOKUP(C692,SOURCE!V$6:AB$10116,2,0)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VLOOKUP(C693,SOURCE!$V$3:$AC$2937,8,0)</f>
        <v>#N/A</v>
      </c>
      <c r="E693" s="23" t="e">
        <f>CHAR(34)&amp;VLOOKUP(C693,SOURCE!$V$3:$AC$2937,6,0)&amp;CHAR(34)</f>
        <v>#N/A</v>
      </c>
      <c r="F693" s="20" t="e">
        <f>VLOOKUP(C693,SOURCE!$V$3:$AD$2937,9,0)&amp;"           {"&amp;D693&amp;",   "&amp;E693&amp;"},"</f>
        <v>#N/A</v>
      </c>
      <c r="H693" t="b">
        <f>ISNA(VLOOKUP(J693,J753:J$882,1,0))</f>
        <v>1</v>
      </c>
      <c r="I693" s="24" t="e">
        <f>VLOOKUP(C693,SOURCE!V$6:AB$10116,7,0)</f>
        <v>#N/A</v>
      </c>
      <c r="J693" s="25" t="e">
        <f>VLOOKUP(C693,SOURCE!V$6:AB$10116,6,0)</f>
        <v>#N/A</v>
      </c>
      <c r="K693" s="26" t="e">
        <f t="shared" si="12"/>
        <v>#N/A</v>
      </c>
      <c r="L693" s="35" t="e">
        <f>VLOOKUP(C693,SOURCE!V$6:AB$10116,2,0)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VLOOKUP(C694,SOURCE!$V$3:$AC$2937,8,0)</f>
        <v>#N/A</v>
      </c>
      <c r="E694" s="23" t="e">
        <f>CHAR(34)&amp;VLOOKUP(C694,SOURCE!$V$3:$AC$2937,6,0)&amp;CHAR(34)</f>
        <v>#N/A</v>
      </c>
      <c r="F694" s="20" t="e">
        <f>VLOOKUP(C694,SOURCE!$V$3:$AD$2937,9,0)&amp;"           {"&amp;D694&amp;",   "&amp;E694&amp;"},"</f>
        <v>#N/A</v>
      </c>
      <c r="H694" t="b">
        <f>ISNA(VLOOKUP(J694,J754:J$882,1,0))</f>
        <v>1</v>
      </c>
      <c r="I694" s="24" t="e">
        <f>VLOOKUP(C694,SOURCE!V$6:AB$10116,7,0)</f>
        <v>#N/A</v>
      </c>
      <c r="J694" s="25" t="e">
        <f>VLOOKUP(C694,SOURCE!V$6:AB$10116,6,0)</f>
        <v>#N/A</v>
      </c>
      <c r="K694" s="26" t="e">
        <f t="shared" si="12"/>
        <v>#N/A</v>
      </c>
      <c r="L694" s="35" t="e">
        <f>VLOOKUP(C694,SOURCE!V$6:AB$10116,2,0)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VLOOKUP(C695,SOURCE!$V$3:$AC$2937,8,0)</f>
        <v>#N/A</v>
      </c>
      <c r="E695" s="23" t="e">
        <f>CHAR(34)&amp;VLOOKUP(C695,SOURCE!$V$3:$AC$2937,6,0)&amp;CHAR(34)</f>
        <v>#N/A</v>
      </c>
      <c r="F695" s="20" t="e">
        <f>VLOOKUP(C695,SOURCE!$V$3:$AD$2937,9,0)&amp;"           {"&amp;D695&amp;",   "&amp;E695&amp;"},"</f>
        <v>#N/A</v>
      </c>
      <c r="H695" t="b">
        <f>ISNA(VLOOKUP(J695,J755:J$882,1,0))</f>
        <v>1</v>
      </c>
      <c r="I695" s="24" t="e">
        <f>VLOOKUP(C695,SOURCE!V$6:AB$10116,7,0)</f>
        <v>#N/A</v>
      </c>
      <c r="J695" s="25" t="e">
        <f>VLOOKUP(C695,SOURCE!V$6:AB$10116,6,0)</f>
        <v>#N/A</v>
      </c>
      <c r="K695" s="26" t="e">
        <f t="shared" si="12"/>
        <v>#N/A</v>
      </c>
      <c r="L695" s="35" t="e">
        <f>VLOOKUP(C695,SOURCE!V$6:AB$10116,2,0)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VLOOKUP(C696,SOURCE!$V$3:$AC$2937,8,0)</f>
        <v>#N/A</v>
      </c>
      <c r="E696" s="23" t="e">
        <f>CHAR(34)&amp;VLOOKUP(C696,SOURCE!$V$3:$AC$2937,6,0)&amp;CHAR(34)</f>
        <v>#N/A</v>
      </c>
      <c r="F696" s="20" t="e">
        <f>VLOOKUP(C696,SOURCE!$V$3:$AD$2937,9,0)&amp;"           {"&amp;D696&amp;",   "&amp;E696&amp;"},"</f>
        <v>#N/A</v>
      </c>
      <c r="H696" t="b">
        <f>ISNA(VLOOKUP(J696,J756:J$882,1,0))</f>
        <v>1</v>
      </c>
      <c r="I696" s="24" t="e">
        <f>VLOOKUP(C696,SOURCE!V$6:AB$10116,7,0)</f>
        <v>#N/A</v>
      </c>
      <c r="J696" s="25" t="e">
        <f>VLOOKUP(C696,SOURCE!V$6:AB$10116,6,0)</f>
        <v>#N/A</v>
      </c>
      <c r="K696" s="26" t="e">
        <f t="shared" si="12"/>
        <v>#N/A</v>
      </c>
      <c r="L696" s="35" t="e">
        <f>VLOOKUP(C696,SOURCE!V$6:AB$10116,2,0)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VLOOKUP(C697,SOURCE!$V$3:$AC$2937,8,0)</f>
        <v>#N/A</v>
      </c>
      <c r="E697" s="23" t="e">
        <f>CHAR(34)&amp;VLOOKUP(C697,SOURCE!$V$3:$AC$2937,6,0)&amp;CHAR(34)</f>
        <v>#N/A</v>
      </c>
      <c r="F697" s="20" t="e">
        <f>VLOOKUP(C697,SOURCE!$V$3:$AD$2937,9,0)&amp;"           {"&amp;D697&amp;",   "&amp;E697&amp;"},"</f>
        <v>#N/A</v>
      </c>
      <c r="H697" t="b">
        <f>ISNA(VLOOKUP(J697,J757:J$882,1,0))</f>
        <v>1</v>
      </c>
      <c r="I697" s="24" t="e">
        <f>VLOOKUP(C697,SOURCE!V$6:AB$10116,7,0)</f>
        <v>#N/A</v>
      </c>
      <c r="J697" s="25" t="e">
        <f>VLOOKUP(C697,SOURCE!V$6:AB$10116,6,0)</f>
        <v>#N/A</v>
      </c>
      <c r="K697" s="26" t="e">
        <f t="shared" si="12"/>
        <v>#N/A</v>
      </c>
      <c r="L697" s="35" t="e">
        <f>VLOOKUP(C697,SOURCE!V$6:AB$10116,2,0)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VLOOKUP(C698,SOURCE!$V$3:$AC$2937,8,0)</f>
        <v>#N/A</v>
      </c>
      <c r="E698" s="23" t="e">
        <f>CHAR(34)&amp;VLOOKUP(C698,SOURCE!$V$3:$AC$2937,6,0)&amp;CHAR(34)</f>
        <v>#N/A</v>
      </c>
      <c r="F698" s="20" t="e">
        <f>VLOOKUP(C698,SOURCE!$V$3:$AD$2937,9,0)&amp;"           {"&amp;D698&amp;",   "&amp;E698&amp;"},"</f>
        <v>#N/A</v>
      </c>
      <c r="H698" t="b">
        <f>ISNA(VLOOKUP(J698,J758:J$882,1,0))</f>
        <v>1</v>
      </c>
      <c r="I698" s="24" t="e">
        <f>VLOOKUP(C698,SOURCE!V$6:AB$10116,7,0)</f>
        <v>#N/A</v>
      </c>
      <c r="J698" s="25" t="e">
        <f>VLOOKUP(C698,SOURCE!V$6:AB$10116,6,0)</f>
        <v>#N/A</v>
      </c>
      <c r="K698" s="26" t="e">
        <f t="shared" si="12"/>
        <v>#N/A</v>
      </c>
      <c r="L698" s="35" t="e">
        <f>VLOOKUP(C698,SOURCE!V$6:AB$10116,2,0)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VLOOKUP(C699,SOURCE!$V$3:$AC$2937,8,0)</f>
        <v>#N/A</v>
      </c>
      <c r="E699" s="23" t="e">
        <f>CHAR(34)&amp;VLOOKUP(C699,SOURCE!$V$3:$AC$2937,6,0)&amp;CHAR(34)</f>
        <v>#N/A</v>
      </c>
      <c r="F699" s="20" t="e">
        <f>VLOOKUP(C699,SOURCE!$V$3:$AD$2937,9,0)&amp;"           {"&amp;D699&amp;",   "&amp;E699&amp;"},"</f>
        <v>#N/A</v>
      </c>
      <c r="H699" t="b">
        <f>ISNA(VLOOKUP(J699,J759:J$882,1,0))</f>
        <v>1</v>
      </c>
      <c r="I699" s="24" t="e">
        <f>VLOOKUP(C699,SOURCE!V$6:AB$10116,7,0)</f>
        <v>#N/A</v>
      </c>
      <c r="J699" s="25" t="e">
        <f>VLOOKUP(C699,SOURCE!V$6:AB$10116,6,0)</f>
        <v>#N/A</v>
      </c>
      <c r="K699" s="26" t="e">
        <f t="shared" si="12"/>
        <v>#N/A</v>
      </c>
      <c r="L699" s="35" t="e">
        <f>VLOOKUP(C699,SOURCE!V$6:AB$10116,2,0)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VLOOKUP(C700,SOURCE!$V$3:$AC$2937,8,0)</f>
        <v>#N/A</v>
      </c>
      <c r="E700" s="23" t="e">
        <f>CHAR(34)&amp;VLOOKUP(C700,SOURCE!$V$3:$AC$2937,6,0)&amp;CHAR(34)</f>
        <v>#N/A</v>
      </c>
      <c r="F700" s="20" t="e">
        <f>VLOOKUP(C700,SOURCE!$V$3:$AD$2937,9,0)&amp;"           {"&amp;D700&amp;",   "&amp;E700&amp;"},"</f>
        <v>#N/A</v>
      </c>
      <c r="H700" t="b">
        <f>ISNA(VLOOKUP(J700,J760:J$882,1,0))</f>
        <v>1</v>
      </c>
      <c r="I700" s="24" t="e">
        <f>VLOOKUP(C700,SOURCE!V$6:AB$10116,7,0)</f>
        <v>#N/A</v>
      </c>
      <c r="J700" s="25" t="e">
        <f>VLOOKUP(C700,SOURCE!V$6:AB$10116,6,0)</f>
        <v>#N/A</v>
      </c>
      <c r="K700" s="26" t="e">
        <f t="shared" si="12"/>
        <v>#N/A</v>
      </c>
      <c r="L700" s="35" t="e">
        <f>VLOOKUP(C700,SOURCE!V$6:AB$10116,2,0)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VLOOKUP(C701,SOURCE!$V$3:$AC$2937,8,0)</f>
        <v>#N/A</v>
      </c>
      <c r="E701" s="23" t="e">
        <f>CHAR(34)&amp;VLOOKUP(C701,SOURCE!$V$3:$AC$2937,6,0)&amp;CHAR(34)</f>
        <v>#N/A</v>
      </c>
      <c r="F701" s="20" t="e">
        <f>VLOOKUP(C701,SOURCE!$V$3:$AD$2937,9,0)&amp;"           {"&amp;D701&amp;",   "&amp;E701&amp;"},"</f>
        <v>#N/A</v>
      </c>
      <c r="H701" t="b">
        <f>ISNA(VLOOKUP(J701,J761:J$882,1,0))</f>
        <v>1</v>
      </c>
      <c r="I701" s="24" t="e">
        <f>VLOOKUP(C701,SOURCE!V$6:AB$10116,7,0)</f>
        <v>#N/A</v>
      </c>
      <c r="J701" s="25" t="e">
        <f>VLOOKUP(C701,SOURCE!V$6:AB$10116,6,0)</f>
        <v>#N/A</v>
      </c>
      <c r="K701" s="26" t="e">
        <f t="shared" si="12"/>
        <v>#N/A</v>
      </c>
      <c r="L701" s="35" t="e">
        <f>VLOOKUP(C701,SOURCE!V$6:AB$10116,2,0)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VLOOKUP(C702,SOURCE!$V$3:$AC$2937,8,0)</f>
        <v>#N/A</v>
      </c>
      <c r="E702" s="23" t="e">
        <f>CHAR(34)&amp;VLOOKUP(C702,SOURCE!$V$3:$AC$2937,6,0)&amp;CHAR(34)</f>
        <v>#N/A</v>
      </c>
      <c r="F702" s="20" t="e">
        <f>VLOOKUP(C702,SOURCE!$V$3:$AD$2937,9,0)&amp;"           {"&amp;D702&amp;",   "&amp;E702&amp;"},"</f>
        <v>#N/A</v>
      </c>
      <c r="H702" t="b">
        <f>ISNA(VLOOKUP(J702,J762:J$882,1,0))</f>
        <v>1</v>
      </c>
      <c r="I702" s="24" t="e">
        <f>VLOOKUP(C702,SOURCE!V$6:AB$10116,7,0)</f>
        <v>#N/A</v>
      </c>
      <c r="J702" s="25" t="e">
        <f>VLOOKUP(C702,SOURCE!V$6:AB$10116,6,0)</f>
        <v>#N/A</v>
      </c>
      <c r="K702" s="26" t="e">
        <f t="shared" si="12"/>
        <v>#N/A</v>
      </c>
      <c r="L702" s="35" t="e">
        <f>VLOOKUP(C702,SOURCE!V$6:AB$10116,2,0)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VLOOKUP(C703,SOURCE!$V$3:$AC$2937,8,0)</f>
        <v>#N/A</v>
      </c>
      <c r="E703" s="23" t="e">
        <f>CHAR(34)&amp;VLOOKUP(C703,SOURCE!$V$3:$AC$2937,6,0)&amp;CHAR(34)</f>
        <v>#N/A</v>
      </c>
      <c r="F703" s="20" t="e">
        <f>VLOOKUP(C703,SOURCE!$V$3:$AD$2937,9,0)&amp;"           {"&amp;D703&amp;",   "&amp;E703&amp;"},"</f>
        <v>#N/A</v>
      </c>
      <c r="H703" t="b">
        <f>ISNA(VLOOKUP(J703,J763:J$882,1,0))</f>
        <v>1</v>
      </c>
      <c r="I703" s="24" t="e">
        <f>VLOOKUP(C703,SOURCE!V$6:AB$10116,7,0)</f>
        <v>#N/A</v>
      </c>
      <c r="J703" s="25" t="e">
        <f>VLOOKUP(C703,SOURCE!V$6:AB$10116,6,0)</f>
        <v>#N/A</v>
      </c>
      <c r="K703" s="26" t="e">
        <f t="shared" si="12"/>
        <v>#N/A</v>
      </c>
      <c r="L703" s="35" t="e">
        <f>VLOOKUP(C703,SOURCE!V$6:AB$10116,2,0)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VLOOKUP(C704,SOURCE!$V$3:$AC$2937,8,0)</f>
        <v>#N/A</v>
      </c>
      <c r="E704" s="23" t="e">
        <f>CHAR(34)&amp;VLOOKUP(C704,SOURCE!$V$3:$AC$2937,6,0)&amp;CHAR(34)</f>
        <v>#N/A</v>
      </c>
      <c r="F704" s="20" t="e">
        <f>VLOOKUP(C704,SOURCE!$V$3:$AD$2937,9,0)&amp;"           {"&amp;D704&amp;",   "&amp;E704&amp;"},"</f>
        <v>#N/A</v>
      </c>
      <c r="H704" t="b">
        <f>ISNA(VLOOKUP(J704,J764:J$882,1,0))</f>
        <v>1</v>
      </c>
      <c r="I704" s="24" t="e">
        <f>VLOOKUP(C704,SOURCE!V$6:AB$10116,7,0)</f>
        <v>#N/A</v>
      </c>
      <c r="J704" s="25" t="e">
        <f>VLOOKUP(C704,SOURCE!V$6:AB$10116,6,0)</f>
        <v>#N/A</v>
      </c>
      <c r="K704" s="26" t="e">
        <f t="shared" si="12"/>
        <v>#N/A</v>
      </c>
      <c r="L704" s="35" t="e">
        <f>VLOOKUP(C704,SOURCE!V$6:AB$10116,2,0)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VLOOKUP(C705,SOURCE!$V$3:$AC$2937,8,0)</f>
        <v>#N/A</v>
      </c>
      <c r="E705" s="23" t="e">
        <f>CHAR(34)&amp;VLOOKUP(C705,SOURCE!$V$3:$AC$2937,6,0)&amp;CHAR(34)</f>
        <v>#N/A</v>
      </c>
      <c r="F705" s="20" t="e">
        <f>VLOOKUP(C705,SOURCE!$V$3:$AD$2937,9,0)&amp;"           {"&amp;D705&amp;",   "&amp;E705&amp;"},"</f>
        <v>#N/A</v>
      </c>
      <c r="H705" t="b">
        <f>ISNA(VLOOKUP(J705,J765:J$882,1,0))</f>
        <v>1</v>
      </c>
      <c r="I705" s="24" t="e">
        <f>VLOOKUP(C705,SOURCE!V$6:AB$10116,7,0)</f>
        <v>#N/A</v>
      </c>
      <c r="J705" s="25" t="e">
        <f>VLOOKUP(C705,SOURCE!V$6:AB$10116,6,0)</f>
        <v>#N/A</v>
      </c>
      <c r="K705" s="26" t="e">
        <f t="shared" si="12"/>
        <v>#N/A</v>
      </c>
      <c r="L705" s="35" t="e">
        <f>VLOOKUP(C705,SOURCE!V$6:AB$10116,2,0)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VLOOKUP(C706,SOURCE!$V$3:$AC$2937,8,0)</f>
        <v>#N/A</v>
      </c>
      <c r="E706" s="23" t="e">
        <f>CHAR(34)&amp;VLOOKUP(C706,SOURCE!$V$3:$AC$2937,6,0)&amp;CHAR(34)</f>
        <v>#N/A</v>
      </c>
      <c r="F706" s="20" t="e">
        <f>VLOOKUP(C706,SOURCE!$V$3:$AD$2937,9,0)&amp;"           {"&amp;D706&amp;",   "&amp;E706&amp;"},"</f>
        <v>#N/A</v>
      </c>
      <c r="H706" t="b">
        <f>ISNA(VLOOKUP(J706,J766:J$882,1,0))</f>
        <v>1</v>
      </c>
      <c r="I706" s="24" t="e">
        <f>VLOOKUP(C706,SOURCE!V$6:AB$10116,7,0)</f>
        <v>#N/A</v>
      </c>
      <c r="J706" s="25" t="e">
        <f>VLOOKUP(C706,SOURCE!V$6:AB$10116,6,0)</f>
        <v>#N/A</v>
      </c>
      <c r="K706" s="26" t="e">
        <f t="shared" si="12"/>
        <v>#N/A</v>
      </c>
      <c r="L706" s="35" t="e">
        <f>VLOOKUP(C706,SOURCE!V$6:AB$10116,2,0)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VLOOKUP(C707,SOURCE!$V$3:$AC$2937,8,0)</f>
        <v>#N/A</v>
      </c>
      <c r="E707" s="23" t="e">
        <f>CHAR(34)&amp;VLOOKUP(C707,SOURCE!$V$3:$AC$2937,6,0)&amp;CHAR(34)</f>
        <v>#N/A</v>
      </c>
      <c r="F707" s="20" t="e">
        <f>VLOOKUP(C707,SOURCE!$V$3:$AD$2937,9,0)&amp;"           {"&amp;D707&amp;",   "&amp;E707&amp;"},"</f>
        <v>#N/A</v>
      </c>
      <c r="H707" t="b">
        <f>ISNA(VLOOKUP(J707,J767:J$882,1,0))</f>
        <v>1</v>
      </c>
      <c r="I707" s="24" t="e">
        <f>VLOOKUP(C707,SOURCE!V$6:AB$10116,7,0)</f>
        <v>#N/A</v>
      </c>
      <c r="J707" s="25" t="e">
        <f>VLOOKUP(C707,SOURCE!V$6:AB$10116,6,0)</f>
        <v>#N/A</v>
      </c>
      <c r="K707" s="26" t="e">
        <f t="shared" si="12"/>
        <v>#N/A</v>
      </c>
      <c r="L707" s="35" t="e">
        <f>VLOOKUP(C707,SOURCE!V$6:AB$10116,2,0)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VLOOKUP(C708,SOURCE!$V$3:$AC$2937,8,0)</f>
        <v>#N/A</v>
      </c>
      <c r="E708" s="23" t="e">
        <f>CHAR(34)&amp;VLOOKUP(C708,SOURCE!$V$3:$AC$2937,6,0)&amp;CHAR(34)</f>
        <v>#N/A</v>
      </c>
      <c r="F708" s="20" t="e">
        <f>VLOOKUP(C708,SOURCE!$V$3:$AD$2937,9,0)&amp;"           {"&amp;D708&amp;",   "&amp;E708&amp;"},"</f>
        <v>#N/A</v>
      </c>
      <c r="H708" t="b">
        <f>ISNA(VLOOKUP(J708,J768:J$882,1,0))</f>
        <v>1</v>
      </c>
      <c r="I708" s="24" t="e">
        <f>VLOOKUP(C708,SOURCE!V$6:AB$10116,7,0)</f>
        <v>#N/A</v>
      </c>
      <c r="J708" s="25" t="e">
        <f>VLOOKUP(C708,SOURCE!V$6:AB$10116,6,0)</f>
        <v>#N/A</v>
      </c>
      <c r="K708" s="26" t="e">
        <f t="shared" si="12"/>
        <v>#N/A</v>
      </c>
      <c r="L708" s="35" t="e">
        <f>VLOOKUP(C708,SOURCE!V$6:AB$10116,2,0)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VLOOKUP(C709,SOURCE!$V$3:$AC$2937,8,0)</f>
        <v>#N/A</v>
      </c>
      <c r="E709" s="23" t="e">
        <f>CHAR(34)&amp;VLOOKUP(C709,SOURCE!$V$3:$AC$2937,6,0)&amp;CHAR(34)</f>
        <v>#N/A</v>
      </c>
      <c r="F709" s="20" t="e">
        <f>VLOOKUP(C709,SOURCE!$V$3:$AD$2937,9,0)&amp;"           {"&amp;D709&amp;",   "&amp;E709&amp;"},"</f>
        <v>#N/A</v>
      </c>
      <c r="H709" t="b">
        <f>ISNA(VLOOKUP(J709,J769:J$882,1,0))</f>
        <v>1</v>
      </c>
      <c r="I709" s="24" t="e">
        <f>VLOOKUP(C709,SOURCE!V$6:AB$10116,7,0)</f>
        <v>#N/A</v>
      </c>
      <c r="J709" s="25" t="e">
        <f>VLOOKUP(C709,SOURCE!V$6:AB$10116,6,0)</f>
        <v>#N/A</v>
      </c>
      <c r="K709" s="26" t="e">
        <f t="shared" si="12"/>
        <v>#N/A</v>
      </c>
      <c r="L709" s="35" t="e">
        <f>VLOOKUP(C709,SOURCE!V$6:AB$10116,2,0)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VLOOKUP(C710,SOURCE!$V$3:$AC$2937,8,0)</f>
        <v>#N/A</v>
      </c>
      <c r="E710" s="23" t="e">
        <f>CHAR(34)&amp;VLOOKUP(C710,SOURCE!$V$3:$AC$2937,6,0)&amp;CHAR(34)</f>
        <v>#N/A</v>
      </c>
      <c r="F710" s="20" t="e">
        <f>VLOOKUP(C710,SOURCE!$V$3:$AD$2937,9,0)&amp;"           {"&amp;D710&amp;",   "&amp;E710&amp;"},"</f>
        <v>#N/A</v>
      </c>
      <c r="H710" t="b">
        <f>ISNA(VLOOKUP(J710,J770:J$882,1,0))</f>
        <v>1</v>
      </c>
      <c r="I710" s="24" t="e">
        <f>VLOOKUP(C710,SOURCE!V$6:AB$10116,7,0)</f>
        <v>#N/A</v>
      </c>
      <c r="J710" s="25" t="e">
        <f>VLOOKUP(C710,SOURCE!V$6:AB$10116,6,0)</f>
        <v>#N/A</v>
      </c>
      <c r="K710" s="26" t="e">
        <f t="shared" si="12"/>
        <v>#N/A</v>
      </c>
      <c r="L710" s="35" t="e">
        <f>VLOOKUP(C710,SOURCE!V$6:AB$10116,2,0)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VLOOKUP(C711,SOURCE!$V$3:$AC$2937,8,0)</f>
        <v>#N/A</v>
      </c>
      <c r="E711" s="23" t="e">
        <f>CHAR(34)&amp;VLOOKUP(C711,SOURCE!$V$3:$AC$2937,6,0)&amp;CHAR(34)</f>
        <v>#N/A</v>
      </c>
      <c r="F711" s="20" t="e">
        <f>VLOOKUP(C711,SOURCE!$V$3:$AD$2937,9,0)&amp;"           {"&amp;D711&amp;",   "&amp;E711&amp;"},"</f>
        <v>#N/A</v>
      </c>
      <c r="H711" t="b">
        <f>ISNA(VLOOKUP(J711,J771:J$882,1,0))</f>
        <v>1</v>
      </c>
      <c r="I711" s="24" t="e">
        <f>VLOOKUP(C711,SOURCE!V$6:AB$10116,7,0)</f>
        <v>#N/A</v>
      </c>
      <c r="J711" s="25" t="e">
        <f>VLOOKUP(C711,SOURCE!V$6:AB$10116,6,0)</f>
        <v>#N/A</v>
      </c>
      <c r="K711" s="26" t="e">
        <f t="shared" si="12"/>
        <v>#N/A</v>
      </c>
      <c r="L711" s="35" t="e">
        <f>VLOOKUP(C711,SOURCE!V$6:AB$10116,2,0)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VLOOKUP(C712,SOURCE!$V$3:$AC$2937,8,0)</f>
        <v>#N/A</v>
      </c>
      <c r="E712" s="23" t="e">
        <f>CHAR(34)&amp;VLOOKUP(C712,SOURCE!$V$3:$AC$2937,6,0)&amp;CHAR(34)</f>
        <v>#N/A</v>
      </c>
      <c r="F712" s="20" t="e">
        <f>VLOOKUP(C712,SOURCE!$V$3:$AD$2937,9,0)&amp;"           {"&amp;D712&amp;",   "&amp;E712&amp;"},"</f>
        <v>#N/A</v>
      </c>
      <c r="H712" t="b">
        <f>ISNA(VLOOKUP(J712,J772:J$882,1,0))</f>
        <v>1</v>
      </c>
      <c r="I712" s="24" t="e">
        <f>VLOOKUP(C712,SOURCE!V$6:AB$10116,7,0)</f>
        <v>#N/A</v>
      </c>
      <c r="J712" s="25" t="e">
        <f>VLOOKUP(C712,SOURCE!V$6:AB$10116,6,0)</f>
        <v>#N/A</v>
      </c>
      <c r="K712" s="26" t="e">
        <f t="shared" si="12"/>
        <v>#N/A</v>
      </c>
      <c r="L712" s="35" t="e">
        <f>VLOOKUP(C712,SOURCE!V$6:AB$10116,2,0)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VLOOKUP(C713,SOURCE!$V$3:$AC$2937,8,0)</f>
        <v>#N/A</v>
      </c>
      <c r="E713" s="23" t="e">
        <f>CHAR(34)&amp;VLOOKUP(C713,SOURCE!$V$3:$AC$2937,6,0)&amp;CHAR(34)</f>
        <v>#N/A</v>
      </c>
      <c r="F713" s="20" t="e">
        <f>VLOOKUP(C713,SOURCE!$V$3:$AD$2937,9,0)&amp;"           {"&amp;D713&amp;",   "&amp;E713&amp;"},"</f>
        <v>#N/A</v>
      </c>
      <c r="H713" t="b">
        <f>ISNA(VLOOKUP(J713,J773:J$882,1,0))</f>
        <v>1</v>
      </c>
      <c r="I713" s="24" t="e">
        <f>VLOOKUP(C713,SOURCE!V$6:AB$10116,7,0)</f>
        <v>#N/A</v>
      </c>
      <c r="J713" s="25" t="e">
        <f>VLOOKUP(C713,SOURCE!V$6:AB$10116,6,0)</f>
        <v>#N/A</v>
      </c>
      <c r="K713" s="26" t="e">
        <f t="shared" si="12"/>
        <v>#N/A</v>
      </c>
      <c r="L713" s="35" t="e">
        <f>VLOOKUP(C713,SOURCE!V$6:AB$10116,2,0)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VLOOKUP(C714,SOURCE!$V$3:$AC$2937,8,0)</f>
        <v>#N/A</v>
      </c>
      <c r="E714" s="23" t="e">
        <f>CHAR(34)&amp;VLOOKUP(C714,SOURCE!$V$3:$AC$2937,6,0)&amp;CHAR(34)</f>
        <v>#N/A</v>
      </c>
      <c r="F714" s="20" t="e">
        <f>VLOOKUP(C714,SOURCE!$V$3:$AD$2937,9,0)&amp;"           {"&amp;D714&amp;",   "&amp;E714&amp;"},"</f>
        <v>#N/A</v>
      </c>
      <c r="H714" t="b">
        <f>ISNA(VLOOKUP(J714,J774:J$882,1,0))</f>
        <v>1</v>
      </c>
      <c r="I714" s="24" t="e">
        <f>VLOOKUP(C714,SOURCE!V$6:AB$10116,7,0)</f>
        <v>#N/A</v>
      </c>
      <c r="J714" s="25" t="e">
        <f>VLOOKUP(C714,SOURCE!V$6:AB$10116,6,0)</f>
        <v>#N/A</v>
      </c>
      <c r="K714" s="26" t="e">
        <f t="shared" si="12"/>
        <v>#N/A</v>
      </c>
      <c r="L714" s="35" t="e">
        <f>VLOOKUP(C714,SOURCE!V$6:AB$10116,2,0)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VLOOKUP(C715,SOURCE!$V$3:$AC$2937,8,0)</f>
        <v>#N/A</v>
      </c>
      <c r="E715" s="23" t="e">
        <f>CHAR(34)&amp;VLOOKUP(C715,SOURCE!$V$3:$AC$2937,6,0)&amp;CHAR(34)</f>
        <v>#N/A</v>
      </c>
      <c r="F715" s="20" t="e">
        <f>VLOOKUP(C715,SOURCE!$V$3:$AD$2937,9,0)&amp;"           {"&amp;D715&amp;",   "&amp;E715&amp;"},"</f>
        <v>#N/A</v>
      </c>
      <c r="H715" t="b">
        <f>ISNA(VLOOKUP(J715,J775:J$882,1,0))</f>
        <v>1</v>
      </c>
      <c r="I715" s="24" t="e">
        <f>VLOOKUP(C715,SOURCE!V$6:AB$10116,7,0)</f>
        <v>#N/A</v>
      </c>
      <c r="J715" s="25" t="e">
        <f>VLOOKUP(C715,SOURCE!V$6:AB$10116,6,0)</f>
        <v>#N/A</v>
      </c>
      <c r="K715" s="26" t="e">
        <f t="shared" si="12"/>
        <v>#N/A</v>
      </c>
      <c r="L715" s="35" t="e">
        <f>VLOOKUP(C715,SOURCE!V$6:AB$10116,2,0)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VLOOKUP(C716,SOURCE!$V$3:$AC$2937,8,0)</f>
        <v>#N/A</v>
      </c>
      <c r="E716" s="23" t="e">
        <f>CHAR(34)&amp;VLOOKUP(C716,SOURCE!$V$3:$AC$2937,6,0)&amp;CHAR(34)</f>
        <v>#N/A</v>
      </c>
      <c r="F716" s="20" t="e">
        <f>VLOOKUP(C716,SOURCE!$V$3:$AD$2937,9,0)&amp;"           {"&amp;D716&amp;",   "&amp;E716&amp;"},"</f>
        <v>#N/A</v>
      </c>
      <c r="H716" t="b">
        <f>ISNA(VLOOKUP(J716,J776:J$882,1,0))</f>
        <v>1</v>
      </c>
      <c r="I716" s="24" t="e">
        <f>VLOOKUP(C716,SOURCE!V$6:AB$10116,7,0)</f>
        <v>#N/A</v>
      </c>
      <c r="J716" s="25" t="e">
        <f>VLOOKUP(C716,SOURCE!V$6:AB$10116,6,0)</f>
        <v>#N/A</v>
      </c>
      <c r="K716" s="26" t="e">
        <f t="shared" si="12"/>
        <v>#N/A</v>
      </c>
      <c r="L716" s="35" t="e">
        <f>VLOOKUP(C716,SOURCE!V$6:AB$10116,2,0)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VLOOKUP(C717,SOURCE!$V$3:$AC$2937,8,0)</f>
        <v>#N/A</v>
      </c>
      <c r="E717" s="23" t="e">
        <f>CHAR(34)&amp;VLOOKUP(C717,SOURCE!$V$3:$AC$2937,6,0)&amp;CHAR(34)</f>
        <v>#N/A</v>
      </c>
      <c r="F717" s="20" t="e">
        <f>VLOOKUP(C717,SOURCE!$V$3:$AD$2937,9,0)&amp;"           {"&amp;D717&amp;",   "&amp;E717&amp;"},"</f>
        <v>#N/A</v>
      </c>
      <c r="H717" t="b">
        <f>ISNA(VLOOKUP(J717,J777:J$882,1,0))</f>
        <v>1</v>
      </c>
      <c r="I717" s="24" t="e">
        <f>VLOOKUP(C717,SOURCE!V$6:AB$10116,7,0)</f>
        <v>#N/A</v>
      </c>
      <c r="J717" s="25" t="e">
        <f>VLOOKUP(C717,SOURCE!V$6:AB$10116,6,0)</f>
        <v>#N/A</v>
      </c>
      <c r="K717" s="26" t="e">
        <f t="shared" si="12"/>
        <v>#N/A</v>
      </c>
      <c r="L717" s="35" t="e">
        <f>VLOOKUP(C717,SOURCE!V$6:AB$10116,2,0)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VLOOKUP(C718,SOURCE!$V$3:$AC$2937,8,0)</f>
        <v>#N/A</v>
      </c>
      <c r="E718" s="23" t="e">
        <f>CHAR(34)&amp;VLOOKUP(C718,SOURCE!$V$3:$AC$2937,6,0)&amp;CHAR(34)</f>
        <v>#N/A</v>
      </c>
      <c r="F718" s="20" t="e">
        <f>VLOOKUP(C718,SOURCE!$V$3:$AD$2937,9,0)&amp;"           {"&amp;D718&amp;",   "&amp;E718&amp;"},"</f>
        <v>#N/A</v>
      </c>
      <c r="H718" t="b">
        <f>ISNA(VLOOKUP(J718,J778:J$882,1,0))</f>
        <v>1</v>
      </c>
      <c r="I718" s="24" t="e">
        <f>VLOOKUP(C718,SOURCE!V$6:AB$10116,7,0)</f>
        <v>#N/A</v>
      </c>
      <c r="J718" s="25" t="e">
        <f>VLOOKUP(C718,SOURCE!V$6:AB$10116,6,0)</f>
        <v>#N/A</v>
      </c>
      <c r="K718" s="26" t="e">
        <f t="shared" si="12"/>
        <v>#N/A</v>
      </c>
      <c r="L718" s="35" t="e">
        <f>VLOOKUP(C718,SOURCE!V$6:AB$10116,2,0)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VLOOKUP(C719,SOURCE!$V$3:$AC$2937,8,0)</f>
        <v>#N/A</v>
      </c>
      <c r="E719" s="23" t="e">
        <f>CHAR(34)&amp;VLOOKUP(C719,SOURCE!$V$3:$AC$2937,6,0)&amp;CHAR(34)</f>
        <v>#N/A</v>
      </c>
      <c r="F719" s="20" t="e">
        <f>VLOOKUP(C719,SOURCE!$V$3:$AD$2937,9,0)&amp;"           {"&amp;D719&amp;",   "&amp;E719&amp;"},"</f>
        <v>#N/A</v>
      </c>
      <c r="H719" t="b">
        <f>ISNA(VLOOKUP(J719,J779:J$882,1,0))</f>
        <v>1</v>
      </c>
      <c r="I719" s="24" t="e">
        <f>VLOOKUP(C719,SOURCE!V$6:AB$10116,7,0)</f>
        <v>#N/A</v>
      </c>
      <c r="J719" s="25" t="e">
        <f>VLOOKUP(C719,SOURCE!V$6:AB$10116,6,0)</f>
        <v>#N/A</v>
      </c>
      <c r="K719" s="26" t="e">
        <f t="shared" si="12"/>
        <v>#N/A</v>
      </c>
      <c r="L719" s="35" t="e">
        <f>VLOOKUP(C719,SOURCE!V$6:AB$10116,2,0)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VLOOKUP(C720,SOURCE!$V$3:$AC$2937,8,0)</f>
        <v>#N/A</v>
      </c>
      <c r="E720" s="23" t="e">
        <f>CHAR(34)&amp;VLOOKUP(C720,SOURCE!$V$3:$AC$2937,6,0)&amp;CHAR(34)</f>
        <v>#N/A</v>
      </c>
      <c r="F720" s="20" t="e">
        <f>VLOOKUP(C720,SOURCE!$V$3:$AD$2937,9,0)&amp;"           {"&amp;D720&amp;",   "&amp;E720&amp;"},"</f>
        <v>#N/A</v>
      </c>
      <c r="H720" t="b">
        <f>ISNA(VLOOKUP(J720,J780:J$882,1,0))</f>
        <v>1</v>
      </c>
      <c r="I720" s="24" t="e">
        <f>VLOOKUP(C720,SOURCE!V$6:AB$10116,7,0)</f>
        <v>#N/A</v>
      </c>
      <c r="J720" s="25" t="e">
        <f>VLOOKUP(C720,SOURCE!V$6:AB$10116,6,0)</f>
        <v>#N/A</v>
      </c>
      <c r="K720" s="26" t="e">
        <f t="shared" si="12"/>
        <v>#N/A</v>
      </c>
      <c r="L720" s="35" t="e">
        <f>VLOOKUP(C720,SOURCE!V$6:AB$10116,2,0)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VLOOKUP(C721,SOURCE!$V$3:$AC$2937,8,0)</f>
        <v>#N/A</v>
      </c>
      <c r="E721" s="23" t="e">
        <f>CHAR(34)&amp;VLOOKUP(C721,SOURCE!$V$3:$AC$2937,6,0)&amp;CHAR(34)</f>
        <v>#N/A</v>
      </c>
      <c r="F721" s="20" t="e">
        <f>VLOOKUP(C721,SOURCE!$V$3:$AD$2937,9,0)&amp;"           {"&amp;D721&amp;",   "&amp;E721&amp;"},"</f>
        <v>#N/A</v>
      </c>
      <c r="H721" t="b">
        <f>ISNA(VLOOKUP(J721,J781:J$882,1,0))</f>
        <v>1</v>
      </c>
      <c r="I721" s="24" t="e">
        <f>VLOOKUP(C721,SOURCE!V$6:AB$10116,7,0)</f>
        <v>#N/A</v>
      </c>
      <c r="J721" s="25" t="e">
        <f>VLOOKUP(C721,SOURCE!V$6:AB$10116,6,0)</f>
        <v>#N/A</v>
      </c>
      <c r="K721" s="26" t="e">
        <f t="shared" si="12"/>
        <v>#N/A</v>
      </c>
      <c r="L721" s="35" t="e">
        <f>VLOOKUP(C721,SOURCE!V$6:AB$10116,2,0)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VLOOKUP(C722,SOURCE!$V$3:$AC$2937,8,0)</f>
        <v>#N/A</v>
      </c>
      <c r="E722" s="23" t="e">
        <f>CHAR(34)&amp;VLOOKUP(C722,SOURCE!$V$3:$AC$2937,6,0)&amp;CHAR(34)</f>
        <v>#N/A</v>
      </c>
      <c r="F722" s="20" t="e">
        <f>VLOOKUP(C722,SOURCE!$V$3:$AD$2937,9,0)&amp;"           {"&amp;D722&amp;",   "&amp;E722&amp;"},"</f>
        <v>#N/A</v>
      </c>
      <c r="H722" t="b">
        <f>ISNA(VLOOKUP(J722,J782:J$882,1,0))</f>
        <v>1</v>
      </c>
      <c r="I722" s="24" t="e">
        <f>VLOOKUP(C722,SOURCE!V$6:AB$10116,7,0)</f>
        <v>#N/A</v>
      </c>
      <c r="J722" s="25" t="e">
        <f>VLOOKUP(C722,SOURCE!V$6:AB$10116,6,0)</f>
        <v>#N/A</v>
      </c>
      <c r="K722" s="26" t="e">
        <f t="shared" si="12"/>
        <v>#N/A</v>
      </c>
      <c r="L722" s="35" t="e">
        <f>VLOOKUP(C722,SOURCE!V$6:AB$10116,2,0)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VLOOKUP(C723,SOURCE!$V$3:$AC$2937,8,0)</f>
        <v>#N/A</v>
      </c>
      <c r="E723" s="23" t="e">
        <f>CHAR(34)&amp;VLOOKUP(C723,SOURCE!$V$3:$AC$2937,6,0)&amp;CHAR(34)</f>
        <v>#N/A</v>
      </c>
      <c r="F723" s="20" t="e">
        <f>VLOOKUP(C723,SOURCE!$V$3:$AD$2937,9,0)&amp;"           {"&amp;D723&amp;",   "&amp;E723&amp;"},"</f>
        <v>#N/A</v>
      </c>
      <c r="H723" t="b">
        <f>ISNA(VLOOKUP(J723,J783:J$882,1,0))</f>
        <v>1</v>
      </c>
      <c r="I723" s="24" t="e">
        <f>VLOOKUP(C723,SOURCE!V$6:AB$10116,7,0)</f>
        <v>#N/A</v>
      </c>
      <c r="J723" s="25" t="e">
        <f>VLOOKUP(C723,SOURCE!V$6:AB$10116,6,0)</f>
        <v>#N/A</v>
      </c>
      <c r="K723" s="26" t="e">
        <f t="shared" si="12"/>
        <v>#N/A</v>
      </c>
      <c r="L723" s="35" t="e">
        <f>VLOOKUP(C723,SOURCE!V$6:AB$10116,2,0)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VLOOKUP(C724,SOURCE!$V$3:$AC$2937,8,0)</f>
        <v>#N/A</v>
      </c>
      <c r="E724" s="23" t="e">
        <f>CHAR(34)&amp;VLOOKUP(C724,SOURCE!$V$3:$AC$2937,6,0)&amp;CHAR(34)</f>
        <v>#N/A</v>
      </c>
      <c r="F724" s="20" t="e">
        <f>VLOOKUP(C724,SOURCE!$V$3:$AD$2937,9,0)&amp;"           {"&amp;D724&amp;",   "&amp;E724&amp;"},"</f>
        <v>#N/A</v>
      </c>
      <c r="H724" t="b">
        <f>ISNA(VLOOKUP(J724,J784:J$882,1,0))</f>
        <v>1</v>
      </c>
      <c r="I724" s="24" t="e">
        <f>VLOOKUP(C724,SOURCE!V$6:AB$10116,7,0)</f>
        <v>#N/A</v>
      </c>
      <c r="J724" s="25" t="e">
        <f>VLOOKUP(C724,SOURCE!V$6:AB$10116,6,0)</f>
        <v>#N/A</v>
      </c>
      <c r="K724" s="26" t="e">
        <f t="shared" si="12"/>
        <v>#N/A</v>
      </c>
      <c r="L724" s="35" t="e">
        <f>VLOOKUP(C724,SOURCE!V$6:AB$10116,2,0)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VLOOKUP(C725,SOURCE!$V$3:$AC$2937,8,0)</f>
        <v>#N/A</v>
      </c>
      <c r="E725" s="23" t="e">
        <f>CHAR(34)&amp;VLOOKUP(C725,SOURCE!$V$3:$AC$2937,6,0)&amp;CHAR(34)</f>
        <v>#N/A</v>
      </c>
      <c r="F725" s="20" t="e">
        <f>VLOOKUP(C725,SOURCE!$V$3:$AD$2937,9,0)&amp;"           {"&amp;D725&amp;",   "&amp;E725&amp;"},"</f>
        <v>#N/A</v>
      </c>
      <c r="H725" t="b">
        <f>ISNA(VLOOKUP(J725,J785:J$882,1,0))</f>
        <v>1</v>
      </c>
      <c r="I725" s="24" t="e">
        <f>VLOOKUP(C725,SOURCE!V$6:AB$10116,7,0)</f>
        <v>#N/A</v>
      </c>
      <c r="J725" s="25" t="e">
        <f>VLOOKUP(C725,SOURCE!V$6:AB$10116,6,0)</f>
        <v>#N/A</v>
      </c>
      <c r="K725" s="26" t="e">
        <f t="shared" si="12"/>
        <v>#N/A</v>
      </c>
      <c r="L725" s="35" t="e">
        <f>VLOOKUP(C725,SOURCE!V$6:AB$10116,2,0)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VLOOKUP(C726,SOURCE!$V$3:$AC$2937,8,0)</f>
        <v>#N/A</v>
      </c>
      <c r="E726" s="23" t="e">
        <f>CHAR(34)&amp;VLOOKUP(C726,SOURCE!$V$3:$AC$2937,6,0)&amp;CHAR(34)</f>
        <v>#N/A</v>
      </c>
      <c r="F726" s="20" t="e">
        <f>VLOOKUP(C726,SOURCE!$V$3:$AD$2937,9,0)&amp;"           {"&amp;D726&amp;",   "&amp;E726&amp;"},"</f>
        <v>#N/A</v>
      </c>
      <c r="H726" t="b">
        <f>ISNA(VLOOKUP(J726,J786:J$882,1,0))</f>
        <v>1</v>
      </c>
      <c r="I726" s="24" t="e">
        <f>VLOOKUP(C726,SOURCE!V$6:AB$10116,7,0)</f>
        <v>#N/A</v>
      </c>
      <c r="J726" s="25" t="e">
        <f>VLOOKUP(C726,SOURCE!V$6:AB$10116,6,0)</f>
        <v>#N/A</v>
      </c>
      <c r="K726" s="26" t="e">
        <f t="shared" si="12"/>
        <v>#N/A</v>
      </c>
      <c r="L726" s="35" t="e">
        <f>VLOOKUP(C726,SOURCE!V$6:AB$10116,2,0)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VLOOKUP(C727,SOURCE!$V$3:$AC$2937,8,0)</f>
        <v>#N/A</v>
      </c>
      <c r="E727" s="23" t="e">
        <f>CHAR(34)&amp;VLOOKUP(C727,SOURCE!$V$3:$AC$2937,6,0)&amp;CHAR(34)</f>
        <v>#N/A</v>
      </c>
      <c r="F727" s="20" t="e">
        <f>VLOOKUP(C727,SOURCE!$V$3:$AD$2937,9,0)&amp;"           {"&amp;D727&amp;",   "&amp;E727&amp;"},"</f>
        <v>#N/A</v>
      </c>
      <c r="H727" t="b">
        <f>ISNA(VLOOKUP(J727,J787:J$882,1,0))</f>
        <v>1</v>
      </c>
      <c r="I727" s="24" t="e">
        <f>VLOOKUP(C727,SOURCE!V$6:AB$10116,7,0)</f>
        <v>#N/A</v>
      </c>
      <c r="J727" s="25" t="e">
        <f>VLOOKUP(C727,SOURCE!V$6:AB$10116,6,0)</f>
        <v>#N/A</v>
      </c>
      <c r="K727" s="26" t="e">
        <f t="shared" si="12"/>
        <v>#N/A</v>
      </c>
      <c r="L727" s="35" t="e">
        <f>VLOOKUP(C727,SOURCE!V$6:AB$10116,2,0)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VLOOKUP(C728,SOURCE!$V$3:$AC$2937,8,0)</f>
        <v>#N/A</v>
      </c>
      <c r="E728" s="23" t="e">
        <f>CHAR(34)&amp;VLOOKUP(C728,SOURCE!$V$3:$AC$2937,6,0)&amp;CHAR(34)</f>
        <v>#N/A</v>
      </c>
      <c r="F728" s="20" t="e">
        <f>VLOOKUP(C728,SOURCE!$V$3:$AD$2937,9,0)&amp;"           {"&amp;D728&amp;",   "&amp;E728&amp;"},"</f>
        <v>#N/A</v>
      </c>
      <c r="H728" t="b">
        <f>ISNA(VLOOKUP(J728,J788:J$882,1,0))</f>
        <v>1</v>
      </c>
      <c r="I728" s="24" t="e">
        <f>VLOOKUP(C728,SOURCE!V$6:AB$10116,7,0)</f>
        <v>#N/A</v>
      </c>
      <c r="J728" s="25" t="e">
        <f>VLOOKUP(C728,SOURCE!V$6:AB$10116,6,0)</f>
        <v>#N/A</v>
      </c>
      <c r="K728" s="26" t="e">
        <f t="shared" si="12"/>
        <v>#N/A</v>
      </c>
      <c r="L728" s="35" t="e">
        <f>VLOOKUP(C728,SOURCE!V$6:AB$10116,2,0)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VLOOKUP(C729,SOURCE!$V$3:$AC$2937,8,0)</f>
        <v>#N/A</v>
      </c>
      <c r="E729" s="23" t="e">
        <f>CHAR(34)&amp;VLOOKUP(C729,SOURCE!$V$3:$AC$2937,6,0)&amp;CHAR(34)</f>
        <v>#N/A</v>
      </c>
      <c r="F729" s="20" t="e">
        <f>VLOOKUP(C729,SOURCE!$V$3:$AD$2937,9,0)&amp;"           {"&amp;D729&amp;",   "&amp;E729&amp;"},"</f>
        <v>#N/A</v>
      </c>
      <c r="H729" t="b">
        <f>ISNA(VLOOKUP(J729,J789:J$882,1,0))</f>
        <v>1</v>
      </c>
      <c r="I729" s="24" t="e">
        <f>VLOOKUP(C729,SOURCE!V$6:AB$10116,7,0)</f>
        <v>#N/A</v>
      </c>
      <c r="J729" s="25" t="e">
        <f>VLOOKUP(C729,SOURCE!V$6:AB$10116,6,0)</f>
        <v>#N/A</v>
      </c>
      <c r="K729" s="26" t="e">
        <f t="shared" si="12"/>
        <v>#N/A</v>
      </c>
      <c r="L729" s="35" t="e">
        <f>VLOOKUP(C729,SOURCE!V$6:AB$10116,2,0)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VLOOKUP(C730,SOURCE!$V$3:$AC$2937,8,0)</f>
        <v>#N/A</v>
      </c>
      <c r="E730" s="23" t="e">
        <f>CHAR(34)&amp;VLOOKUP(C730,SOURCE!$V$3:$AC$2937,6,0)&amp;CHAR(34)</f>
        <v>#N/A</v>
      </c>
      <c r="F730" s="20" t="e">
        <f>VLOOKUP(C730,SOURCE!$V$3:$AD$2937,9,0)&amp;"           {"&amp;D730&amp;",   "&amp;E730&amp;"},"</f>
        <v>#N/A</v>
      </c>
      <c r="H730" t="b">
        <f>ISNA(VLOOKUP(J730,J790:J$882,1,0))</f>
        <v>1</v>
      </c>
      <c r="I730" s="24" t="e">
        <f>VLOOKUP(C730,SOURCE!V$6:AB$10116,7,0)</f>
        <v>#N/A</v>
      </c>
      <c r="J730" s="25" t="e">
        <f>VLOOKUP(C730,SOURCE!V$6:AB$10116,6,0)</f>
        <v>#N/A</v>
      </c>
      <c r="K730" s="26" t="e">
        <f t="shared" si="12"/>
        <v>#N/A</v>
      </c>
      <c r="L730" s="35" t="e">
        <f>VLOOKUP(C730,SOURCE!V$6:AB$10116,2,0)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VLOOKUP(C731,SOURCE!$V$3:$AC$2937,8,0)</f>
        <v>#N/A</v>
      </c>
      <c r="E731" s="23" t="e">
        <f>CHAR(34)&amp;VLOOKUP(C731,SOURCE!$V$3:$AC$2937,6,0)&amp;CHAR(34)</f>
        <v>#N/A</v>
      </c>
      <c r="F731" s="20" t="e">
        <f>VLOOKUP(C731,SOURCE!$V$3:$AD$2937,9,0)&amp;"           {"&amp;D731&amp;",   "&amp;E731&amp;"},"</f>
        <v>#N/A</v>
      </c>
      <c r="H731" t="b">
        <f>ISNA(VLOOKUP(J731,J791:J$882,1,0))</f>
        <v>1</v>
      </c>
      <c r="I731" s="24" t="e">
        <f>VLOOKUP(C731,SOURCE!V$6:AB$10116,7,0)</f>
        <v>#N/A</v>
      </c>
      <c r="J731" s="25" t="e">
        <f>VLOOKUP(C731,SOURCE!V$6:AB$10116,6,0)</f>
        <v>#N/A</v>
      </c>
      <c r="K731" s="26" t="e">
        <f t="shared" si="12"/>
        <v>#N/A</v>
      </c>
      <c r="L731" s="35" t="e">
        <f>VLOOKUP(C731,SOURCE!V$6:AB$10116,2,0)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VLOOKUP(C732,SOURCE!$V$3:$AC$2937,8,0)</f>
        <v>#N/A</v>
      </c>
      <c r="E732" s="23" t="e">
        <f>CHAR(34)&amp;VLOOKUP(C732,SOURCE!$V$3:$AC$2937,6,0)&amp;CHAR(34)</f>
        <v>#N/A</v>
      </c>
      <c r="F732" s="20" t="e">
        <f>VLOOKUP(C732,SOURCE!$V$3:$AD$2937,9,0)&amp;"           {"&amp;D732&amp;",   "&amp;E732&amp;"},"</f>
        <v>#N/A</v>
      </c>
      <c r="H732" t="b">
        <f>ISNA(VLOOKUP(J732,J792:J$882,1,0))</f>
        <v>1</v>
      </c>
      <c r="I732" s="24" t="e">
        <f>VLOOKUP(C732,SOURCE!V$6:AB$10116,7,0)</f>
        <v>#N/A</v>
      </c>
      <c r="J732" s="25" t="e">
        <f>VLOOKUP(C732,SOURCE!V$6:AB$10116,6,0)</f>
        <v>#N/A</v>
      </c>
      <c r="K732" s="26" t="e">
        <f t="shared" si="12"/>
        <v>#N/A</v>
      </c>
      <c r="L732" s="35" t="e">
        <f>VLOOKUP(C732,SOURCE!V$6:AB$10116,2,0)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VLOOKUP(C733,SOURCE!$V$3:$AC$2937,8,0)</f>
        <v>#N/A</v>
      </c>
      <c r="E733" s="23" t="e">
        <f>CHAR(34)&amp;VLOOKUP(C733,SOURCE!$V$3:$AC$2937,6,0)&amp;CHAR(34)</f>
        <v>#N/A</v>
      </c>
      <c r="F733" s="20" t="e">
        <f>VLOOKUP(C733,SOURCE!$V$3:$AD$2937,9,0)&amp;"           {"&amp;D733&amp;",   "&amp;E733&amp;"},"</f>
        <v>#N/A</v>
      </c>
      <c r="H733" t="b">
        <f>ISNA(VLOOKUP(J733,J793:J$882,1,0))</f>
        <v>1</v>
      </c>
      <c r="I733" s="24" t="e">
        <f>VLOOKUP(C733,SOURCE!V$6:AB$10116,7,0)</f>
        <v>#N/A</v>
      </c>
      <c r="J733" s="25" t="e">
        <f>VLOOKUP(C733,SOURCE!V$6:AB$10116,6,0)</f>
        <v>#N/A</v>
      </c>
      <c r="K733" s="26" t="e">
        <f t="shared" si="12"/>
        <v>#N/A</v>
      </c>
      <c r="L733" s="35" t="e">
        <f>VLOOKUP(C733,SOURCE!V$6:AB$10116,2,0)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3960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3961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3962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3963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3964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3965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3966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3967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3968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3969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3970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3971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3972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3973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3974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3975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3976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3977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3978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3979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3980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3981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3982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3983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3984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3985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3986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3987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3988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3989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3990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3991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3992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3993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3994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3995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3996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3997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3998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3999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4000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4001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4002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4003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4004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4005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4006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4007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4340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4008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4009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4010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4011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4012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4013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4014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4015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4016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4017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4018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4083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4084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4019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4020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4021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4022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4023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4024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4025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4026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4027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4028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4029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4030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4031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4032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4033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4034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4035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4036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4037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4038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4039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4040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4041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4042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4043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4044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4045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4046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4047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4048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4049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4050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4051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4052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4053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4054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4055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4056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4057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4058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4059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4060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4061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4062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4063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4064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4065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4066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4067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4068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4069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4070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4071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4072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4073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4074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4075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4076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4077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4078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4079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4080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4081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4341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4130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4342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4343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4344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4345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4346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4347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4348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4349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4351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1153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1099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1226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1225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3757</v>
      </c>
    </row>
    <row r="3" spans="1:12">
      <c r="E3" t="s">
        <v>3672</v>
      </c>
      <c r="F3" t="s">
        <v>3673</v>
      </c>
    </row>
    <row r="4" spans="1:12">
      <c r="A4" t="s">
        <v>3677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3678</v>
      </c>
      <c r="B5" t="s">
        <v>3755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3679</v>
      </c>
      <c r="B6" t="s">
        <v>3756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3680</v>
      </c>
      <c r="B7" t="s">
        <v>3753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3681</v>
      </c>
      <c r="B8" t="s">
        <v>3735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3682</v>
      </c>
      <c r="B9" t="s">
        <v>3736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3683</v>
      </c>
      <c r="B10" t="s">
        <v>3754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3684</v>
      </c>
      <c r="B11" t="s">
        <v>3737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3685</v>
      </c>
      <c r="B12" t="s">
        <v>3738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3686</v>
      </c>
      <c r="B13" t="s">
        <v>3739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3687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3688</v>
      </c>
      <c r="B15" t="s">
        <v>3740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3689</v>
      </c>
      <c r="B16" t="s">
        <v>3741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3690</v>
      </c>
      <c r="B17" t="s">
        <v>3742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2495</v>
      </c>
      <c r="B18" t="s">
        <v>3743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2605</v>
      </c>
      <c r="B19" t="s">
        <v>3744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2493</v>
      </c>
      <c r="B20" t="s">
        <v>3745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3691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3692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3693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3694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3695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3696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3697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3698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3699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3700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3701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3702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3703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3704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3705</v>
      </c>
      <c r="B35" t="s">
        <v>3759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2649</v>
      </c>
      <c r="B36" t="s">
        <v>3759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3706</v>
      </c>
      <c r="B37" t="s">
        <v>3759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2647</v>
      </c>
      <c r="B38" t="s">
        <v>3759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3707</v>
      </c>
      <c r="B39" t="s">
        <v>3759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2648</v>
      </c>
      <c r="B40" t="s">
        <v>3759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3708</v>
      </c>
      <c r="B41" t="s">
        <v>3746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3709</v>
      </c>
      <c r="B42" t="s">
        <v>3747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3710</v>
      </c>
      <c r="B43" t="s">
        <v>3844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3711</v>
      </c>
      <c r="B44" t="s">
        <v>3748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3712</v>
      </c>
      <c r="B45" t="s">
        <v>3749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3713</v>
      </c>
      <c r="B46" t="s">
        <v>3750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3714</v>
      </c>
      <c r="B47" t="s">
        <v>3751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3675</v>
      </c>
      <c r="B48" t="s">
        <v>3752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3715</v>
      </c>
      <c r="B49" t="s">
        <v>3759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3716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3717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3718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3719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2497</v>
      </c>
      <c r="B54" t="s">
        <v>3759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3720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3721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3722</v>
      </c>
      <c r="B57" t="s">
        <v>3759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3723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3724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3725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3726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3727</v>
      </c>
      <c r="B62" t="s">
        <v>3727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3728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3729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3730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3731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3732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3733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3734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3839</v>
      </c>
      <c r="B70" t="s">
        <v>3837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3840</v>
      </c>
      <c r="B71" t="s">
        <v>3838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2509</v>
      </c>
      <c r="B72" t="s">
        <v>3759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3760</v>
      </c>
      <c r="B73" t="s">
        <v>3759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2160" workbookViewId="0">
      <selection activeCell="A2160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configCommon,                 CFG_UKOLD,                   "SETUKOLD",                                    "UK OLD",                                      (0 &lt;&lt; TAM_MAX_BITS) |     0, CAT_FNCT | SLS_ENABLED   | US_ENABLED   | EIM_DISABLED | PTP_NONE    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configCommon,                 CFG_CH,                      "SETCH",                                       "CH",                                          (0 &lt;&lt; TAM_MAX_BITS) |     0, CAT_FNCT | SLS_ENABLED   | US_ENABLED   | EIM_DISABLED | PTP_NONE    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CAT_FNCT | SLS_UNCHANGED | US_UNCHANGED | EIM_DISABLED | PTP_NONE    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CAT_FNCT | SLS_UNCHANGED | US_UNCHANGED | EIM_DISABLED | PTP_NONE    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CAT_FNCT | SLS_UNCHANGED | US_UNCHANGED | EIM_DISABLED | PTP_NONE    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CAT_FNCT | SLS_UNCHANGED | US_UNCHANGED | EIM_DISABLED | PTP_NONE    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>/* 2111 */  { fnSetGapChar,                 ITM_PERIOD,                  "LSEP.",                                       "SEP.",                                        (0 &lt;&lt; TAM_MAX_BITS) |     0, CAT_FNCT | SLS_UNCHANGED | US_UNCHANGED | EIM_DISABLED | PTP_DISABLED     },</v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>/* 2112 */  { fnSetGapChar,                 ITM_COMMA,                   "LSEP,",                                       "SEP,",                                        (0 &lt;&lt; TAM_MAX_BITS) |     0, CAT_FNCT | SLS_UNCHANGED | US_UNCHANGED | EIM_DISABLED | PTP_DISABLED     },</v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>/* 2113 */  { fnSetGapChar,                 ITM_QUOTE,                   "LSEP'",                                       "SEP'",                                        (0 &lt;&lt; TAM_MAX_BITS) |     0, CAT_FNCT | SLS_UNCHANGED | US_UNCHANGED | EIM_DISABLED | PTP_DISABLED     },</v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>/* 2114 */  { fnSetGapChar,                 ITM_SPACE_PUNCTUATION,       "LSEP" STD_OPEN_BOX,                           "SEP" STD_OPEN_BOX,                            (0 &lt;&lt; TAM_MAX_BITS) |     0, CAT_FNCT | SLS_UNCHANGED | US_UNCHANGED | EIM_DISABLED | PTP_DISABLED     },</v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>/* 2115 */  { fnSetGapChar,                 ITM_SPACE_EM,                "LSEP" STD_OPEN_BOX STD_OPEN_BOX,              "SEP" STD_OPEN_BOX STD_OPEN_BOX,               (0 &lt;&lt; TAM_MAX_BITS) |     0, CAT_FNCT | SLS_UNCHANGED | US_UNCHANGED | EIM_DISABLED | PTP_DISABLED     },</v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>/* 2116 */  { fnSetGapChar,                 ITM_DOT,                     "LSEP" STD_DOT,                                "SEP" STD_DOT,                                 (0 &lt;&lt; TAM_MAX_BITS) |     0, CAT_FNCT | SLS_UNCHANGED | US_UNCHANGED | EIM_DISABLED | PTP_DISABLED     },</v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>/* 2117 */  { fnSetGapChar,                 ITM_UNDERSCORE,              "LSEP" STD_UNDERSCORE,                         "SEP" STD_UNDERSCORE,                          (0 &lt;&lt; TAM_MAX_BITS) |     0, CAT_FNCT | SLS_UNCHANGED | US_UNCHANGED | EIM_DISABLED | PTP_DISABLED     },</v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>/* 2118 */  { fnSetGapChar,                 ITM_NULL,                    "LNOSEP",                                      "NoSEP",                                       (0 &lt;&lt; TAM_MAX_BITS) |     0, CAT_FNCT | SLS_UNCHANGED | US_UNCHANGED | EIM_DISABLED | PTP_DISABLED     },</v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>/* 2119 */  { fnSetGapChar,                 ITM_SPACE_4_PER_EM,          "LSEP ..",                                     "SEP..",                                       (0 &lt;&lt; TAM_MAX_BITS) |     0, CAT_FNCT | SLS_UNCHANGED | US_UNCHANGED | EIM_DISABLED | PTP_DISABLED     },</v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>/* 2120 */  { fnSetGapChar,                 32768+ITM_PERIOD,            "RSEP.",                                       "SEP.",                                        (0 &lt;&lt; TAM_MAX_BITS) |     0, CAT_FNCT | SLS_UNCHANGED | US_UNCHANGED | EIM_DISABLED | PTP_DISABLED     },</v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>/* 2121 */  { fnSetGapChar,                 32768+ITM_COMMA,             "RSEP,",                                       "SEP,",                                        (0 &lt;&lt; TAM_MAX_BITS) |     0, CAT_FNCT | SLS_UNCHANGED | US_UNCHANGED | EIM_DISABLED | PTP_DISABLED     },</v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>/* 2122 */  { fnSetGapChar,                 32768+ITM_QUOTE,             "RSEP'",                                       "SEP'",                                        (0 &lt;&lt; TAM_MAX_BITS) |     0, CAT_FNCT | SLS_UNCHANGED | US_UNCHANGED | EIM_DISABLED | PTP_DISABLED     },</v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>/* 2123 */  { fnSetGapChar,                 32768+ITM_SPACE_PUNCTUATION, "RSEP" STD_OPEN_BOX,                           "SEP" STD_OPEN_BOX,                            (0 &lt;&lt; TAM_MAX_BITS) |     0, CAT_FNCT | SLS_UNCHANGED | US_UNCHANGED | EIM_DISABLED | PTP_DISABLED     },</v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>/* 2124 */  { fnSetGapChar,                 32768+ITM_SPACE_EM,          "RSEP" STD_OPEN_BOX STD_OPEN_BOX,              "SEP" STD_OPEN_BOX STD_OPEN_BOX,               (0 &lt;&lt; TAM_MAX_BITS) |     0, CAT_FNCT | SLS_UNCHANGED | US_UNCHANGED | EIM_DISABLED | PTP_DISABLED     },</v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>/* 2125 */  { fnSetGapChar,                 32768+ITM_DOT,               "RSEP" STD_DOT,                                "SEP" STD_DOT,                                 (0 &lt;&lt; TAM_MAX_BITS) |     0, CAT_FNCT | SLS_UNCHANGED | US_UNCHANGED | EIM_DISABLED | PTP_DISABLED     },</v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>/* 2126 */  { fnSetGapChar,                 32768+ITM_UNDERSCORE,        "RSEP" STD_UNDERSCORE,                         "SEP" STD_UNDERSCORE,                          (0 &lt;&lt; TAM_MAX_BITS) |     0, CAT_FNCT | SLS_UNCHANGED | US_UNCHANGED | EIM_DISABLED | PTP_DISABLED     },</v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>/* 2127 */  { fnSetGapChar,                 32768+ITM_NULL,              "RNOSEP",                                      "NoSEP",                                       (0 &lt;&lt; TAM_MAX_BITS) |     0, CAT_FNCT | SLS_UNCHANGED | US_UNCHANGED | EIM_DISABLED | PTP_DISABLED     },</v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>/* 2128 */  { fnSetGapChar,                 32768+ITM_SPACE_4_PER_EM,    "RSEP ..",                                     "SEP..",                                       (0 &lt;&lt; TAM_MAX_BITS) |     0, CAT_FNCT | SLS_UNCHANGED | US_UNCHANGED | EIM_DISABLED | PTP_DISABLED     },</v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>/* 2129 */  { fnSetFirstGregorianDay,       ITM_JUL_GREG_1582,           "JG.1582",                                     "JG.1582",                                     (0 &lt;&lt; TAM_MAX_BITS) |     0, CAT_FNCT | SLS_UNCHANGED | US_UNCHANGED | EIM_DISABLED | PTP_DISABLED     },</v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>/* 2130 */  { fnSetFirstGregorianDay,       ITM_JUL_GREG_1752,           "JG.1752",                                     "JG.1752",                                     (0 &lt;&lt; TAM_MAX_BITS) |     0, CAT_FNCT | SLS_UNCHANGED | US_UNCHANGED | EIM_DISABLED | PTP_DISABLED     },</v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>/* 2131 */  { fnSetFirstGregorianDay,       ITM_JUL_GREG_1873,           "JG.1873",                                     "JG.1873",                                     (0 &lt;&lt; TAM_MAX_BITS) |     0, CAT_FNCT | SLS_UNCHANGED | US_UNCHANGED | EIM_DISABLED | PTP_DISABLED     },</v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>/* 2132 */  { fnSetFirstGregorianDay,       ITM_JUL_GREG_1949,           "JG.1949",                                     "JG.1949",                                     (0 &lt;&lt; TAM_MAX_BITS) |     0, CAT_FNCT | SLS_UNCHANGED | US_UNCHANGED | EIM_DISABLED | PTP_DISABLED     },</v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>/* 2133 */  { itemToBeCoded,                NOPARAM,                     "IPSEP",                                       "IPSEP",                                       (0 &lt;&lt; TAM_MAX_BITS) |     0, CAT_MENU | SLS_UNCHANGED | US_UNCHANGED | EIM_DISABLED | PTP_DISABLED     },</v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>/* 2134 */  { itemToBeCoded,                NOPARAM,                     "FPSEP",                                       "FPSEP",                                       (0 &lt;&lt; TAM_MAX_BITS) |     0, CAT_MENU | SLS_UNCHANGED | US_UNCHANGED | EIM_DISABLED | PTP_DISABLED     },</v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>/* 2135 */  { fnSettingsToXEQ,              NOPARAM,                     "set&gt;TXT",                                     "set&gt;TXT",                                     (0 &lt;&lt; TAM_MAX_BITS) |     0, CAT_FNCT | SLS_UNCHANGED | US_UNCHANGED | EIM_DISABLED | PTP_DISABLED     },</v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>/* 2136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>/* 2137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>/* 2138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>/* 2139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>/* 2140 */  { fnMenuGapL,                   MNU_GAP_L,                   "IPSEP",                                       "IPSEP",                                       (0 &lt;&lt; TAM_MAX_BITS) |     0, CAT_NONE | SLS_UNCHANGED | US_UNCHANGED | EIM_DISABLED | PTP_DISABLED     },</v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>/* 2141 */  { fnMenuGapR,                   MNU_GAP_R,                   "FPSEP",                                       "FPSEP",                                       (0 &lt;&lt; TAM_MAX_BITS) |     0, CAT_NONE | SLS_UNCHANGED | US_UNCHANGED | EIM_DISABLED | PTP_DISABLED     },</v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 hidden="1">
      <c r="A2200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01" spans="1:1" hidden="1">
      <c r="A2201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02" spans="1:1" hidden="1">
      <c r="A2202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03" spans="1:1" hidden="1">
      <c r="A2203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04" spans="1:1" hidden="1">
      <c r="A2204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05" spans="1:1" hidden="1">
      <c r="A2205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06" spans="1:1" hidden="1">
      <c r="A2206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07" spans="1:1" hidden="1">
      <c r="A2207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08" spans="1:1" hidden="1">
      <c r="A2208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09" spans="1:1" hidden="1">
      <c r="A2209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10" spans="1:1" hidden="1">
      <c r="A2210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11" spans="1:1" hidden="1">
      <c r="A2211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12" spans="1:1" hidden="1">
      <c r="A2212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13" spans="1:1" hidden="1">
      <c r="A2213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14" spans="1:1" hidden="1">
      <c r="A2214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15" spans="1:1" hidden="1">
      <c r="A2215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16" spans="1:1" hidden="1">
      <c r="A2216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17" spans="1:1" hidden="1">
      <c r="A2217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18" spans="1:1" hidden="1">
      <c r="A2218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19" spans="1:1" hidden="1">
      <c r="A2219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20" spans="1:1" hidden="1">
      <c r="A2220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21" spans="1:1" hidden="1">
      <c r="A2221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22" spans="1:1" hidden="1">
      <c r="A2222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23" spans="1:1" hidden="1">
      <c r="A2223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24" spans="1:1" hidden="1">
      <c r="A2224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25" spans="1:1" hidden="1">
      <c r="A2225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26" spans="1:1" hidden="1">
      <c r="A2226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27" spans="1:1" hidden="1">
      <c r="A2227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28" spans="1:1" hidden="1">
      <c r="A2228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29" spans="1:1" hidden="1">
      <c r="A2229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30" spans="1:1" hidden="1">
      <c r="A2230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31" spans="1:1" hidden="1">
      <c r="A2231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32" spans="1:1" hidden="1">
      <c r="A2232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33" spans="1:1" hidden="1">
      <c r="A2233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34" spans="1:1" hidden="1">
      <c r="A2234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35" spans="1:1" hidden="1">
      <c r="A2235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36" spans="1:1" hidden="1">
      <c r="A2236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37" spans="1:1" hidden="1">
      <c r="A2237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38" spans="1:1" hidden="1">
      <c r="A2238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39" spans="1:1" hidden="1">
      <c r="A2239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40" spans="1:1" hidden="1">
      <c r="A2240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41" spans="1:1" hidden="1">
      <c r="A2241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42" spans="1:1" hidden="1">
      <c r="A2242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43" spans="1:1" hidden="1">
      <c r="A2243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44" spans="1:1" hidden="1">
      <c r="A2244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45" spans="1:1" hidden="1">
      <c r="A2245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46" spans="1:1" hidden="1">
      <c r="A2246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47" spans="1:1" hidden="1">
      <c r="A2247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48" spans="1:1" hidden="1">
      <c r="A2248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49" spans="1:1" hidden="1">
      <c r="A2249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50" spans="1:1" hidden="1">
      <c r="A2250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51" spans="1:1" hidden="1">
      <c r="A2251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52" spans="1:1" hidden="1">
      <c r="A2252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53" spans="1:1" hidden="1">
      <c r="A2253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54" spans="1:1" hidden="1">
      <c r="A2254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55" spans="1:1" hidden="1">
      <c r="A2255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56" spans="1:1" hidden="1">
      <c r="A2256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57" spans="1:1" hidden="1">
      <c r="A2257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58" spans="1:1" hidden="1">
      <c r="A2258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59" spans="1:1" hidden="1">
      <c r="A2259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60" spans="1:1" hidden="1">
      <c r="A2260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61" spans="1:1" hidden="1">
      <c r="A2261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62" spans="1:1" hidden="1">
      <c r="A2262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63" spans="1:1" hidden="1">
      <c r="A2263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64" spans="1:1" hidden="1">
      <c r="A2264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65" spans="1:1" hidden="1">
      <c r="A2265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66" spans="1:1" hidden="1">
      <c r="A2266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67" spans="1:1" hidden="1">
      <c r="A2267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68" spans="1:1" hidden="1">
      <c r="A2268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69" spans="1:1" hidden="1">
      <c r="A2269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70" spans="1:1" hidden="1">
      <c r="A2270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71" spans="1:1" hidden="1">
      <c r="A2271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72" spans="1:1" hidden="1">
      <c r="A2272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73" spans="1:1" hidden="1">
      <c r="A2273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74" spans="1:1" hidden="1">
      <c r="A2274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75" spans="1:1" hidden="1">
      <c r="A2275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76" spans="1:1" hidden="1">
      <c r="A2276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77" spans="1:1" hidden="1">
      <c r="A2277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78" spans="1:1" hidden="1">
      <c r="A2278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79" spans="1:1" hidden="1">
      <c r="A2279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80" spans="1:1" hidden="1">
      <c r="A2280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81" spans="1:1" hidden="1">
      <c r="A2281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82" spans="1:1" hidden="1">
      <c r="A2282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83" spans="1:1" hidden="1">
      <c r="A2283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84" spans="1:1" hidden="1">
      <c r="A2284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85" spans="1:1" hidden="1">
      <c r="A2285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286" spans="1:1" hidden="1">
      <c r="A2286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287" spans="1:1" hidden="1">
      <c r="A2287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288" spans="1:1" hidden="1">
      <c r="A2288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289" spans="1:1" hidden="1">
      <c r="A2289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290" spans="1:1" hidden="1">
      <c r="A2290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291" spans="1:1" hidden="1">
      <c r="A2291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292" spans="1:1" hidden="1">
      <c r="A2292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293" spans="1:1" hidden="1">
      <c r="A2293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294" spans="1:1" hidden="1">
      <c r="A2294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295" spans="1:1" hidden="1">
      <c r="A2295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296" spans="1:1" hidden="1">
      <c r="A2296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297" spans="1:1" hidden="1">
      <c r="A2297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298" spans="1:1" hidden="1">
      <c r="A2298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299" spans="1:1" hidden="1">
      <c r="A2299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00" spans="1:1" hidden="1">
      <c r="A2300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01" spans="1:1" hidden="1">
      <c r="A2301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02" spans="1:1" hidden="1">
      <c r="A2302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03" spans="1:1" hidden="1">
      <c r="A2303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04" spans="1:1" hidden="1">
      <c r="A2304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05" spans="1:1" hidden="1">
      <c r="A2305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06" spans="1:1" hidden="1">
      <c r="A2306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07" spans="1:1" hidden="1">
      <c r="A2307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08" spans="1:1" hidden="1">
      <c r="A2308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09" spans="1:1" hidden="1">
      <c r="A2309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10" spans="1:1" hidden="1">
      <c r="A2310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11" spans="1:1" hidden="1">
      <c r="A2311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12" spans="1:1" hidden="1">
      <c r="A2312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13" spans="1:1" hidden="1">
      <c r="A2313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14" spans="1:1" hidden="1">
      <c r="A2314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15" spans="1:1" hidden="1">
      <c r="A2315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16" spans="1:1" hidden="1">
      <c r="A2316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17" spans="1:1" hidden="1">
      <c r="A2317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18" spans="1:1" hidden="1">
      <c r="A2318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19" spans="1:1" hidden="1">
      <c r="A2319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20" spans="1:1" hidden="1">
      <c r="A2320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21" spans="1:1" hidden="1">
      <c r="A2321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22" spans="1:1" hidden="1">
      <c r="A2322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23" spans="1:1" hidden="1">
      <c r="A2323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24" spans="1:1" hidden="1">
      <c r="A2324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25" spans="1:1" hidden="1">
      <c r="A2325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26" spans="1:1" hidden="1">
      <c r="A2326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27" spans="1:1" hidden="1">
      <c r="A2327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28" spans="1:1" hidden="1">
      <c r="A2328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29" spans="1:1" hidden="1">
      <c r="A2329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30" spans="1:1" hidden="1">
      <c r="A2330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31" spans="1:1" hidden="1">
      <c r="A2331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32" spans="1:1" hidden="1">
      <c r="A2332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33" spans="1:1" hidden="1">
      <c r="A2333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34" spans="1:1" hidden="1">
      <c r="A2334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35" spans="1:1" hidden="1">
      <c r="A2335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36" spans="1:1" hidden="1">
      <c r="A2336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37" spans="1:1" hidden="1">
      <c r="A2337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38" spans="1:1" hidden="1">
      <c r="A2338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39" spans="1:1" hidden="1">
      <c r="A2339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40" spans="1:1" hidden="1">
      <c r="A2340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41" spans="1:1" hidden="1">
      <c r="A2341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42" spans="1:1" hidden="1">
      <c r="A2342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43" spans="1:1" hidden="1">
      <c r="A2343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44" spans="1:1" hidden="1">
      <c r="A2344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45" spans="1:1" hidden="1">
      <c r="A2345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46" spans="1:1" hidden="1">
      <c r="A2346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47" spans="1:1" hidden="1">
      <c r="A2347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48" spans="1:1" hidden="1">
      <c r="A2348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49" spans="1:1" hidden="1">
      <c r="A2349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50" spans="1:1" hidden="1">
      <c r="A2350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51" spans="1:1" hidden="1">
      <c r="A2351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52" spans="1:1" hidden="1">
      <c r="A2352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53" spans="1:1" hidden="1">
      <c r="A2353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54" spans="1:1" hidden="1">
      <c r="A2354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55" spans="1:1" hidden="1">
      <c r="A2355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56" spans="1:1" hidden="1">
      <c r="A2356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57" spans="1:1" hidden="1">
      <c r="A2357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58" spans="1:1" hidden="1">
      <c r="A2358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59" spans="1:1" hidden="1">
      <c r="A2359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60" spans="1:1" hidden="1">
      <c r="A2360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61" spans="1:1" hidden="1">
      <c r="A2361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62" spans="1:1" hidden="1">
      <c r="A2362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63" spans="1:1" hidden="1">
      <c r="A2363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64" spans="1:1" hidden="1">
      <c r="A2364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65" spans="1:1" hidden="1">
      <c r="A2365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66" spans="1:1" hidden="1">
      <c r="A2366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67" spans="1:1" hidden="1">
      <c r="A2367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68" spans="1:1" hidden="1">
      <c r="A2368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69" spans="1:1" hidden="1">
      <c r="A2369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70" spans="1:1" hidden="1">
      <c r="A2370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71" spans="1:1" hidden="1">
      <c r="A2371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72" spans="1:1" hidden="1">
      <c r="A2372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73" spans="1:1" hidden="1">
      <c r="A2373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74" spans="1:1" hidden="1">
      <c r="A2374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75" spans="1:1" hidden="1">
      <c r="A2375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76" spans="1:1" hidden="1">
      <c r="A2376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77" spans="1:1" hidden="1">
      <c r="A2377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78" spans="1:1" hidden="1">
      <c r="A2378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79" spans="1:1" hidden="1">
      <c r="A2379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80" spans="1:1" hidden="1">
      <c r="A2380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81" spans="1:1" hidden="1">
      <c r="A2381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82" spans="1:1" hidden="1">
      <c r="A2382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83" spans="1:1" hidden="1">
      <c r="A2383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84" spans="1:1" hidden="1">
      <c r="A2384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85" spans="1:1" hidden="1">
      <c r="A2385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386" spans="1:1" hidden="1">
      <c r="A2386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387" spans="1:1" hidden="1">
      <c r="A2387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388" spans="1:1" hidden="1">
      <c r="A2388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389" spans="1:1" hidden="1">
      <c r="A2389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390" spans="1:1" hidden="1">
      <c r="A2390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391" spans="1:1" hidden="1">
      <c r="A2391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392" spans="1:1" hidden="1">
      <c r="A2392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393" spans="1:1" hidden="1">
      <c r="A2393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394" spans="1:1" hidden="1">
      <c r="A2394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395" spans="1:1" hidden="1">
      <c r="A2395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396" spans="1:1" hidden="1">
      <c r="A2396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397" spans="1:1" hidden="1">
      <c r="A2397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398" spans="1:1" hidden="1">
      <c r="A2398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399" spans="1:1" hidden="1">
      <c r="A2399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00" spans="1:1" hidden="1">
      <c r="A2400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01" spans="1:1" hidden="1">
      <c r="A2401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02" spans="1:1" hidden="1">
      <c r="A2402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03" spans="1:1" hidden="1">
      <c r="A2403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04" spans="1:1" hidden="1">
      <c r="A2404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05" spans="1:1" hidden="1">
      <c r="A2405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06" spans="1:1" hidden="1">
      <c r="A2406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07" spans="1:1" hidden="1">
      <c r="A2407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08" spans="1:1" hidden="1">
      <c r="A2408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09" spans="1:1" hidden="1">
      <c r="A2409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10" spans="1:1" hidden="1">
      <c r="A2410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11" spans="1:1" hidden="1">
      <c r="A2411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12" spans="1:1" hidden="1">
      <c r="A2412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13" spans="1:1" hidden="1">
      <c r="A2413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14" spans="1:1" hidden="1">
      <c r="A2414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15" spans="1:1" hidden="1">
      <c r="A2415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16" spans="1:1" hidden="1">
      <c r="A2416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17" spans="1:1" hidden="1">
      <c r="A2417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18" spans="1:1" hidden="1">
      <c r="A2418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19" spans="1:1" hidden="1">
      <c r="A2419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20" spans="1:1" hidden="1">
      <c r="A2420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21" spans="1:1" hidden="1">
      <c r="A2421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22" spans="1:1" hidden="1">
      <c r="A2422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23" spans="1:1" hidden="1">
      <c r="A2423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24" spans="1:1" hidden="1">
      <c r="A2424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25" spans="1:1" hidden="1">
      <c r="A2425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26" spans="1:1" hidden="1">
      <c r="A2426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27" spans="1:1" hidden="1">
      <c r="A2427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28" spans="1:1" hidden="1">
      <c r="A2428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29" spans="1:1" hidden="1">
      <c r="A2429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30" spans="1:1" hidden="1">
      <c r="A2430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31" spans="1:1" hidden="1">
      <c r="A2431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32" spans="1:1" hidden="1">
      <c r="A2432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33" spans="1:1" hidden="1">
      <c r="A2433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34" spans="1:1" hidden="1">
      <c r="A2434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35" spans="1:1" hidden="1">
      <c r="A2435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36" spans="1:1" hidden="1">
      <c r="A2436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37" spans="1:1" hidden="1">
      <c r="A2437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38" spans="1:1" hidden="1">
      <c r="A2438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39" spans="1:1" hidden="1">
      <c r="A2439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40" spans="1:1" hidden="1">
      <c r="A2440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41" spans="1:1" hidden="1">
      <c r="A2441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42" spans="1:1" hidden="1">
      <c r="A2442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43" spans="1:1" hidden="1">
      <c r="A2443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44" spans="1:1" hidden="1">
      <c r="A2444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45" spans="1:1" hidden="1">
      <c r="A2445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46" spans="1:1" hidden="1">
      <c r="A2446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47" spans="1:1" hidden="1">
      <c r="A2447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48" spans="1:1" hidden="1">
      <c r="A2448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49" spans="1:1" hidden="1">
      <c r="A2449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50" spans="1:1" hidden="1">
      <c r="A2450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51" spans="1:1" hidden="1">
      <c r="A2451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52" spans="1:1" hidden="1">
      <c r="A2452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53" spans="1:1" hidden="1">
      <c r="A2453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54" spans="1:1" hidden="1">
      <c r="A2454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55" spans="1:1" hidden="1">
      <c r="A2455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56" spans="1:1" hidden="1">
      <c r="A2456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57" spans="1:1" hidden="1">
      <c r="A2457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58" spans="1:1" hidden="1">
      <c r="A2458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59" spans="1:1" hidden="1">
      <c r="A2459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60" spans="1:1" hidden="1">
      <c r="A2460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61" spans="1:1" hidden="1">
      <c r="A2461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62" spans="1:1" hidden="1">
      <c r="A2462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63" spans="1:1" hidden="1">
      <c r="A2463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64" spans="1:1" hidden="1">
      <c r="A2464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65" spans="1:1" hidden="1">
      <c r="A2465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66" spans="1:1" hidden="1">
      <c r="A2466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67" spans="1:1" hidden="1">
      <c r="A2467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68" spans="1:1" hidden="1">
      <c r="A2468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69" spans="1:1" hidden="1">
      <c r="A2469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70" spans="1:1" hidden="1">
      <c r="A2470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71" spans="1:1" hidden="1">
      <c r="A2471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72" spans="1:1" hidden="1">
      <c r="A2472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73" spans="1:1" hidden="1">
      <c r="A2473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74" spans="1:1" hidden="1">
      <c r="A2474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75" spans="1:1" hidden="1">
      <c r="A2475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76" spans="1:1" hidden="1">
      <c r="A2476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77" spans="1:1" hidden="1">
      <c r="A2477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78" spans="1:1" hidden="1">
      <c r="A2478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79" spans="1:1" hidden="1">
      <c r="A2479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80" spans="1:1" hidden="1">
      <c r="A2480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81" spans="1:1" hidden="1">
      <c r="A2481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82" spans="1:1" hidden="1">
      <c r="A2482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83" spans="1:1" hidden="1">
      <c r="A2483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84" spans="1:1" hidden="1">
      <c r="A2484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85" spans="1:1" hidden="1">
      <c r="A2485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486" spans="1:1" hidden="1">
      <c r="A2486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487" spans="1:1" hidden="1">
      <c r="A2487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488" spans="1:1" hidden="1">
      <c r="A2488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489" spans="1:1" hidden="1">
      <c r="A2489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490" spans="1:1" hidden="1">
      <c r="A2490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491" spans="1:1" hidden="1">
      <c r="A2491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492" spans="1:1" hidden="1">
      <c r="A2492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493" spans="1:1" hidden="1">
      <c r="A2493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494" spans="1:1" hidden="1">
      <c r="A2494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495" spans="1:1" hidden="1">
      <c r="A2495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496" spans="1:1" hidden="1">
      <c r="A2496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497" spans="1:1" hidden="1">
      <c r="A2497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498" spans="1:1" hidden="1">
      <c r="A2498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499" spans="1:1" hidden="1">
      <c r="A2499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00" spans="1:1" hidden="1">
      <c r="A2500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01" spans="1:1" hidden="1">
      <c r="A2501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02" spans="1:1" hidden="1">
      <c r="A2502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03" spans="1:1" hidden="1">
      <c r="A2503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04" spans="1:1" hidden="1">
      <c r="A2504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05" spans="1:1" hidden="1">
      <c r="A2505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06" spans="1:1" hidden="1">
      <c r="A2506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07" spans="1:1" hidden="1">
      <c r="A2507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08" spans="1:1" hidden="1">
      <c r="A2508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09" spans="1:1" hidden="1">
      <c r="A2509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10" spans="1:1" hidden="1">
      <c r="A2510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11" spans="1:1" hidden="1">
      <c r="A2511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12" spans="1:1" hidden="1">
      <c r="A2512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13" spans="1:1" hidden="1">
      <c r="A2513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14" spans="1:1" hidden="1">
      <c r="A2514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15" spans="1:1" hidden="1">
      <c r="A2515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16" spans="1:1" hidden="1">
      <c r="A2516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17" spans="1:1" hidden="1">
      <c r="A2517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18" spans="1:1" hidden="1">
      <c r="A2518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19" spans="1:1" hidden="1">
      <c r="A2519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20" spans="1:1" hidden="1">
      <c r="A2520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21" spans="1:1" hidden="1">
      <c r="A2521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22" spans="1:1" hidden="1">
      <c r="A2522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23" spans="1:1" hidden="1">
      <c r="A2523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24" spans="1:1" hidden="1">
      <c r="A2524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25" spans="1:1" hidden="1">
      <c r="A2525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26" spans="1:1" hidden="1">
      <c r="A2526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27" spans="1:1" hidden="1">
      <c r="A2527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28" spans="1:1" hidden="1">
      <c r="A2528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29" spans="1:1" hidden="1">
      <c r="A2529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30" spans="1:1" hidden="1">
      <c r="A2530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31" spans="1:1" hidden="1">
      <c r="A2531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32" spans="1:1" hidden="1">
      <c r="A2532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33" spans="1:1" hidden="1">
      <c r="A2533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34" spans="1:1" hidden="1">
      <c r="A2534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35" spans="1:1" hidden="1">
      <c r="A2535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36" spans="1:1" hidden="1">
      <c r="A2536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37" spans="1:1" hidden="1">
      <c r="A2537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38" spans="1:1" hidden="1">
      <c r="A2538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39" spans="1:1" hidden="1">
      <c r="A2539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40" spans="1:1" hidden="1">
      <c r="A2540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41" spans="1:1" hidden="1">
      <c r="A2541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42" spans="1:1" hidden="1">
      <c r="A2542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43" spans="1:1" hidden="1">
      <c r="A2543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44" spans="1:1" hidden="1">
      <c r="A2544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45" spans="1:1" hidden="1">
      <c r="A2545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46" spans="1:1" hidden="1">
      <c r="A2546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47" spans="1:1" hidden="1">
      <c r="A2547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48" spans="1:1" hidden="1">
      <c r="A2548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49" spans="1:1" hidden="1">
      <c r="A2549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50" spans="1:1" hidden="1">
      <c r="A2550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51" spans="1:1" hidden="1">
      <c r="A2551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52" spans="1:1" hidden="1">
      <c r="A2552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53" spans="1:1" hidden="1">
      <c r="A2553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54" spans="1:1" hidden="1">
      <c r="A2554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55" spans="1:1" hidden="1">
      <c r="A2555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56" spans="1:1" hidden="1">
      <c r="A2556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57" spans="1:1" hidden="1">
      <c r="A2557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58" spans="1:1" hidden="1">
      <c r="A2558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59" spans="1:1" hidden="1">
      <c r="A2559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60" spans="1:1" hidden="1">
      <c r="A2560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61" spans="1:1" hidden="1">
      <c r="A2561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62" spans="1:1" hidden="1">
      <c r="A2562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63" spans="1:1" hidden="1">
      <c r="A2563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64" spans="1:1" hidden="1">
      <c r="A2564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65" spans="1:1" hidden="1">
      <c r="A2565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66" spans="1:1" hidden="1">
      <c r="A2566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67" spans="1:1" hidden="1">
      <c r="A2567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68" spans="1:1" hidden="1">
      <c r="A2568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69" spans="1:1" hidden="1">
      <c r="A2569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70" spans="1:1" hidden="1">
      <c r="A2570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71" spans="1:1" hidden="1">
      <c r="A2571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72" spans="1:1" hidden="1">
      <c r="A2572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73" spans="1:1" hidden="1">
      <c r="A2573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74" spans="1:1" hidden="1">
      <c r="A2574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75" spans="1:1" hidden="1">
      <c r="A2575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76" spans="1:1" hidden="1">
      <c r="A2576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77" spans="1:1" hidden="1">
      <c r="A2577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78" spans="1:1" hidden="1">
      <c r="A2578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79" spans="1:1" hidden="1">
      <c r="A2579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80" spans="1:1" hidden="1">
      <c r="A2580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81" spans="1:1" hidden="1">
      <c r="A2581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82" spans="1:1" hidden="1">
      <c r="A2582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83" spans="1:1" hidden="1">
      <c r="A2583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84" spans="1:1" hidden="1">
      <c r="A2584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85" spans="1:1" hidden="1">
      <c r="A2585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586" spans="1:1" hidden="1">
      <c r="A2586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587" spans="1:1" hidden="1">
      <c r="A2587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588" spans="1:1" hidden="1">
      <c r="A2588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589" spans="1:1" hidden="1">
      <c r="A2589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590" spans="1:1" hidden="1">
      <c r="A2590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591" spans="1:1" hidden="1">
      <c r="A2591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592" spans="1:1" hidden="1">
      <c r="A2592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593" spans="1:1" hidden="1">
      <c r="A2593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594" spans="1:1" hidden="1">
      <c r="A2594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595" spans="1:1" hidden="1">
      <c r="A2595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596" spans="1:1" hidden="1">
      <c r="A2596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597" spans="1:1" hidden="1">
      <c r="A2597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598" spans="1:1" hidden="1">
      <c r="A2598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599" spans="1:1" hidden="1">
      <c r="A2599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00" spans="1:1" hidden="1">
      <c r="A2600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01" spans="1:1" hidden="1">
      <c r="A2601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02" spans="1:1" hidden="1">
      <c r="A2602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03" spans="1:1" hidden="1">
      <c r="A2603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  <row r="2604" spans="1:1" hidden="1">
      <c r="A2604" s="122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IF(SOURCE!$R$2-LEN(SOURCE!C2618) &gt;= 0, REPT(" ",SOURCE!$R$2-LEN(SOURCE!C2618)), "")&amp;
      SOURCE!D2618&amp;", "&amp; IF(SOURCE!$S$2-LEN(SOURCE!D2618) &gt;= 0, REPT(" ",SOURCE!$S$2-LEN(SOURCE!D2618)), "")&amp;
      SOURCE!E2618&amp;", "&amp; IF(SOURCE!$T$2-LEN(SOURCE!E2618) &gt;=0, REPT(" ",SOURCE!$T$2-LEN(SOURCE!E2618)), "")&amp;
      SOURCE!F2618&amp;", "&amp; IF(SOURCE!$U$2-LEN(SOURCE!F2618) &gt;= 0, REPT(" ",SOURCE!$U$2-LEN(SOURCE!F2618)+2), "")&amp;"("&amp;
      SUBSTITUTE(TEXT(SOURCE!G2618,"??0"),"  ","")&amp;" &lt;&lt; TAM_MAX_BITS) |"&amp; IF(SOURCE!$V$2-3 &gt;= 0, REPT(" ",MAX(1,SOURCE!$V$2-5+4+1-1-LEN(  IF(ISTEXT(SOURCE!H2618),SOURCE!H2618,  SUBSTITUTE(SUBSTITUTE(TEXT(SOURCE!H2618,"????0"),"  ","")," ",""))   ))), "")&amp;
       IF(ISTEXT(SOURCE!H2618),SOURCE!H2618, SUBSTITUTE(SUBSTITUTE(TEXT(SOURCE!H2618,"????0"),"  ","")," ",""))   &amp;","&amp; IF(SOURCE!$W$2-3 &gt;= 0, REPT(" ",SOURCE!$W$2-3-5), "")&amp;
      SOURCE!I2618&amp;
" | "&amp; IF(SOURCE!$X$2-LEN(SOURCE!I2618) &gt;= 0, REPT(" ",SOURCE!$X$2-LEN(SOURCE!I2618)), "")&amp;
      SOURCE!J2618&amp;      IF(SOURCE!$Y$2-LEN(SOURCE!J2618) &gt;= 0, REPT(" ",SOURCE!$Y$2-LEN(SOURCE!J2618)), "")&amp;
" | "&amp; IF(SOURCE!$X$2-LEN(SOURCE!I2618) &gt;= 0, REPT(" ",SOURCE!$X$2-LEN(SOURCE!I2618)), "")&amp;
      SOURCE!K2618&amp;      IF(SOURCE!$Y$2-LEN(SOURCE!K2618) &gt;= 0, REPT(" ",SOURCE!$Z$2-LEN(SOURCE!K2618)), "")&amp;
" | "&amp; SOURCE!L2618&amp;      IF(SOURCE!$AB$2-LEN(SOURCE!L2618) &gt;= 0, REPT(" ",SOURCE!$AB$2-LEN(SOURCE!L2618)), "")&amp;
" | "&amp; SOURCE!M2618&amp;      IF(SOURCE!$AC$2-LEN(SOURCE!M2618) &gt;= 0, REPT(" ",SOURCE!$AC$2-LEN(SOURCE!M2618)), "")&amp;
      "},"&amp;IF(SOURCE!O2618&lt;&gt;"",""&amp;SOURCE!O2618,"")
 )
)
)</f>
        <v/>
      </c>
    </row>
    <row r="2605" spans="1:1" hidden="1">
      <c r="A2605" s="122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IF(SOURCE!$R$2-LEN(SOURCE!C2619) &gt;= 0, REPT(" ",SOURCE!$R$2-LEN(SOURCE!C2619)), "")&amp;
      SOURCE!D2619&amp;", "&amp; IF(SOURCE!$S$2-LEN(SOURCE!D2619) &gt;= 0, REPT(" ",SOURCE!$S$2-LEN(SOURCE!D2619)), "")&amp;
      SOURCE!E2619&amp;", "&amp; IF(SOURCE!$T$2-LEN(SOURCE!E2619) &gt;=0, REPT(" ",SOURCE!$T$2-LEN(SOURCE!E2619)), "")&amp;
      SOURCE!F2619&amp;", "&amp; IF(SOURCE!$U$2-LEN(SOURCE!F2619) &gt;= 0, REPT(" ",SOURCE!$U$2-LEN(SOURCE!F2619)+2), "")&amp;"("&amp;
      SUBSTITUTE(TEXT(SOURCE!G2619,"??0"),"  ","")&amp;" &lt;&lt; TAM_MAX_BITS) |"&amp; IF(SOURCE!$V$2-3 &gt;= 0, REPT(" ",MAX(1,SOURCE!$V$2-5+4+1-1-LEN(  IF(ISTEXT(SOURCE!H2619),SOURCE!H2619,  SUBSTITUTE(SUBSTITUTE(TEXT(SOURCE!H2619,"????0"),"  ","")," ",""))   ))), "")&amp;
       IF(ISTEXT(SOURCE!H2619),SOURCE!H2619, SUBSTITUTE(SUBSTITUTE(TEXT(SOURCE!H2619,"????0"),"  ","")," ",""))   &amp;","&amp; IF(SOURCE!$W$2-3 &gt;= 0, REPT(" ",SOURCE!$W$2-3-5), "")&amp;
      SOURCE!I2619&amp;
" | "&amp; IF(SOURCE!$X$2-LEN(SOURCE!I2619) &gt;= 0, REPT(" ",SOURCE!$X$2-LEN(SOURCE!I2619)), "")&amp;
      SOURCE!J2619&amp;      IF(SOURCE!$Y$2-LEN(SOURCE!J2619) &gt;= 0, REPT(" ",SOURCE!$Y$2-LEN(SOURCE!J2619)), "")&amp;
" | "&amp; IF(SOURCE!$X$2-LEN(SOURCE!I2619) &gt;= 0, REPT(" ",SOURCE!$X$2-LEN(SOURCE!I2619)), "")&amp;
      SOURCE!K2619&amp;      IF(SOURCE!$Y$2-LEN(SOURCE!K2619) &gt;= 0, REPT(" ",SOURCE!$Z$2-LEN(SOURCE!K2619)), "")&amp;
" | "&amp; SOURCE!L2619&amp;      IF(SOURCE!$AB$2-LEN(SOURCE!L2619) &gt;= 0, REPT(" ",SOURCE!$AB$2-LEN(SOURCE!L2619)), "")&amp;
" | "&amp; SOURCE!M2619&amp;      IF(SOURCE!$AC$2-LEN(SOURCE!M2619) &gt;= 0, REPT(" ",SOURCE!$AC$2-LEN(SOURCE!M2619)), "")&amp;
      "},"&amp;IF(SOURCE!O2619&lt;&gt;"",""&amp;SOURCE!O2619,"")
 )
)
)</f>
        <v/>
      </c>
    </row>
    <row r="2606" spans="1:1" hidden="1">
      <c r="A2606" s="122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IF(SOURCE!$R$2-LEN(SOURCE!C2620) &gt;= 0, REPT(" ",SOURCE!$R$2-LEN(SOURCE!C2620)), "")&amp;
      SOURCE!D2620&amp;", "&amp; IF(SOURCE!$S$2-LEN(SOURCE!D2620) &gt;= 0, REPT(" ",SOURCE!$S$2-LEN(SOURCE!D2620)), "")&amp;
      SOURCE!E2620&amp;", "&amp; IF(SOURCE!$T$2-LEN(SOURCE!E2620) &gt;=0, REPT(" ",SOURCE!$T$2-LEN(SOURCE!E2620)), "")&amp;
      SOURCE!F2620&amp;", "&amp; IF(SOURCE!$U$2-LEN(SOURCE!F2620) &gt;= 0, REPT(" ",SOURCE!$U$2-LEN(SOURCE!F2620)+2), "")&amp;"("&amp;
      SUBSTITUTE(TEXT(SOURCE!G2620,"??0"),"  ","")&amp;" &lt;&lt; TAM_MAX_BITS) |"&amp; IF(SOURCE!$V$2-3 &gt;= 0, REPT(" ",MAX(1,SOURCE!$V$2-5+4+1-1-LEN(  IF(ISTEXT(SOURCE!H2620),SOURCE!H2620,  SUBSTITUTE(SUBSTITUTE(TEXT(SOURCE!H2620,"????0"),"  ","")," ",""))   ))), "")&amp;
       IF(ISTEXT(SOURCE!H2620),SOURCE!H2620, SUBSTITUTE(SUBSTITUTE(TEXT(SOURCE!H2620,"????0"),"  ","")," ",""))   &amp;","&amp; IF(SOURCE!$W$2-3 &gt;= 0, REPT(" ",SOURCE!$W$2-3-5), "")&amp;
      SOURCE!I2620&amp;
" | "&amp; IF(SOURCE!$X$2-LEN(SOURCE!I2620) &gt;= 0, REPT(" ",SOURCE!$X$2-LEN(SOURCE!I2620)), "")&amp;
      SOURCE!J2620&amp;      IF(SOURCE!$Y$2-LEN(SOURCE!J2620) &gt;= 0, REPT(" ",SOURCE!$Y$2-LEN(SOURCE!J2620)), "")&amp;
" | "&amp; IF(SOURCE!$X$2-LEN(SOURCE!I2620) &gt;= 0, REPT(" ",SOURCE!$X$2-LEN(SOURCE!I2620)), "")&amp;
      SOURCE!K2620&amp;      IF(SOURCE!$Y$2-LEN(SOURCE!K2620) &gt;= 0, REPT(" ",SOURCE!$Z$2-LEN(SOURCE!K2620)), "")&amp;
" | "&amp; SOURCE!L2620&amp;      IF(SOURCE!$AB$2-LEN(SOURCE!L2620) &gt;= 0, REPT(" ",SOURCE!$AB$2-LEN(SOURCE!L2620)), "")&amp;
" | "&amp; SOURCE!M2620&amp;      IF(SOURCE!$AC$2-LEN(SOURCE!M2620) &gt;= 0, REPT(" ",SOURCE!$AC$2-LEN(SOURCE!M2620)), "")&amp;
      "},"&amp;IF(SOURCE!O2620&lt;&gt;"",""&amp;SOURCE!O2620,"")
 )
)
)</f>
        <v/>
      </c>
    </row>
    <row r="2607" spans="1:1" hidden="1">
      <c r="A2607" s="122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IF(SOURCE!$R$2-LEN(SOURCE!C2621) &gt;= 0, REPT(" ",SOURCE!$R$2-LEN(SOURCE!C2621)), "")&amp;
      SOURCE!D2621&amp;", "&amp; IF(SOURCE!$S$2-LEN(SOURCE!D2621) &gt;= 0, REPT(" ",SOURCE!$S$2-LEN(SOURCE!D2621)), "")&amp;
      SOURCE!E2621&amp;", "&amp; IF(SOURCE!$T$2-LEN(SOURCE!E2621) &gt;=0, REPT(" ",SOURCE!$T$2-LEN(SOURCE!E2621)), "")&amp;
      SOURCE!F2621&amp;", "&amp; IF(SOURCE!$U$2-LEN(SOURCE!F2621) &gt;= 0, REPT(" ",SOURCE!$U$2-LEN(SOURCE!F2621)+2), "")&amp;"("&amp;
      SUBSTITUTE(TEXT(SOURCE!G2621,"??0"),"  ","")&amp;" &lt;&lt; TAM_MAX_BITS) |"&amp; IF(SOURCE!$V$2-3 &gt;= 0, REPT(" ",MAX(1,SOURCE!$V$2-5+4+1-1-LEN(  IF(ISTEXT(SOURCE!H2621),SOURCE!H2621,  SUBSTITUTE(SUBSTITUTE(TEXT(SOURCE!H2621,"????0"),"  ","")," ",""))   ))), "")&amp;
       IF(ISTEXT(SOURCE!H2621),SOURCE!H2621, SUBSTITUTE(SUBSTITUTE(TEXT(SOURCE!H2621,"????0"),"  ","")," ",""))   &amp;","&amp; IF(SOURCE!$W$2-3 &gt;= 0, REPT(" ",SOURCE!$W$2-3-5), "")&amp;
      SOURCE!I2621&amp;
" | "&amp; IF(SOURCE!$X$2-LEN(SOURCE!I2621) &gt;= 0, REPT(" ",SOURCE!$X$2-LEN(SOURCE!I2621)), "")&amp;
      SOURCE!J2621&amp;      IF(SOURCE!$Y$2-LEN(SOURCE!J2621) &gt;= 0, REPT(" ",SOURCE!$Y$2-LEN(SOURCE!J2621)), "")&amp;
" | "&amp; IF(SOURCE!$X$2-LEN(SOURCE!I2621) &gt;= 0, REPT(" ",SOURCE!$X$2-LEN(SOURCE!I2621)), "")&amp;
      SOURCE!K2621&amp;      IF(SOURCE!$Y$2-LEN(SOURCE!K2621) &gt;= 0, REPT(" ",SOURCE!$Z$2-LEN(SOURCE!K2621)), "")&amp;
" | "&amp; SOURCE!L2621&amp;      IF(SOURCE!$AB$2-LEN(SOURCE!L2621) &gt;= 0, REPT(" ",SOURCE!$AB$2-LEN(SOURCE!L2621)), "")&amp;
" | "&amp; SOURCE!M2621&amp;      IF(SOURCE!$AC$2-LEN(SOURCE!M2621) &gt;= 0, REPT(" ",SOURCE!$AC$2-LEN(SOURCE!M2621)), "")&amp;
      "},"&amp;IF(SOURCE!O2621&lt;&gt;"",""&amp;SOURCE!O2621,"")
 )
)
)</f>
        <v/>
      </c>
    </row>
    <row r="2608" spans="1:1" hidden="1">
      <c r="A2608" s="122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IF(SOURCE!$R$2-LEN(SOURCE!C2622) &gt;= 0, REPT(" ",SOURCE!$R$2-LEN(SOURCE!C2622)), "")&amp;
      SOURCE!D2622&amp;", "&amp; IF(SOURCE!$S$2-LEN(SOURCE!D2622) &gt;= 0, REPT(" ",SOURCE!$S$2-LEN(SOURCE!D2622)), "")&amp;
      SOURCE!E2622&amp;", "&amp; IF(SOURCE!$T$2-LEN(SOURCE!E2622) &gt;=0, REPT(" ",SOURCE!$T$2-LEN(SOURCE!E2622)), "")&amp;
      SOURCE!F2622&amp;", "&amp; IF(SOURCE!$U$2-LEN(SOURCE!F2622) &gt;= 0, REPT(" ",SOURCE!$U$2-LEN(SOURCE!F2622)+2), "")&amp;"("&amp;
      SUBSTITUTE(TEXT(SOURCE!G2622,"??0"),"  ","")&amp;" &lt;&lt; TAM_MAX_BITS) |"&amp; IF(SOURCE!$V$2-3 &gt;= 0, REPT(" ",MAX(1,SOURCE!$V$2-5+4+1-1-LEN(  IF(ISTEXT(SOURCE!H2622),SOURCE!H2622,  SUBSTITUTE(SUBSTITUTE(TEXT(SOURCE!H2622,"????0"),"  ","")," ",""))   ))), "")&amp;
       IF(ISTEXT(SOURCE!H2622),SOURCE!H2622, SUBSTITUTE(SUBSTITUTE(TEXT(SOURCE!H2622,"????0"),"  ","")," ",""))   &amp;","&amp; IF(SOURCE!$W$2-3 &gt;= 0, REPT(" ",SOURCE!$W$2-3-5), "")&amp;
      SOURCE!I2622&amp;
" | "&amp; IF(SOURCE!$X$2-LEN(SOURCE!I2622) &gt;= 0, REPT(" ",SOURCE!$X$2-LEN(SOURCE!I2622)), "")&amp;
      SOURCE!J2622&amp;      IF(SOURCE!$Y$2-LEN(SOURCE!J2622) &gt;= 0, REPT(" ",SOURCE!$Y$2-LEN(SOURCE!J2622)), "")&amp;
" | "&amp; IF(SOURCE!$X$2-LEN(SOURCE!I2622) &gt;= 0, REPT(" ",SOURCE!$X$2-LEN(SOURCE!I2622)), "")&amp;
      SOURCE!K2622&amp;      IF(SOURCE!$Y$2-LEN(SOURCE!K2622) &gt;= 0, REPT(" ",SOURCE!$Z$2-LEN(SOURCE!K2622)), "")&amp;
" | "&amp; SOURCE!L2622&amp;      IF(SOURCE!$AB$2-LEN(SOURCE!L2622) &gt;= 0, REPT(" ",SOURCE!$AB$2-LEN(SOURCE!L2622)), "")&amp;
" | "&amp; SOURCE!M2622&amp;      IF(SOURCE!$AC$2-LEN(SOURCE!M2622) &gt;= 0, REPT(" ",SOURCE!$AC$2-LEN(SOURCE!M2622)), "")&amp;
      "},"&amp;IF(SOURCE!O2622&lt;&gt;"",""&amp;SOURCE!O2622,"")
 )
)
)</f>
        <v/>
      </c>
    </row>
    <row r="2609" spans="1:1" hidden="1">
      <c r="A2609" s="122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IF(SOURCE!$R$2-LEN(SOURCE!C2623) &gt;= 0, REPT(" ",SOURCE!$R$2-LEN(SOURCE!C2623)), "")&amp;
      SOURCE!D2623&amp;", "&amp; IF(SOURCE!$S$2-LEN(SOURCE!D2623) &gt;= 0, REPT(" ",SOURCE!$S$2-LEN(SOURCE!D2623)), "")&amp;
      SOURCE!E2623&amp;", "&amp; IF(SOURCE!$T$2-LEN(SOURCE!E2623) &gt;=0, REPT(" ",SOURCE!$T$2-LEN(SOURCE!E2623)), "")&amp;
      SOURCE!F2623&amp;", "&amp; IF(SOURCE!$U$2-LEN(SOURCE!F2623) &gt;= 0, REPT(" ",SOURCE!$U$2-LEN(SOURCE!F2623)+2), "")&amp;"("&amp;
      SUBSTITUTE(TEXT(SOURCE!G2623,"??0"),"  ","")&amp;" &lt;&lt; TAM_MAX_BITS) |"&amp; IF(SOURCE!$V$2-3 &gt;= 0, REPT(" ",MAX(1,SOURCE!$V$2-5+4+1-1-LEN(  IF(ISTEXT(SOURCE!H2623),SOURCE!H2623,  SUBSTITUTE(SUBSTITUTE(TEXT(SOURCE!H2623,"????0"),"  ","")," ",""))   ))), "")&amp;
       IF(ISTEXT(SOURCE!H2623),SOURCE!H2623, SUBSTITUTE(SUBSTITUTE(TEXT(SOURCE!H2623,"????0"),"  ","")," ",""))   &amp;","&amp; IF(SOURCE!$W$2-3 &gt;= 0, REPT(" ",SOURCE!$W$2-3-5), "")&amp;
      SOURCE!I2623&amp;
" | "&amp; IF(SOURCE!$X$2-LEN(SOURCE!I2623) &gt;= 0, REPT(" ",SOURCE!$X$2-LEN(SOURCE!I2623)), "")&amp;
      SOURCE!J2623&amp;      IF(SOURCE!$Y$2-LEN(SOURCE!J2623) &gt;= 0, REPT(" ",SOURCE!$Y$2-LEN(SOURCE!J2623)), "")&amp;
" | "&amp; IF(SOURCE!$X$2-LEN(SOURCE!I2623) &gt;= 0, REPT(" ",SOURCE!$X$2-LEN(SOURCE!I2623)), "")&amp;
      SOURCE!K2623&amp;      IF(SOURCE!$Y$2-LEN(SOURCE!K2623) &gt;= 0, REPT(" ",SOURCE!$Z$2-LEN(SOURCE!K2623)), "")&amp;
" | "&amp; SOURCE!L2623&amp;      IF(SOURCE!$AB$2-LEN(SOURCE!L2623) &gt;= 0, REPT(" ",SOURCE!$AB$2-LEN(SOURCE!L2623)), "")&amp;
" | "&amp; SOURCE!M2623&amp;      IF(SOURCE!$AC$2-LEN(SOURCE!M2623) &gt;= 0, REPT(" ",SOURCE!$AC$2-LEN(SOURCE!M2623)), "")&amp;
      "},"&amp;IF(SOURCE!O2623&lt;&gt;"",""&amp;SOURCE!O2623,"")
 )
)
)</f>
        <v/>
      </c>
    </row>
    <row r="2610" spans="1:1" hidden="1">
      <c r="A2610" s="122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IF(SOURCE!$R$2-LEN(SOURCE!C2624) &gt;= 0, REPT(" ",SOURCE!$R$2-LEN(SOURCE!C2624)), "")&amp;
      SOURCE!D2624&amp;", "&amp; IF(SOURCE!$S$2-LEN(SOURCE!D2624) &gt;= 0, REPT(" ",SOURCE!$S$2-LEN(SOURCE!D2624)), "")&amp;
      SOURCE!E2624&amp;", "&amp; IF(SOURCE!$T$2-LEN(SOURCE!E2624) &gt;=0, REPT(" ",SOURCE!$T$2-LEN(SOURCE!E2624)), "")&amp;
      SOURCE!F2624&amp;", "&amp; IF(SOURCE!$U$2-LEN(SOURCE!F2624) &gt;= 0, REPT(" ",SOURCE!$U$2-LEN(SOURCE!F2624)+2), "")&amp;"("&amp;
      SUBSTITUTE(TEXT(SOURCE!G2624,"??0"),"  ","")&amp;" &lt;&lt; TAM_MAX_BITS) |"&amp; IF(SOURCE!$V$2-3 &gt;= 0, REPT(" ",MAX(1,SOURCE!$V$2-5+4+1-1-LEN(  IF(ISTEXT(SOURCE!H2624),SOURCE!H2624,  SUBSTITUTE(SUBSTITUTE(TEXT(SOURCE!H2624,"????0"),"  ","")," ",""))   ))), "")&amp;
       IF(ISTEXT(SOURCE!H2624),SOURCE!H2624, SUBSTITUTE(SUBSTITUTE(TEXT(SOURCE!H2624,"????0"),"  ","")," ",""))   &amp;","&amp; IF(SOURCE!$W$2-3 &gt;= 0, REPT(" ",SOURCE!$W$2-3-5), "")&amp;
      SOURCE!I2624&amp;
" | "&amp; IF(SOURCE!$X$2-LEN(SOURCE!I2624) &gt;= 0, REPT(" ",SOURCE!$X$2-LEN(SOURCE!I2624)), "")&amp;
      SOURCE!J2624&amp;      IF(SOURCE!$Y$2-LEN(SOURCE!J2624) &gt;= 0, REPT(" ",SOURCE!$Y$2-LEN(SOURCE!J2624)), "")&amp;
" | "&amp; IF(SOURCE!$X$2-LEN(SOURCE!I2624) &gt;= 0, REPT(" ",SOURCE!$X$2-LEN(SOURCE!I2624)), "")&amp;
      SOURCE!K2624&amp;      IF(SOURCE!$Y$2-LEN(SOURCE!K2624) &gt;= 0, REPT(" ",SOURCE!$Z$2-LEN(SOURCE!K2624)), "")&amp;
" | "&amp; SOURCE!L2624&amp;      IF(SOURCE!$AB$2-LEN(SOURCE!L2624) &gt;= 0, REPT(" ",SOURCE!$AB$2-LEN(SOURCE!L2624)), "")&amp;
" | "&amp; SOURCE!M2624&amp;      IF(SOURCE!$AC$2-LEN(SOURCE!M2624) &gt;= 0, REPT(" ",SOURCE!$AC$2-LEN(SOURCE!M2624)), "")&amp;
      "},"&amp;IF(SOURCE!O2624&lt;&gt;"",""&amp;SOURCE!O2624,"")
 )
)
)</f>
        <v/>
      </c>
    </row>
    <row r="2611" spans="1:1" hidden="1">
      <c r="A2611" s="122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IF(SOURCE!$R$2-LEN(SOURCE!C2625) &gt;= 0, REPT(" ",SOURCE!$R$2-LEN(SOURCE!C2625)), "")&amp;
      SOURCE!D2625&amp;", "&amp; IF(SOURCE!$S$2-LEN(SOURCE!D2625) &gt;= 0, REPT(" ",SOURCE!$S$2-LEN(SOURCE!D2625)), "")&amp;
      SOURCE!E2625&amp;", "&amp; IF(SOURCE!$T$2-LEN(SOURCE!E2625) &gt;=0, REPT(" ",SOURCE!$T$2-LEN(SOURCE!E2625)), "")&amp;
      SOURCE!F2625&amp;", "&amp; IF(SOURCE!$U$2-LEN(SOURCE!F2625) &gt;= 0, REPT(" ",SOURCE!$U$2-LEN(SOURCE!F2625)+2), "")&amp;"("&amp;
      SUBSTITUTE(TEXT(SOURCE!G2625,"??0"),"  ","")&amp;" &lt;&lt; TAM_MAX_BITS) |"&amp; IF(SOURCE!$V$2-3 &gt;= 0, REPT(" ",MAX(1,SOURCE!$V$2-5+4+1-1-LEN(  IF(ISTEXT(SOURCE!H2625),SOURCE!H2625,  SUBSTITUTE(SUBSTITUTE(TEXT(SOURCE!H2625,"????0"),"  ","")," ",""))   ))), "")&amp;
       IF(ISTEXT(SOURCE!H2625),SOURCE!H2625, SUBSTITUTE(SUBSTITUTE(TEXT(SOURCE!H2625,"????0"),"  ","")," ",""))   &amp;","&amp; IF(SOURCE!$W$2-3 &gt;= 0, REPT(" ",SOURCE!$W$2-3-5), "")&amp;
      SOURCE!I2625&amp;
" | "&amp; IF(SOURCE!$X$2-LEN(SOURCE!I2625) &gt;= 0, REPT(" ",SOURCE!$X$2-LEN(SOURCE!I2625)), "")&amp;
      SOURCE!J2625&amp;      IF(SOURCE!$Y$2-LEN(SOURCE!J2625) &gt;= 0, REPT(" ",SOURCE!$Y$2-LEN(SOURCE!J2625)), "")&amp;
" | "&amp; IF(SOURCE!$X$2-LEN(SOURCE!I2625) &gt;= 0, REPT(" ",SOURCE!$X$2-LEN(SOURCE!I2625)), "")&amp;
      SOURCE!K2625&amp;      IF(SOURCE!$Y$2-LEN(SOURCE!K2625) &gt;= 0, REPT(" ",SOURCE!$Z$2-LEN(SOURCE!K2625)), "")&amp;
" | "&amp; SOURCE!L2625&amp;      IF(SOURCE!$AB$2-LEN(SOURCE!L2625) &gt;= 0, REPT(" ",SOURCE!$AB$2-LEN(SOURCE!L2625)), "")&amp;
" | "&amp; SOURCE!M2625&amp;      IF(SOURCE!$AC$2-LEN(SOURCE!M2625) &gt;= 0, REPT(" ",SOURCE!$AC$2-LEN(SOURCE!M2625)), "")&amp;
      "},"&amp;IF(SOURCE!O2625&lt;&gt;"",""&amp;SOURCE!O2625,"")
 )
)
)</f>
        <v/>
      </c>
    </row>
    <row r="2612" spans="1:1" hidden="1">
      <c r="A2612" s="122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IF(SOURCE!$R$2-LEN(SOURCE!C2626) &gt;= 0, REPT(" ",SOURCE!$R$2-LEN(SOURCE!C2626)), "")&amp;
      SOURCE!D2626&amp;", "&amp; IF(SOURCE!$S$2-LEN(SOURCE!D2626) &gt;= 0, REPT(" ",SOURCE!$S$2-LEN(SOURCE!D2626)), "")&amp;
      SOURCE!E2626&amp;", "&amp; IF(SOURCE!$T$2-LEN(SOURCE!E2626) &gt;=0, REPT(" ",SOURCE!$T$2-LEN(SOURCE!E2626)), "")&amp;
      SOURCE!F2626&amp;", "&amp; IF(SOURCE!$U$2-LEN(SOURCE!F2626) &gt;= 0, REPT(" ",SOURCE!$U$2-LEN(SOURCE!F2626)+2), "")&amp;"("&amp;
      SUBSTITUTE(TEXT(SOURCE!G2626,"??0"),"  ","")&amp;" &lt;&lt; TAM_MAX_BITS) |"&amp; IF(SOURCE!$V$2-3 &gt;= 0, REPT(" ",MAX(1,SOURCE!$V$2-5+4+1-1-LEN(  IF(ISTEXT(SOURCE!H2626),SOURCE!H2626,  SUBSTITUTE(SUBSTITUTE(TEXT(SOURCE!H2626,"????0"),"  ","")," ",""))   ))), "")&amp;
       IF(ISTEXT(SOURCE!H2626),SOURCE!H2626, SUBSTITUTE(SUBSTITUTE(TEXT(SOURCE!H2626,"????0"),"  ","")," ",""))   &amp;","&amp; IF(SOURCE!$W$2-3 &gt;= 0, REPT(" ",SOURCE!$W$2-3-5), "")&amp;
      SOURCE!I2626&amp;
" | "&amp; IF(SOURCE!$X$2-LEN(SOURCE!I2626) &gt;= 0, REPT(" ",SOURCE!$X$2-LEN(SOURCE!I2626)), "")&amp;
      SOURCE!J2626&amp;      IF(SOURCE!$Y$2-LEN(SOURCE!J2626) &gt;= 0, REPT(" ",SOURCE!$Y$2-LEN(SOURCE!J2626)), "")&amp;
" | "&amp; IF(SOURCE!$X$2-LEN(SOURCE!I2626) &gt;= 0, REPT(" ",SOURCE!$X$2-LEN(SOURCE!I2626)), "")&amp;
      SOURCE!K2626&amp;      IF(SOURCE!$Y$2-LEN(SOURCE!K2626) &gt;= 0, REPT(" ",SOURCE!$Z$2-LEN(SOURCE!K2626)), "")&amp;
" | "&amp; SOURCE!L2626&amp;      IF(SOURCE!$AB$2-LEN(SOURCE!L2626) &gt;= 0, REPT(" ",SOURCE!$AB$2-LEN(SOURCE!L2626)), "")&amp;
" | "&amp; SOURCE!M2626&amp;      IF(SOURCE!$AC$2-LEN(SOURCE!M2626) &gt;= 0, REPT(" ",SOURCE!$AC$2-LEN(SOURCE!M2626)), "")&amp;
      "},"&amp;IF(SOURCE!O2626&lt;&gt;"",""&amp;SOURCE!O2626,"")
 )
)
)</f>
        <v/>
      </c>
    </row>
    <row r="2613" spans="1:1" hidden="1">
      <c r="A2613" s="122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IF(SOURCE!$R$2-LEN(SOURCE!C2627) &gt;= 0, REPT(" ",SOURCE!$R$2-LEN(SOURCE!C2627)), "")&amp;
      SOURCE!D2627&amp;", "&amp; IF(SOURCE!$S$2-LEN(SOURCE!D2627) &gt;= 0, REPT(" ",SOURCE!$S$2-LEN(SOURCE!D2627)), "")&amp;
      SOURCE!E2627&amp;", "&amp; IF(SOURCE!$T$2-LEN(SOURCE!E2627) &gt;=0, REPT(" ",SOURCE!$T$2-LEN(SOURCE!E2627)), "")&amp;
      SOURCE!F2627&amp;", "&amp; IF(SOURCE!$U$2-LEN(SOURCE!F2627) &gt;= 0, REPT(" ",SOURCE!$U$2-LEN(SOURCE!F2627)+2), "")&amp;"("&amp;
      SUBSTITUTE(TEXT(SOURCE!G2627,"??0"),"  ","")&amp;" &lt;&lt; TAM_MAX_BITS) |"&amp; IF(SOURCE!$V$2-3 &gt;= 0, REPT(" ",MAX(1,SOURCE!$V$2-5+4+1-1-LEN(  IF(ISTEXT(SOURCE!H2627),SOURCE!H2627,  SUBSTITUTE(SUBSTITUTE(TEXT(SOURCE!H2627,"????0"),"  ","")," ",""))   ))), "")&amp;
       IF(ISTEXT(SOURCE!H2627),SOURCE!H2627, SUBSTITUTE(SUBSTITUTE(TEXT(SOURCE!H2627,"????0"),"  ","")," ",""))   &amp;","&amp; IF(SOURCE!$W$2-3 &gt;= 0, REPT(" ",SOURCE!$W$2-3-5), "")&amp;
      SOURCE!I2627&amp;
" | "&amp; IF(SOURCE!$X$2-LEN(SOURCE!I2627) &gt;= 0, REPT(" ",SOURCE!$X$2-LEN(SOURCE!I2627)), "")&amp;
      SOURCE!J2627&amp;      IF(SOURCE!$Y$2-LEN(SOURCE!J2627) &gt;= 0, REPT(" ",SOURCE!$Y$2-LEN(SOURCE!J2627)), "")&amp;
" | "&amp; IF(SOURCE!$X$2-LEN(SOURCE!I2627) &gt;= 0, REPT(" ",SOURCE!$X$2-LEN(SOURCE!I2627)), "")&amp;
      SOURCE!K2627&amp;      IF(SOURCE!$Y$2-LEN(SOURCE!K2627) &gt;= 0, REPT(" ",SOURCE!$Z$2-LEN(SOURCE!K2627)), "")&amp;
" | "&amp; SOURCE!L2627&amp;      IF(SOURCE!$AB$2-LEN(SOURCE!L2627) &gt;= 0, REPT(" ",SOURCE!$AB$2-LEN(SOURCE!L2627)), "")&amp;
" | "&amp; SOURCE!M2627&amp;      IF(SOURCE!$AC$2-LEN(SOURCE!M2627) &gt;= 0, REPT(" ",SOURCE!$AC$2-LEN(SOURCE!M2627)), "")&amp;
      "},"&amp;IF(SOURCE!O2627&lt;&gt;"",""&amp;SOURCE!O2627,"")
 )
)
)</f>
        <v/>
      </c>
    </row>
    <row r="2614" spans="1:1" hidden="1">
      <c r="A2614" s="122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IF(SOURCE!$R$2-LEN(SOURCE!C2628) &gt;= 0, REPT(" ",SOURCE!$R$2-LEN(SOURCE!C2628)), "")&amp;
      SOURCE!D2628&amp;", "&amp; IF(SOURCE!$S$2-LEN(SOURCE!D2628) &gt;= 0, REPT(" ",SOURCE!$S$2-LEN(SOURCE!D2628)), "")&amp;
      SOURCE!E2628&amp;", "&amp; IF(SOURCE!$T$2-LEN(SOURCE!E2628) &gt;=0, REPT(" ",SOURCE!$T$2-LEN(SOURCE!E2628)), "")&amp;
      SOURCE!F2628&amp;", "&amp; IF(SOURCE!$U$2-LEN(SOURCE!F2628) &gt;= 0, REPT(" ",SOURCE!$U$2-LEN(SOURCE!F2628)+2), "")&amp;"("&amp;
      SUBSTITUTE(TEXT(SOURCE!G2628,"??0"),"  ","")&amp;" &lt;&lt; TAM_MAX_BITS) |"&amp; IF(SOURCE!$V$2-3 &gt;= 0, REPT(" ",MAX(1,SOURCE!$V$2-5+4+1-1-LEN(  IF(ISTEXT(SOURCE!H2628),SOURCE!H2628,  SUBSTITUTE(SUBSTITUTE(TEXT(SOURCE!H2628,"????0"),"  ","")," ",""))   ))), "")&amp;
       IF(ISTEXT(SOURCE!H2628),SOURCE!H2628, SUBSTITUTE(SUBSTITUTE(TEXT(SOURCE!H2628,"????0"),"  ","")," ",""))   &amp;","&amp; IF(SOURCE!$W$2-3 &gt;= 0, REPT(" ",SOURCE!$W$2-3-5), "")&amp;
      SOURCE!I2628&amp;
" | "&amp; IF(SOURCE!$X$2-LEN(SOURCE!I2628) &gt;= 0, REPT(" ",SOURCE!$X$2-LEN(SOURCE!I2628)), "")&amp;
      SOURCE!J2628&amp;      IF(SOURCE!$Y$2-LEN(SOURCE!J2628) &gt;= 0, REPT(" ",SOURCE!$Y$2-LEN(SOURCE!J2628)), "")&amp;
" | "&amp; IF(SOURCE!$X$2-LEN(SOURCE!I2628) &gt;= 0, REPT(" ",SOURCE!$X$2-LEN(SOURCE!I2628)), "")&amp;
      SOURCE!K2628&amp;      IF(SOURCE!$Y$2-LEN(SOURCE!K2628) &gt;= 0, REPT(" ",SOURCE!$Z$2-LEN(SOURCE!K2628)), "")&amp;
" | "&amp; SOURCE!L2628&amp;      IF(SOURCE!$AB$2-LEN(SOURCE!L2628) &gt;= 0, REPT(" ",SOURCE!$AB$2-LEN(SOURCE!L2628)), "")&amp;
" | "&amp; SOURCE!M2628&amp;      IF(SOURCE!$AC$2-LEN(SOURCE!M2628) &gt;= 0, REPT(" ",SOURCE!$AC$2-LEN(SOURCE!M2628)), "")&amp;
      "},"&amp;IF(SOURCE!O2628&lt;&gt;"",""&amp;SOURCE!O2628,"")
 )
)
)</f>
        <v/>
      </c>
    </row>
    <row r="2615" spans="1:1" hidden="1">
      <c r="A2615" s="122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IF(SOURCE!$R$2-LEN(SOURCE!C2629) &gt;= 0, REPT(" ",SOURCE!$R$2-LEN(SOURCE!C2629)), "")&amp;
      SOURCE!D2629&amp;", "&amp; IF(SOURCE!$S$2-LEN(SOURCE!D2629) &gt;= 0, REPT(" ",SOURCE!$S$2-LEN(SOURCE!D2629)), "")&amp;
      SOURCE!E2629&amp;", "&amp; IF(SOURCE!$T$2-LEN(SOURCE!E2629) &gt;=0, REPT(" ",SOURCE!$T$2-LEN(SOURCE!E2629)), "")&amp;
      SOURCE!F2629&amp;", "&amp; IF(SOURCE!$U$2-LEN(SOURCE!F2629) &gt;= 0, REPT(" ",SOURCE!$U$2-LEN(SOURCE!F2629)+2), "")&amp;"("&amp;
      SUBSTITUTE(TEXT(SOURCE!G2629,"??0"),"  ","")&amp;" &lt;&lt; TAM_MAX_BITS) |"&amp; IF(SOURCE!$V$2-3 &gt;= 0, REPT(" ",MAX(1,SOURCE!$V$2-5+4+1-1-LEN(  IF(ISTEXT(SOURCE!H2629),SOURCE!H2629,  SUBSTITUTE(SUBSTITUTE(TEXT(SOURCE!H2629,"????0"),"  ","")," ",""))   ))), "")&amp;
       IF(ISTEXT(SOURCE!H2629),SOURCE!H2629, SUBSTITUTE(SUBSTITUTE(TEXT(SOURCE!H2629,"????0"),"  ","")," ",""))   &amp;","&amp; IF(SOURCE!$W$2-3 &gt;= 0, REPT(" ",SOURCE!$W$2-3-5), "")&amp;
      SOURCE!I2629&amp;
" | "&amp; IF(SOURCE!$X$2-LEN(SOURCE!I2629) &gt;= 0, REPT(" ",SOURCE!$X$2-LEN(SOURCE!I2629)), "")&amp;
      SOURCE!J2629&amp;      IF(SOURCE!$Y$2-LEN(SOURCE!J2629) &gt;= 0, REPT(" ",SOURCE!$Y$2-LEN(SOURCE!J2629)), "")&amp;
" | "&amp; IF(SOURCE!$X$2-LEN(SOURCE!I2629) &gt;= 0, REPT(" ",SOURCE!$X$2-LEN(SOURCE!I2629)), "")&amp;
      SOURCE!K2629&amp;      IF(SOURCE!$Y$2-LEN(SOURCE!K2629) &gt;= 0, REPT(" ",SOURCE!$Z$2-LEN(SOURCE!K2629)), "")&amp;
" | "&amp; SOURCE!L2629&amp;      IF(SOURCE!$AB$2-LEN(SOURCE!L2629) &gt;= 0, REPT(" ",SOURCE!$AB$2-LEN(SOURCE!L2629)), "")&amp;
" | "&amp; SOURCE!M2629&amp;      IF(SOURCE!$AC$2-LEN(SOURCE!M2629) &gt;= 0, REPT(" ",SOURCE!$AC$2-LEN(SOURCE!M2629)), "")&amp;
      "},"&amp;IF(SOURCE!O2629&lt;&gt;"",""&amp;SOURCE!O2629,"")
 )
)
)</f>
        <v/>
      </c>
    </row>
    <row r="2616" spans="1:1" hidden="1">
      <c r="A2616" s="122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IF(SOURCE!$R$2-LEN(SOURCE!C2630) &gt;= 0, REPT(" ",SOURCE!$R$2-LEN(SOURCE!C2630)), "")&amp;
      SOURCE!D2630&amp;", "&amp; IF(SOURCE!$S$2-LEN(SOURCE!D2630) &gt;= 0, REPT(" ",SOURCE!$S$2-LEN(SOURCE!D2630)), "")&amp;
      SOURCE!E2630&amp;", "&amp; IF(SOURCE!$T$2-LEN(SOURCE!E2630) &gt;=0, REPT(" ",SOURCE!$T$2-LEN(SOURCE!E2630)), "")&amp;
      SOURCE!F2630&amp;", "&amp; IF(SOURCE!$U$2-LEN(SOURCE!F2630) &gt;= 0, REPT(" ",SOURCE!$U$2-LEN(SOURCE!F2630)+2), "")&amp;"("&amp;
      SUBSTITUTE(TEXT(SOURCE!G2630,"??0"),"  ","")&amp;" &lt;&lt; TAM_MAX_BITS) |"&amp; IF(SOURCE!$V$2-3 &gt;= 0, REPT(" ",MAX(1,SOURCE!$V$2-5+4+1-1-LEN(  IF(ISTEXT(SOURCE!H2630),SOURCE!H2630,  SUBSTITUTE(SUBSTITUTE(TEXT(SOURCE!H2630,"????0"),"  ","")," ",""))   ))), "")&amp;
       IF(ISTEXT(SOURCE!H2630),SOURCE!H2630, SUBSTITUTE(SUBSTITUTE(TEXT(SOURCE!H2630,"????0"),"  ","")," ",""))   &amp;","&amp; IF(SOURCE!$W$2-3 &gt;= 0, REPT(" ",SOURCE!$W$2-3-5), "")&amp;
      SOURCE!I2630&amp;
" | "&amp; IF(SOURCE!$X$2-LEN(SOURCE!I2630) &gt;= 0, REPT(" ",SOURCE!$X$2-LEN(SOURCE!I2630)), "")&amp;
      SOURCE!J2630&amp;      IF(SOURCE!$Y$2-LEN(SOURCE!J2630) &gt;= 0, REPT(" ",SOURCE!$Y$2-LEN(SOURCE!J2630)), "")&amp;
" | "&amp; IF(SOURCE!$X$2-LEN(SOURCE!I2630) &gt;= 0, REPT(" ",SOURCE!$X$2-LEN(SOURCE!I2630)), "")&amp;
      SOURCE!K2630&amp;      IF(SOURCE!$Y$2-LEN(SOURCE!K2630) &gt;= 0, REPT(" ",SOURCE!$Z$2-LEN(SOURCE!K2630)), "")&amp;
" | "&amp; SOURCE!L2630&amp;      IF(SOURCE!$AB$2-LEN(SOURCE!L2630) &gt;= 0, REPT(" ",SOURCE!$AB$2-LEN(SOURCE!L2630)), "")&amp;
" | "&amp; SOURCE!M2630&amp;      IF(SOURCE!$AC$2-LEN(SOURCE!M2630) &gt;= 0, REPT(" ",SOURCE!$AC$2-LEN(SOURCE!M2630)), "")&amp;
      "},"&amp;IF(SOURCE!O2630&lt;&gt;"",""&amp;SOURCE!O2630,"")
 )
)
)</f>
        <v/>
      </c>
    </row>
    <row r="2617" spans="1:1" hidden="1">
      <c r="A2617" s="122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IF(SOURCE!$R$2-LEN(SOURCE!C2631) &gt;= 0, REPT(" ",SOURCE!$R$2-LEN(SOURCE!C2631)), "")&amp;
      SOURCE!D2631&amp;", "&amp; IF(SOURCE!$S$2-LEN(SOURCE!D2631) &gt;= 0, REPT(" ",SOURCE!$S$2-LEN(SOURCE!D2631)), "")&amp;
      SOURCE!E2631&amp;", "&amp; IF(SOURCE!$T$2-LEN(SOURCE!E2631) &gt;=0, REPT(" ",SOURCE!$T$2-LEN(SOURCE!E2631)), "")&amp;
      SOURCE!F2631&amp;", "&amp; IF(SOURCE!$U$2-LEN(SOURCE!F2631) &gt;= 0, REPT(" ",SOURCE!$U$2-LEN(SOURCE!F2631)+2), "")&amp;"("&amp;
      SUBSTITUTE(TEXT(SOURCE!G2631,"??0"),"  ","")&amp;" &lt;&lt; TAM_MAX_BITS) |"&amp; IF(SOURCE!$V$2-3 &gt;= 0, REPT(" ",MAX(1,SOURCE!$V$2-5+4+1-1-LEN(  IF(ISTEXT(SOURCE!H2631),SOURCE!H2631,  SUBSTITUTE(SUBSTITUTE(TEXT(SOURCE!H2631,"????0"),"  ","")," ",""))   ))), "")&amp;
       IF(ISTEXT(SOURCE!H2631),SOURCE!H2631, SUBSTITUTE(SUBSTITUTE(TEXT(SOURCE!H2631,"????0"),"  ","")," ",""))   &amp;","&amp; IF(SOURCE!$W$2-3 &gt;= 0, REPT(" ",SOURCE!$W$2-3-5), "")&amp;
      SOURCE!I2631&amp;
" | "&amp; IF(SOURCE!$X$2-LEN(SOURCE!I2631) &gt;= 0, REPT(" ",SOURCE!$X$2-LEN(SOURCE!I2631)), "")&amp;
      SOURCE!J2631&amp;      IF(SOURCE!$Y$2-LEN(SOURCE!J2631) &gt;= 0, REPT(" ",SOURCE!$Y$2-LEN(SOURCE!J2631)), "")&amp;
" | "&amp; IF(SOURCE!$X$2-LEN(SOURCE!I2631) &gt;= 0, REPT(" ",SOURCE!$X$2-LEN(SOURCE!I2631)), "")&amp;
      SOURCE!K2631&amp;      IF(SOURCE!$Y$2-LEN(SOURCE!K2631) &gt;= 0, REPT(" ",SOURCE!$Z$2-LEN(SOURCE!K2631)), "")&amp;
" | "&amp; SOURCE!L2631&amp;      IF(SOURCE!$AB$2-LEN(SOURCE!L2631) &gt;= 0, REPT(" ",SOURCE!$AB$2-LEN(SOURCE!L2631)), "")&amp;
" | "&amp; SOURCE!M2631&amp;      IF(SOURCE!$AC$2-LEN(SOURCE!M2631) &gt;= 0, REPT(" ",SOURCE!$AC$2-LEN(SOURCE!M2631)), "")&amp;
      "},"&amp;IF(SOURCE!O2631&lt;&gt;"",""&amp;SOURCE!O2631,"")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Const names</vt:lpstr>
      <vt:lpstr>Sheet1</vt:lpstr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2023-05-22T16:30:06Z</dcterms:modified>
</cp:coreProperties>
</file>